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0.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10.xml" ContentType="application/vnd.openxmlformats-officedocument.spreadsheetml.comments+xml"/>
  <Override PartName="/xl/charts/chart11.xml" ContentType="application/vnd.openxmlformats-officedocument.drawingml.chart+xml"/>
  <Override PartName="/xl/drawings/drawing16.xml" ContentType="application/vnd.openxmlformats-officedocument.drawing+xml"/>
  <Override PartName="/xl/comments11.xml" ContentType="application/vnd.openxmlformats-officedocument.spreadsheetml.comments+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7.xml" ContentType="application/vnd.openxmlformats-officedocument.drawing+xml"/>
  <Override PartName="/xl/comments12.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18" activeTab="1"/>
  </bookViews>
  <sheets>
    <sheet name="update" sheetId="1" r:id="rId1"/>
    <sheet name="climate debt" sheetId="2" r:id="rId2"/>
    <sheet name="climate debt over time" sheetId="3" r:id="rId3"/>
    <sheet name="share of GDP(ppp-$)" sheetId="4" state="hidden" r:id="rId4"/>
    <sheet name="calculation" sheetId="5" r:id="rId5"/>
    <sheet name="GDP(ppp-$)" sheetId="11" r:id="rId6"/>
    <sheet name="environment" sheetId="6" r:id="rId7"/>
    <sheet name="footprint" sheetId="7" r:id="rId8"/>
    <sheet name="forest and sea"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debt'!$B$23:$H$187</definedName>
    <definedName name="_xlnm._FilterDatabase" localSheetId="2" hidden="1">'climate debt over time'!$B$43:$E$207</definedName>
    <definedName name="_xlnm._FilterDatabase" localSheetId="6" hidden="1">environment!$B$35:$J$49</definedName>
    <definedName name="_xlnm._FilterDatabase" localSheetId="7" hidden="1">footprint!$B$35:$K$235</definedName>
    <definedName name="_xlnm._FilterDatabase" localSheetId="8" hidden="1">'forest and sea'!$B$24:$N$32</definedName>
    <definedName name="_xlnm._FilterDatabase" localSheetId="5" hidden="1">'GDP(ppp-$)'!$B$37:$X$37</definedName>
    <definedName name="_xlnm._FilterDatabase" localSheetId="9" hidden="1">nuclear!$B$32:$Y$232</definedName>
    <definedName name="_xlnm._FilterDatabase" localSheetId="10" hidden="1">population!$B$21:$I$221</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3" l="1"/>
  <c r="L20" i="3"/>
  <c r="K20" i="3"/>
  <c r="J29" i="7" l="1"/>
  <c r="J31" i="7" l="1"/>
  <c r="J30" i="7"/>
  <c r="R20" i="7"/>
  <c r="R19" i="7"/>
  <c r="R18" i="7"/>
  <c r="J28"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36" i="7"/>
  <c r="H17" i="10" l="1"/>
  <c r="F17" i="10"/>
  <c r="G17" i="10" s="1"/>
  <c r="H16" i="10"/>
  <c r="F16" i="10"/>
  <c r="G16" i="10" s="1"/>
  <c r="C26" i="9"/>
  <c r="N13" i="8" l="1"/>
  <c r="K13" i="8"/>
  <c r="Q10" i="6"/>
  <c r="M26" i="3" l="1"/>
  <c r="L26" i="3"/>
  <c r="K26" i="3"/>
  <c r="J26" i="3"/>
  <c r="K25" i="3"/>
  <c r="L25" i="3"/>
  <c r="M25" i="3"/>
  <c r="M24" i="3"/>
  <c r="L24" i="3"/>
  <c r="K24" i="3"/>
  <c r="K23" i="3"/>
  <c r="L23" i="3"/>
  <c r="M23" i="3"/>
  <c r="M22" i="3"/>
  <c r="L22" i="3"/>
  <c r="K22" i="3"/>
  <c r="I9" i="2"/>
  <c r="I8" i="2"/>
  <c r="H9" i="2"/>
  <c r="H8" i="2"/>
  <c r="G9" i="2"/>
  <c r="G8" i="2"/>
  <c r="S226" i="11" l="1"/>
  <c r="I104" i="6"/>
  <c r="I105" i="6"/>
  <c r="I106" i="6"/>
  <c r="I107" i="6"/>
  <c r="I108" i="6"/>
  <c r="I109" i="6"/>
  <c r="I111"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1" i="6"/>
  <c r="I152" i="6"/>
  <c r="I153" i="6"/>
  <c r="I154" i="6"/>
  <c r="I155" i="6"/>
  <c r="I156" i="6"/>
  <c r="I157" i="6"/>
  <c r="I158" i="6"/>
  <c r="I159" i="6"/>
  <c r="I160" i="6"/>
  <c r="I161" i="6"/>
  <c r="I162" i="6"/>
  <c r="I165" i="6"/>
  <c r="I166" i="6"/>
  <c r="I167" i="6"/>
  <c r="I168" i="6"/>
  <c r="I169" i="6"/>
  <c r="I170" i="6"/>
  <c r="I172" i="6"/>
  <c r="I173" i="6"/>
  <c r="I174" i="6"/>
  <c r="I175" i="6"/>
  <c r="I176" i="6"/>
  <c r="I177" i="6"/>
  <c r="I178" i="6"/>
  <c r="I179" i="6"/>
  <c r="I180" i="6"/>
  <c r="I181" i="6"/>
  <c r="I183" i="6"/>
  <c r="I184" i="6"/>
  <c r="I185" i="6"/>
  <c r="I189" i="6"/>
  <c r="I190" i="6"/>
  <c r="I191" i="6"/>
  <c r="I192" i="6"/>
  <c r="I193" i="6"/>
  <c r="I194" i="6"/>
  <c r="I195" i="6"/>
  <c r="I196" i="6"/>
  <c r="I197" i="6"/>
  <c r="I198" i="6"/>
  <c r="I199" i="6"/>
  <c r="I200" i="6"/>
  <c r="I201" i="6"/>
  <c r="I202"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O20" i="9" l="1"/>
  <c r="C25" i="9"/>
  <c r="R22" i="9"/>
  <c r="R21" i="9"/>
  <c r="R20" i="9"/>
  <c r="Q22" i="9"/>
  <c r="Q21" i="9"/>
  <c r="Q20" i="9"/>
  <c r="P22" i="9"/>
  <c r="P21" i="9"/>
  <c r="O22" i="9"/>
  <c r="O21" i="9"/>
  <c r="N22" i="9"/>
  <c r="N21" i="9"/>
  <c r="N20" i="9"/>
  <c r="M22" i="9"/>
  <c r="M21" i="9"/>
  <c r="L22" i="9"/>
  <c r="L21" i="9"/>
  <c r="L20" i="9"/>
  <c r="K22" i="9"/>
  <c r="K21" i="9"/>
  <c r="K20" i="9"/>
  <c r="J22" i="9"/>
  <c r="J21" i="9"/>
  <c r="J20" i="9"/>
  <c r="I22" i="9"/>
  <c r="I21" i="9"/>
  <c r="I20" i="9"/>
  <c r="H22" i="9"/>
  <c r="H21" i="9"/>
  <c r="H20" i="9"/>
  <c r="G22" i="9"/>
  <c r="G21" i="9"/>
  <c r="G20" i="9"/>
  <c r="F22" i="9"/>
  <c r="F21" i="9"/>
  <c r="F20" i="9"/>
  <c r="E22" i="9"/>
  <c r="E21" i="9"/>
  <c r="E20" i="9"/>
  <c r="D22" i="9"/>
  <c r="D21" i="9"/>
  <c r="D20" i="9"/>
  <c r="C22" i="9"/>
  <c r="C21" i="9"/>
  <c r="C20" i="9"/>
  <c r="C27"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34" i="9"/>
  <c r="C35" i="9"/>
  <c r="C36" i="9"/>
  <c r="C33" i="9"/>
  <c r="B22" i="9"/>
  <c r="Z27" i="9"/>
  <c r="AA27" i="9" s="1"/>
  <c r="M20" i="9" l="1"/>
  <c r="P20" i="9"/>
  <c r="I9" i="10"/>
  <c r="H10" i="10"/>
  <c r="H8" i="10"/>
  <c r="H9" i="10"/>
  <c r="B12" i="10"/>
  <c r="B10" i="10"/>
  <c r="B11" i="10"/>
  <c r="I8" i="10"/>
  <c r="C10" i="10" l="1"/>
  <c r="C11" i="10"/>
  <c r="F8" i="2" l="1"/>
  <c r="F9" i="2"/>
  <c r="J22" i="3" l="1"/>
  <c r="J23" i="3"/>
  <c r="J24" i="3"/>
  <c r="J25" i="3"/>
  <c r="N37" i="3"/>
  <c r="O37" i="3"/>
  <c r="P37" i="3"/>
  <c r="Q37" i="3"/>
  <c r="I31" i="6"/>
  <c r="N104" i="12"/>
  <c r="Y95" i="12"/>
  <c r="A90"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1" i="10"/>
  <c r="F171" i="10"/>
  <c r="G171"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H160" i="10"/>
  <c r="F160" i="10"/>
  <c r="G160" i="10" s="1"/>
  <c r="H159" i="10"/>
  <c r="F159" i="10"/>
  <c r="G159" i="10" s="1"/>
  <c r="H158" i="10"/>
  <c r="F158" i="10"/>
  <c r="G158" i="10" s="1"/>
  <c r="F157" i="10"/>
  <c r="G157" i="10" s="1"/>
  <c r="H156" i="10"/>
  <c r="F156" i="10"/>
  <c r="G156" i="10" s="1"/>
  <c r="H155" i="10"/>
  <c r="F155" i="10"/>
  <c r="G155" i="10" s="1"/>
  <c r="H154" i="10"/>
  <c r="F154" i="10"/>
  <c r="G154" i="10" s="1"/>
  <c r="H153" i="10"/>
  <c r="F153" i="10"/>
  <c r="G153" i="10" s="1"/>
  <c r="H152" i="10"/>
  <c r="F152" i="10"/>
  <c r="G152" i="10" s="1"/>
  <c r="H151" i="10"/>
  <c r="F151" i="10"/>
  <c r="G151" i="10" s="1"/>
  <c r="H150" i="10"/>
  <c r="F150" i="10"/>
  <c r="G150" i="10" s="1"/>
  <c r="H149" i="10"/>
  <c r="F149" i="10"/>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9" i="10"/>
  <c r="F139" i="10"/>
  <c r="G139"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1" i="10"/>
  <c r="F101" i="10"/>
  <c r="G101"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1" i="10"/>
  <c r="F91" i="10"/>
  <c r="G91"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H24" i="10"/>
  <c r="F24" i="10"/>
  <c r="G24" i="10" s="1"/>
  <c r="H23" i="10"/>
  <c r="F23" i="10"/>
  <c r="G23" i="10" s="1"/>
  <c r="H22" i="10"/>
  <c r="F22" i="10"/>
  <c r="G22" i="10" s="1"/>
  <c r="H15" i="10"/>
  <c r="I10" i="10" s="1"/>
  <c r="F15" i="10"/>
  <c r="G15" i="10" s="1"/>
  <c r="C12" i="10" s="1"/>
  <c r="Z26" i="9"/>
  <c r="AA26" i="9" s="1"/>
  <c r="Z25" i="9"/>
  <c r="AA25" i="9" s="1"/>
  <c r="B21" i="9"/>
  <c r="B20" i="9"/>
  <c r="C9" i="8"/>
  <c r="C11" i="8" s="1"/>
  <c r="C13" i="8" s="1"/>
  <c r="C8" i="8"/>
  <c r="D9" i="8"/>
  <c r="D8" i="8"/>
  <c r="D14" i="8" s="1"/>
  <c r="D11" i="8"/>
  <c r="D13" i="8" s="1"/>
  <c r="E9" i="8"/>
  <c r="E8" i="8"/>
  <c r="I2" i="8"/>
  <c r="K2" i="8"/>
  <c r="G1" i="8"/>
  <c r="I1" i="8" s="1"/>
  <c r="K1" i="8" s="1"/>
  <c r="D15" i="8"/>
  <c r="C14" i="8"/>
  <c r="F9" i="8"/>
  <c r="F8" i="8"/>
  <c r="F10" i="8"/>
  <c r="E10" i="8"/>
  <c r="D10" i="8"/>
  <c r="C10" i="8"/>
  <c r="B6" i="8"/>
  <c r="P21" i="7"/>
  <c r="O21" i="7"/>
  <c r="N21" i="7"/>
  <c r="M21" i="7"/>
  <c r="L21" i="7"/>
  <c r="K21" i="7"/>
  <c r="Q20" i="7"/>
  <c r="P20" i="7"/>
  <c r="O20" i="7"/>
  <c r="N20" i="7"/>
  <c r="M20" i="7"/>
  <c r="L20" i="7"/>
  <c r="K20" i="7"/>
  <c r="Q19" i="7"/>
  <c r="P19" i="7"/>
  <c r="O19" i="7"/>
  <c r="N19" i="7"/>
  <c r="M19" i="7"/>
  <c r="L19" i="7"/>
  <c r="K19" i="7"/>
  <c r="Q18" i="7"/>
  <c r="P18" i="7"/>
  <c r="O18" i="7"/>
  <c r="N18" i="7"/>
  <c r="M18" i="7"/>
  <c r="L18" i="7"/>
  <c r="K18" i="7"/>
  <c r="I29" i="6"/>
  <c r="K10" i="6"/>
  <c r="Q9" i="6"/>
  <c r="P9" i="6"/>
  <c r="O9" i="6"/>
  <c r="N9" i="6"/>
  <c r="M9" i="6"/>
  <c r="L9" i="6"/>
  <c r="K9" i="6"/>
  <c r="Q8" i="6"/>
  <c r="P8" i="6"/>
  <c r="O8" i="6"/>
  <c r="N8" i="6"/>
  <c r="M8" i="6"/>
  <c r="L8" i="6"/>
  <c r="K8" i="6"/>
  <c r="Q7" i="6"/>
  <c r="P7" i="6"/>
  <c r="O7" i="6"/>
  <c r="N7" i="6"/>
  <c r="M7" i="6"/>
  <c r="L7" i="6"/>
  <c r="K7" i="6"/>
  <c r="I101" i="6"/>
  <c r="I100" i="6"/>
  <c r="I99" i="6"/>
  <c r="I97" i="6"/>
  <c r="I96" i="6"/>
  <c r="I95" i="6"/>
  <c r="I94" i="6"/>
  <c r="I93" i="6"/>
  <c r="I92" i="6"/>
  <c r="I91" i="6"/>
  <c r="I90" i="6"/>
  <c r="I89" i="6"/>
  <c r="I88" i="6"/>
  <c r="I87" i="6"/>
  <c r="I86" i="6"/>
  <c r="I85" i="6"/>
  <c r="I84" i="6"/>
  <c r="I83" i="6"/>
  <c r="I82" i="6"/>
  <c r="I81" i="6"/>
  <c r="I80" i="6"/>
  <c r="I79" i="6"/>
  <c r="I78" i="6"/>
  <c r="I77" i="6"/>
  <c r="I74" i="6"/>
  <c r="I73" i="6"/>
  <c r="I72" i="6"/>
  <c r="I71" i="6"/>
  <c r="I69" i="6"/>
  <c r="I68" i="6"/>
  <c r="I67" i="6"/>
  <c r="I66" i="6"/>
  <c r="I65" i="6"/>
  <c r="I64" i="6"/>
  <c r="I63" i="6"/>
  <c r="I62" i="6"/>
  <c r="I61" i="6"/>
  <c r="I60" i="6"/>
  <c r="I59" i="6"/>
  <c r="I58" i="6"/>
  <c r="I57" i="6"/>
  <c r="I55" i="6"/>
  <c r="I54" i="6"/>
  <c r="I53" i="6"/>
  <c r="I52" i="6"/>
  <c r="I51" i="6"/>
  <c r="I50" i="6"/>
  <c r="I49" i="6"/>
  <c r="I48" i="6"/>
  <c r="I47" i="6"/>
  <c r="I46" i="6"/>
  <c r="I45" i="6"/>
  <c r="I43" i="6"/>
  <c r="I42" i="6"/>
  <c r="I41" i="6"/>
  <c r="I40" i="6"/>
  <c r="I39" i="6"/>
  <c r="I38" i="6"/>
  <c r="I37" i="6"/>
  <c r="I36" i="6"/>
  <c r="I30" i="6"/>
  <c r="I28" i="6"/>
  <c r="AE34" i="5"/>
  <c r="C29" i="5"/>
  <c r="R13" i="5"/>
  <c r="C6" i="5"/>
  <c r="D6" i="5" s="1"/>
  <c r="U2" i="5"/>
  <c r="V2" i="5" s="1"/>
  <c r="AC1" i="5" s="1"/>
  <c r="X1" i="5" s="1"/>
  <c r="Z1" i="5" s="1"/>
  <c r="S1" i="5"/>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Q13" i="5"/>
  <c r="Q13" i="5"/>
  <c r="P13" i="5"/>
  <c r="O13" i="5"/>
  <c r="N13" i="5"/>
  <c r="M13" i="5"/>
  <c r="L13" i="5"/>
  <c r="K13" i="5"/>
  <c r="J13" i="5"/>
  <c r="I13" i="5"/>
  <c r="H13" i="5"/>
  <c r="G13" i="5"/>
  <c r="F13" i="5"/>
  <c r="E13" i="5"/>
  <c r="B22" i="5"/>
  <c r="B26" i="5" s="1"/>
  <c r="AL17" i="5" s="1"/>
  <c r="C22" i="5"/>
  <c r="C26" i="5" s="1"/>
  <c r="T13" i="5"/>
  <c r="S13" i="5"/>
  <c r="L24" i="5"/>
  <c r="AA21" i="5"/>
  <c r="Z21" i="5"/>
  <c r="Y21" i="5"/>
  <c r="X21" i="5"/>
  <c r="W21" i="5"/>
  <c r="V21" i="5"/>
  <c r="U21" i="5"/>
  <c r="T21" i="5"/>
  <c r="S21" i="5"/>
  <c r="R21" i="5"/>
  <c r="Q21" i="5"/>
  <c r="P21" i="5"/>
  <c r="O21" i="5"/>
  <c r="N21" i="5"/>
  <c r="M21" i="5"/>
  <c r="L21" i="5"/>
  <c r="I20" i="5"/>
  <c r="H20" i="5"/>
  <c r="O19" i="5"/>
  <c r="H19" i="5"/>
  <c r="A19" i="5"/>
  <c r="AI17" i="5"/>
  <c r="B6" i="5"/>
  <c r="AU3" i="5"/>
  <c r="T1" i="5"/>
  <c r="U1" i="5" s="1"/>
  <c r="P2" i="5" s="1"/>
  <c r="E11" i="8" l="1"/>
  <c r="G4" i="8"/>
  <c r="E12" i="8" s="1"/>
  <c r="E13" i="8" s="1"/>
  <c r="G13" i="8" s="1"/>
  <c r="H14" i="8" s="1"/>
  <c r="H15" i="8" s="1"/>
  <c r="H13" i="8" s="1"/>
  <c r="I14" i="8" s="1"/>
  <c r="I15" i="8" s="1"/>
  <c r="I13" i="8" s="1"/>
  <c r="L15" i="8"/>
  <c r="F11" i="8"/>
  <c r="C15" i="8"/>
  <c r="J27" i="5"/>
  <c r="K27" i="5" s="1"/>
  <c r="D16" i="5" s="1"/>
  <c r="H22" i="5"/>
  <c r="H21" i="5"/>
  <c r="Y1" i="5"/>
  <c r="AA1" i="5" s="1"/>
  <c r="AB1" i="5" s="1"/>
  <c r="E6" i="5" s="1"/>
  <c r="F12" i="8" l="1"/>
  <c r="F13" i="8"/>
  <c r="F6" i="5"/>
  <c r="E9" i="5"/>
  <c r="E8" i="5"/>
  <c r="E7" i="5"/>
  <c r="E11" i="5" l="1"/>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T14" i="5"/>
  <c r="T16" i="5" s="1"/>
  <c r="AA22" i="5"/>
  <c r="I22" i="5"/>
  <c r="T17" i="5" l="1"/>
  <c r="B20" i="5" s="1"/>
  <c r="AU5" i="5" s="1"/>
  <c r="V11" i="5"/>
  <c r="V13" i="5" s="1"/>
  <c r="V14" i="5" s="1"/>
  <c r="V16" i="5" s="1"/>
  <c r="U13" i="5"/>
  <c r="AB22" i="5"/>
  <c r="X6" i="5"/>
  <c r="W8" i="5"/>
  <c r="W9" i="5"/>
  <c r="W7" i="5"/>
  <c r="B21" i="5" l="1"/>
  <c r="B23" i="5" s="1"/>
  <c r="B25" i="5"/>
  <c r="AK17" i="5" s="1"/>
  <c r="AC22" i="5"/>
  <c r="W11" i="5"/>
  <c r="W13" i="5" s="1"/>
  <c r="W14" i="5" s="1"/>
  <c r="W16" i="5" s="1"/>
  <c r="U14" i="5"/>
  <c r="U16" i="5" s="1"/>
  <c r="U17" i="5" s="1"/>
  <c r="V17" i="5" s="1"/>
  <c r="Y6" i="5"/>
  <c r="Z6" i="5" s="1"/>
  <c r="AA6" i="5" s="1"/>
  <c r="AB6" i="5" s="1"/>
  <c r="AC6" i="5" s="1"/>
  <c r="X9" i="5"/>
  <c r="X8" i="5"/>
  <c r="X7" i="5"/>
  <c r="B28" i="5" l="1"/>
  <c r="B27" i="5"/>
  <c r="AM17" i="5" s="1"/>
  <c r="B24" i="5"/>
  <c r="AU11" i="5"/>
  <c r="AU7" i="5"/>
  <c r="X11" i="5"/>
  <c r="AE22" i="5" s="1"/>
  <c r="N23" i="5" s="1"/>
  <c r="N24" i="5" s="1"/>
  <c r="O23" i="5" s="1"/>
  <c r="T24" i="5" s="1"/>
  <c r="U25" i="5" s="1"/>
  <c r="AU14" i="5" s="1"/>
  <c r="AD22" i="5"/>
  <c r="W17" i="5"/>
  <c r="Y11" i="5" l="1"/>
  <c r="X13" i="5"/>
  <c r="Y13" i="5" s="1"/>
  <c r="X14" i="5" l="1"/>
  <c r="X16" i="5" s="1"/>
  <c r="X17" i="5" s="1"/>
  <c r="C20" i="5" s="1"/>
  <c r="Y14" i="5" l="1"/>
  <c r="AJ17" i="5" s="1"/>
  <c r="C25" i="5"/>
  <c r="C21" i="5"/>
  <c r="AU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Forfatter</author>
  </authors>
  <commentList>
    <comment ref="B24" authorId="0" shapeId="0">
      <text>
        <r>
          <rPr>
            <sz val="9"/>
            <color indexed="81"/>
            <rFont val="Tahoma"/>
            <family val="2"/>
          </rPr>
          <t>Horizontal numerical values ​​from the list of countries copied and pasted.</t>
        </r>
      </text>
    </commen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A202" authorId="0" shapeId="0">
      <text>
        <r>
          <rPr>
            <sz val="9"/>
            <color indexed="81"/>
            <rFont val="Tahoma"/>
            <family val="2"/>
          </rPr>
          <t>Some data covers South Sudan.</t>
        </r>
      </text>
    </comment>
    <comment ref="B209" authorId="0" shapeId="0">
      <text>
        <r>
          <rPr>
            <sz val="9"/>
            <color indexed="81"/>
            <rFont val="Tahoma"/>
            <family val="2"/>
          </rPr>
          <t xml:space="preserve">Source until 2006: akraft.dk </t>
        </r>
      </text>
    </comment>
  </commentList>
</comments>
</file>

<file path=xl/comments11.xml><?xml version="1.0" encoding="utf-8"?>
<comments xmlns="http://schemas.openxmlformats.org/spreadsheetml/2006/main">
  <authors>
    <author>Forfatter</author>
  </authors>
  <commentList>
    <comment ref="B14" authorId="0" shapeId="0">
      <text>
        <r>
          <rPr>
            <sz val="9"/>
            <color indexed="81"/>
            <rFont val="Tahoma"/>
            <family val="2"/>
          </rPr>
          <t>Horizontal numerical values ​​from the list of countries copied and pasted.</t>
        </r>
      </text>
    </comment>
  </commentList>
</comments>
</file>

<file path=xl/comments12.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Claus Andersen</author>
    <author>Forfatter</author>
  </authors>
  <commentList>
    <comment ref="B16" authorId="0" shapeId="0">
      <text>
        <r>
          <rPr>
            <sz val="9"/>
            <color indexed="81"/>
            <rFont val="Tahoma"/>
            <family val="2"/>
          </rPr>
          <t>Copy and paste the countries from the list into the two cell-lines (see diagram).</t>
        </r>
      </text>
    </comment>
    <comment ref="B68" authorId="1" shapeId="0">
      <text>
        <r>
          <rPr>
            <sz val="9"/>
            <color indexed="81"/>
            <rFont val="Tahoma"/>
            <family val="2"/>
          </rPr>
          <t xml:space="preserve">163 countries representing 97% of the world population.
</t>
        </r>
      </text>
    </comment>
  </commentList>
</comments>
</file>

<file path=xl/comments3.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5.xml><?xml version="1.0" encoding="utf-8"?>
<comments xmlns="http://schemas.openxmlformats.org/spreadsheetml/2006/main">
  <authors>
    <author>Forfatter</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R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R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R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R7" authorId="0" shapeId="0">
      <text>
        <r>
          <rPr>
            <sz val="9"/>
            <color indexed="81"/>
            <rFont val="Tahoma"/>
            <family val="2"/>
          </rPr>
          <t>10 = The actual values.
5 = Equal to half the nuclear power electricity generation.
0 = Equivalent to eliminate nuclear power from the calculation.</t>
        </r>
      </text>
    </comment>
    <comment ref="AR8" authorId="0" shapeId="0">
      <text>
        <r>
          <rPr>
            <sz val="9"/>
            <color indexed="81"/>
            <rFont val="Tahoma"/>
            <family val="2"/>
          </rPr>
          <t>10 = The actual values.
11 = Equivalent to an additional temperature increase of approx. 0,12°C and 10% extra Climate Debt.</t>
        </r>
      </text>
    </comment>
    <comment ref="AR9" authorId="0" shapeId="0">
      <text>
        <r>
          <rPr>
            <sz val="9"/>
            <color indexed="81"/>
            <rFont val="Tahoma"/>
            <family val="2"/>
          </rPr>
          <t>10 = The actual values.
11 = Equivalent to an additional sea level rise of approx. 2 cm and 10% extra Climate Debt.</t>
        </r>
      </text>
    </comment>
    <comment ref="AR10" authorId="0" shapeId="0">
      <text>
        <r>
          <rPr>
            <sz val="9"/>
            <color indexed="81"/>
            <rFont val="Tahoma"/>
            <family val="2"/>
          </rPr>
          <t>10 = The actual values.
11 = Equivalent to approx. 39 extra ppm in the atmosphere and 0,26 tons reduction in the CO2 target in 2024.</t>
        </r>
      </text>
    </comment>
    <comment ref="AR11" authorId="0" shapeId="0">
      <text>
        <r>
          <rPr>
            <sz val="9"/>
            <color indexed="81"/>
            <rFont val="Tahoma"/>
            <family val="2"/>
          </rPr>
          <t>10 = The actual values.
11 = Equivalent to approx. 700 million more people on the planet, and 0,26 ton reduction in the CO2 target in 2024.</t>
        </r>
      </text>
    </comment>
    <comment ref="AR12" authorId="0" shapeId="0">
      <text>
        <r>
          <rPr>
            <sz val="9"/>
            <color indexed="81"/>
            <rFont val="Tahoma"/>
            <family val="2"/>
          </rPr>
          <t>10 = The actual values.
11 = Equivalent to 0,26 tons reduction in the CO2 target in 2024.</t>
        </r>
      </text>
    </comment>
    <comment ref="AR13" authorId="0" shapeId="0">
      <text>
        <r>
          <rPr>
            <sz val="9"/>
            <color indexed="81"/>
            <rFont val="Tahoma"/>
            <family val="2"/>
          </rPr>
          <t>10 = The country's current GDP.
0 = Represents the global average GDP (neutralization of national variations).</t>
        </r>
      </text>
    </comment>
    <comment ref="AR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A33" authorId="0" shapeId="0">
      <text>
        <r>
          <rPr>
            <sz val="9"/>
            <color indexed="81"/>
            <rFont val="Tahoma"/>
            <family val="2"/>
          </rPr>
          <t>Horizontal numerical values ​​from the list of countries copied and pasted.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 provides a supplement to the maximum allowed CO2 Emissions (see sheet 'forest and sea').
Measured in 2010 (compiled every 5 years).
The greatest numbers = largest increase in Forest cover.</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C97" authorId="0" shapeId="0">
      <text>
        <r>
          <rPr>
            <sz val="9"/>
            <color indexed="81"/>
            <rFont val="Tahoma"/>
            <family val="2"/>
          </rPr>
          <t xml:space="preserve">1994-1999.
</t>
        </r>
      </text>
    </comment>
    <comment ref="A208" authorId="0" shapeId="0">
      <text>
        <r>
          <rPr>
            <sz val="9"/>
            <color indexed="81"/>
            <rFont val="Tahoma"/>
            <family val="2"/>
          </rPr>
          <t>Some data covers South Sudan.</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6.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6" authorId="0" shapeId="0">
      <text>
        <r>
          <rPr>
            <sz val="9"/>
            <color indexed="81"/>
            <rFont val="Tahoma"/>
            <family val="2"/>
          </rPr>
          <t xml:space="preserve">Calculated on the basis of the closest year with data.
The trend follows the world average.    </t>
        </r>
      </text>
    </comment>
    <comment ref="W36" authorId="0" shapeId="0">
      <text>
        <r>
          <rPr>
            <sz val="9"/>
            <color indexed="81"/>
            <rFont val="Tahoma"/>
            <family val="2"/>
          </rPr>
          <t>Last 5 years counts as 3/6.
Last 10 years counts as 2/6.
Last 20 years (starting 2000) counts as 1/6.</t>
        </r>
      </text>
    </comment>
  </commentList>
</comments>
</file>

<file path=xl/comments7.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of countries in the five cell lines (see diagram).</t>
        </r>
      </text>
    </commen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Data-year is 2-3 years before the year indicated.</t>
        </r>
      </text>
    </comment>
    <comment ref="D34" authorId="0" shapeId="0">
      <text>
        <r>
          <rPr>
            <sz val="9"/>
            <color indexed="81"/>
            <rFont val="Tahoma"/>
            <family val="2"/>
          </rPr>
          <t>Data-year is 2-3 years before the year indicated.</t>
        </r>
      </text>
    </comment>
    <comment ref="E34" authorId="0" shapeId="0">
      <text>
        <r>
          <rPr>
            <sz val="9"/>
            <color indexed="81"/>
            <rFont val="Tahoma"/>
            <family val="2"/>
          </rPr>
          <t>Data-year is 2-3 years before the year indicated.</t>
        </r>
      </text>
    </comment>
    <comment ref="F34" authorId="0" shapeId="0">
      <text>
        <r>
          <rPr>
            <sz val="9"/>
            <color indexed="81"/>
            <rFont val="Tahoma"/>
            <family val="2"/>
          </rPr>
          <t>Data-year is 2-3 years before the year indicated.</t>
        </r>
      </text>
    </comment>
    <comment ref="G34" authorId="0" shapeId="0">
      <text>
        <r>
          <rPr>
            <sz val="9"/>
            <color indexed="81"/>
            <rFont val="Tahoma"/>
            <family val="2"/>
          </rPr>
          <t>Data-year is 2-3 years before the year indicated.</t>
        </r>
      </text>
    </comment>
    <comment ref="H34" authorId="0" shapeId="0">
      <text>
        <r>
          <rPr>
            <sz val="9"/>
            <color indexed="81"/>
            <rFont val="Tahoma"/>
            <family val="2"/>
          </rPr>
          <t>Data-year is 2-3 years before the year indicated.</t>
        </r>
      </text>
    </comment>
    <comment ref="I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8.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7" authorId="0" shapeId="0">
      <text>
        <r>
          <rPr>
            <sz val="9"/>
            <color indexed="81"/>
            <rFont val="Tahoma"/>
            <family val="2"/>
          </rPr>
          <t>Copy and paste the countries from the list.</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Data-year is 3-4 years before the year indicated.</t>
        </r>
      </text>
    </comment>
    <comment ref="D34" authorId="0" shapeId="0">
      <text>
        <r>
          <rPr>
            <sz val="9"/>
            <color indexed="81"/>
            <rFont val="Tahoma"/>
            <family val="2"/>
          </rPr>
          <t>Data-year is 3-4 years before the year indicated.</t>
        </r>
      </text>
    </comment>
    <comment ref="E34" authorId="0" shapeId="0">
      <text>
        <r>
          <rPr>
            <sz val="9"/>
            <color indexed="81"/>
            <rFont val="Tahoma"/>
            <family val="2"/>
          </rPr>
          <t>Data-year is 3-4 years before the year indicated.</t>
        </r>
      </text>
    </comment>
    <comment ref="F34" authorId="0" shapeId="0">
      <text>
        <r>
          <rPr>
            <sz val="9"/>
            <color indexed="81"/>
            <rFont val="Tahoma"/>
            <family val="2"/>
          </rPr>
          <t>Data-year is 3-4 years before the year indicated.</t>
        </r>
      </text>
    </comment>
    <comment ref="G34" authorId="0" shapeId="0">
      <text>
        <r>
          <rPr>
            <sz val="9"/>
            <color indexed="81"/>
            <rFont val="Tahoma"/>
            <family val="2"/>
          </rPr>
          <t>Data-year is 3-4 years before the year indicated.
Due to commercialization of the data at the source the values ​​of 2013 are from graphics (with an uncertainty of ±1 point).</t>
        </r>
      </text>
    </comment>
    <comment ref="H34" authorId="0" shapeId="0">
      <text>
        <r>
          <rPr>
            <sz val="9"/>
            <color indexed="81"/>
            <rFont val="Tahoma"/>
            <family val="2"/>
          </rPr>
          <t>Data-year is 3-4 years before the year indicated.</t>
        </r>
      </text>
    </comment>
    <comment ref="I34" authorId="0" shapeId="0">
      <text>
        <r>
          <rPr>
            <sz val="9"/>
            <color indexed="81"/>
            <rFont val="Tahoma"/>
            <family val="2"/>
          </rPr>
          <t>Data-year is 3-4 years before the year indicated.</t>
        </r>
      </text>
    </comment>
    <comment ref="J34" authorId="0" shapeId="0">
      <text>
        <r>
          <rPr>
            <sz val="9"/>
            <color indexed="81"/>
            <rFont val="Tahoma"/>
            <family val="2"/>
          </rPr>
          <t>Transferred to the 'calculation' sheets.
Higher figures = larger footprint.</t>
        </r>
      </text>
    </comment>
    <comment ref="B36" authorId="0" shapeId="0">
      <text>
        <r>
          <rPr>
            <sz val="9"/>
            <color indexed="81"/>
            <rFont val="Tahoma"/>
            <family val="2"/>
          </rPr>
          <t>Ecological footprint of an average countriy.</t>
        </r>
      </text>
    </comment>
  </commentList>
</comments>
</file>

<file path=xl/comments9.xml><?xml version="1.0" encoding="utf-8"?>
<comments xmlns="http://schemas.openxmlformats.org/spreadsheetml/2006/main">
  <authors>
    <author>Forfatter</author>
  </authors>
  <commentList>
    <comment ref="C6" authorId="0" shapeId="0">
      <text>
        <r>
          <rPr>
            <sz val="9"/>
            <color indexed="81"/>
            <rFont val="Tahoma"/>
            <family val="2"/>
          </rPr>
          <t xml:space="preserve">Including Primary forest. </t>
        </r>
      </text>
    </comment>
    <comment ref="D6" authorId="0" shapeId="0">
      <text>
        <r>
          <rPr>
            <sz val="9"/>
            <color indexed="81"/>
            <rFont val="Tahoma"/>
            <family val="2"/>
          </rPr>
          <t>Included in the Forest cover.</t>
        </r>
      </text>
    </comment>
    <comment ref="F6" authorId="0" shapeId="0">
      <text>
        <r>
          <rPr>
            <sz val="9"/>
            <color indexed="81"/>
            <rFont val="Tahoma"/>
            <family val="2"/>
          </rPr>
          <t>Not updated.</t>
        </r>
      </text>
    </comment>
    <comment ref="B8" authorId="0" shapeId="0">
      <text>
        <r>
          <rPr>
            <sz val="9"/>
            <color indexed="81"/>
            <rFont val="Tahoma"/>
            <family val="2"/>
          </rPr>
          <t>Base year need not be identical for the five categories.</t>
        </r>
      </text>
    </comment>
    <comment ref="B12" authorId="0" shapeId="0">
      <text>
        <r>
          <rPr>
            <sz val="9"/>
            <color indexed="81"/>
            <rFont val="Tahoma"/>
            <family val="2"/>
          </rPr>
          <t>The valuefactor for land area is steady, but for marine areas it rises with rising m2 per capita (included after ClimatePositions 2010).</t>
        </r>
      </text>
    </comment>
    <comment ref="I12" authorId="0" shapeId="0">
      <text>
        <r>
          <rPr>
            <sz val="9"/>
            <color indexed="81"/>
            <rFont val="Tahoma"/>
            <family val="2"/>
          </rPr>
          <t>&gt;20 count as 100%.
20-30 count as 20%.
&lt;30 counts as 10%.</t>
        </r>
      </text>
    </comment>
    <comment ref="B18" authorId="0" shapeId="0">
      <text>
        <r>
          <rPr>
            <sz val="9"/>
            <color indexed="81"/>
            <rFont val="Tahoma"/>
            <family val="2"/>
          </rPr>
          <t xml:space="preserve">All the horizontal numerics copied.
</t>
        </r>
      </text>
    </comment>
    <comment ref="E22" authorId="0" shapeId="0">
      <text>
        <r>
          <rPr>
            <sz val="9"/>
            <color indexed="81"/>
            <rFont val="Tahoma"/>
            <family val="2"/>
          </rPr>
          <t xml:space="preserve">Exclusive economic zone (EEZ) plus total internal area (TIA).
Total: 370 km from the coastline. </t>
        </r>
      </text>
    </comment>
    <comment ref="H22" authorId="0" shapeId="0">
      <text>
        <r>
          <rPr>
            <sz val="9"/>
            <color indexed="81"/>
            <rFont val="Tahoma"/>
            <family val="2"/>
          </rPr>
          <t>Included in the total Forest cover.</t>
        </r>
      </text>
    </comment>
    <comment ref="I22" authorId="0" shapeId="0">
      <text>
        <r>
          <rPr>
            <sz val="9"/>
            <color indexed="81"/>
            <rFont val="Tahoma"/>
            <family val="2"/>
          </rPr>
          <t>Included in the total Forest cover.</t>
        </r>
      </text>
    </comment>
    <comment ref="J22" authorId="0" shapeId="0">
      <text>
        <r>
          <rPr>
            <sz val="9"/>
            <color indexed="81"/>
            <rFont val="Tahoma"/>
            <family val="2"/>
          </rPr>
          <t xml:space="preserve">Marine reserves (when updatet) are included in Marine protected.
Missing data in 1990 is set at 0.
</t>
        </r>
      </text>
    </comment>
    <comment ref="K22" authorId="0" shapeId="0">
      <text>
        <r>
          <rPr>
            <sz val="9"/>
            <color indexed="81"/>
            <rFont val="Tahoma"/>
            <family val="2"/>
          </rPr>
          <t xml:space="preserve">Marine reserves (when updatet) are included in Marine protected.
Missing data in 1990 is set at 0.
</t>
        </r>
      </text>
    </comment>
    <comment ref="L22" authorId="0" shapeId="0">
      <text>
        <r>
          <rPr>
            <sz val="9"/>
            <color indexed="81"/>
            <rFont val="Tahoma"/>
            <family val="2"/>
          </rPr>
          <t xml:space="preserve">Large coherent and reserved waters with biodiversity purposes. Marine reserves (when updatet) are included in Marine protected.
Not updated.
</t>
        </r>
      </text>
    </comment>
    <comment ref="M22" authorId="0" shapeId="0">
      <text>
        <r>
          <rPr>
            <sz val="9"/>
            <color indexed="81"/>
            <rFont val="Tahoma"/>
            <family val="2"/>
          </rPr>
          <t xml:space="preserve">Large coherent and reserved waters with biodiversity purposes. Marine reserves (when updatet) are included in Marine protected.
Not updated.
</t>
        </r>
      </text>
    </comment>
    <comment ref="E33" authorId="0" shapeId="0">
      <text>
        <r>
          <rPr>
            <sz val="9"/>
            <color indexed="81"/>
            <rFont val="Tahoma"/>
            <family val="2"/>
          </rPr>
          <t xml:space="preserve">Territory: Netherland. </t>
        </r>
      </text>
    </comment>
    <comment ref="H34" authorId="0" shapeId="0">
      <text>
        <r>
          <rPr>
            <sz val="9"/>
            <color indexed="81"/>
            <rFont val="Tahoma"/>
            <family val="2"/>
          </rPr>
          <t>2005.</t>
        </r>
      </text>
    </comment>
    <comment ref="E45" authorId="0" shapeId="0">
      <text>
        <r>
          <rPr>
            <sz val="9"/>
            <color indexed="81"/>
            <rFont val="Tahoma"/>
            <family val="2"/>
          </rPr>
          <t xml:space="preserve">Territory: United Kingdom. </t>
        </r>
      </text>
    </comment>
    <comment ref="I52" authorId="0" shapeId="0">
      <text>
        <r>
          <rPr>
            <sz val="9"/>
            <color indexed="81"/>
            <rFont val="Tahoma"/>
            <family val="2"/>
          </rPr>
          <t>2010.</t>
        </r>
      </text>
    </comment>
    <comment ref="E59" authorId="0" shapeId="0">
      <text>
        <r>
          <rPr>
            <sz val="9"/>
            <color indexed="81"/>
            <rFont val="Tahoma"/>
            <family val="2"/>
          </rPr>
          <t xml:space="preserve">Territory: United Kingdom. </t>
        </r>
      </text>
    </comment>
    <comment ref="B63" authorId="0" shapeId="0">
      <text>
        <r>
          <rPr>
            <sz val="9"/>
            <color indexed="81"/>
            <rFont val="Tahoma"/>
            <family val="2"/>
          </rPr>
          <t>Forest area includes Hong Kong and Macao.</t>
        </r>
      </text>
    </comment>
    <comment ref="E64" authorId="0" shapeId="0">
      <text>
        <r>
          <rPr>
            <sz val="9"/>
            <color indexed="81"/>
            <rFont val="Tahoma"/>
            <family val="2"/>
          </rPr>
          <t xml:space="preserve">Territory: China. </t>
        </r>
      </text>
    </comment>
    <comment ref="E65" authorId="0" shapeId="0">
      <text>
        <r>
          <rPr>
            <sz val="9"/>
            <color indexed="81"/>
            <rFont val="Tahoma"/>
            <family val="2"/>
          </rPr>
          <t xml:space="preserve">Territory: China. </t>
        </r>
      </text>
    </comment>
    <comment ref="H74" authorId="0" shapeId="0">
      <text>
        <r>
          <rPr>
            <sz val="9"/>
            <color indexed="81"/>
            <rFont val="Tahoma"/>
            <family val="2"/>
          </rPr>
          <t>2005.</t>
        </r>
      </text>
    </comment>
    <comment ref="E87" authorId="0" shapeId="0">
      <text>
        <r>
          <rPr>
            <sz val="9"/>
            <color indexed="81"/>
            <rFont val="Tahoma"/>
            <family val="2"/>
          </rPr>
          <t xml:space="preserve">Territory: Denmark. </t>
        </r>
      </text>
    </comment>
    <comment ref="H89" authorId="0" shapeId="0">
      <text>
        <r>
          <rPr>
            <sz val="9"/>
            <color indexed="81"/>
            <rFont val="Tahoma"/>
            <family val="2"/>
          </rPr>
          <t>2010.</t>
        </r>
      </text>
    </comment>
    <comment ref="E91" authorId="0" shapeId="0">
      <text>
        <r>
          <rPr>
            <sz val="9"/>
            <color indexed="81"/>
            <rFont val="Tahoma"/>
            <family val="2"/>
          </rPr>
          <t xml:space="preserve">Territory: France. </t>
        </r>
      </text>
    </comment>
    <comment ref="E92" authorId="0" shapeId="0">
      <text>
        <r>
          <rPr>
            <sz val="9"/>
            <color indexed="81"/>
            <rFont val="Tahoma"/>
            <family val="2"/>
          </rPr>
          <t xml:space="preserve">Territory: France. </t>
        </r>
      </text>
    </comment>
    <comment ref="H92" authorId="0" shapeId="0">
      <text>
        <r>
          <rPr>
            <sz val="9"/>
            <color indexed="81"/>
            <rFont val="Tahoma"/>
            <family val="2"/>
          </rPr>
          <t>2005.</t>
        </r>
      </text>
    </comment>
    <comment ref="E99" authorId="0" shapeId="0">
      <text>
        <r>
          <rPr>
            <sz val="9"/>
            <color indexed="81"/>
            <rFont val="Tahoma"/>
            <family val="2"/>
          </rPr>
          <t xml:space="preserve">Territory: Denmark. </t>
        </r>
      </text>
    </comment>
    <comment ref="E101" authorId="0" shapeId="0">
      <text>
        <r>
          <rPr>
            <sz val="9"/>
            <color indexed="81"/>
            <rFont val="Tahoma"/>
            <family val="2"/>
          </rPr>
          <t xml:space="preserve">Territory: France. </t>
        </r>
      </text>
    </comment>
    <comment ref="H107" authorId="0" shapeId="0">
      <text>
        <r>
          <rPr>
            <sz val="9"/>
            <color indexed="81"/>
            <rFont val="Tahoma"/>
            <family val="2"/>
          </rPr>
          <t>2005.</t>
        </r>
      </text>
    </comment>
    <comment ref="H111" authorId="0" shapeId="0">
      <text>
        <r>
          <rPr>
            <sz val="9"/>
            <color indexed="81"/>
            <rFont val="Tahoma"/>
            <family val="2"/>
          </rPr>
          <t>2000.</t>
        </r>
      </text>
    </comment>
    <comment ref="H119" authorId="0" shapeId="0">
      <text>
        <r>
          <rPr>
            <sz val="9"/>
            <color indexed="81"/>
            <rFont val="Tahoma"/>
            <family val="2"/>
          </rPr>
          <t>2005.</t>
        </r>
      </text>
    </comment>
    <comment ref="H127" authorId="0" shapeId="0">
      <text>
        <r>
          <rPr>
            <sz val="9"/>
            <color indexed="81"/>
            <rFont val="Tahoma"/>
            <family val="2"/>
          </rPr>
          <t xml:space="preserve">2005.
</t>
        </r>
      </text>
    </comment>
    <comment ref="E139" authorId="0" shapeId="0">
      <text>
        <r>
          <rPr>
            <sz val="9"/>
            <color indexed="81"/>
            <rFont val="Tahoma"/>
            <family val="2"/>
          </rPr>
          <t xml:space="preserve">Territory: France. </t>
        </r>
      </text>
    </comment>
    <comment ref="H145" authorId="0" shapeId="0">
      <text>
        <r>
          <rPr>
            <sz val="9"/>
            <color indexed="81"/>
            <rFont val="Tahoma"/>
            <family val="2"/>
          </rPr>
          <t>2010.</t>
        </r>
      </text>
    </comment>
    <comment ref="E152" authorId="0" shapeId="0">
      <text>
        <r>
          <rPr>
            <sz val="9"/>
            <color indexed="81"/>
            <rFont val="Tahoma"/>
            <family val="2"/>
          </rPr>
          <t xml:space="preserve">Territory: Netherland. </t>
        </r>
      </text>
    </comment>
    <comment ref="E153" authorId="0" shapeId="0">
      <text>
        <r>
          <rPr>
            <sz val="9"/>
            <color indexed="81"/>
            <rFont val="Tahoma"/>
            <family val="2"/>
          </rPr>
          <t xml:space="preserve">Territory: France. </t>
        </r>
      </text>
    </comment>
    <comment ref="H154" authorId="0" shapeId="0">
      <text>
        <r>
          <rPr>
            <sz val="9"/>
            <color indexed="81"/>
            <rFont val="Tahoma"/>
            <family val="2"/>
          </rPr>
          <t>2005.</t>
        </r>
      </text>
    </comment>
    <comment ref="H155" authorId="0" shapeId="0">
      <text>
        <r>
          <rPr>
            <sz val="9"/>
            <color indexed="81"/>
            <rFont val="Tahoma"/>
            <family val="2"/>
          </rPr>
          <t>2010.</t>
        </r>
      </text>
    </comment>
    <comment ref="I157" authorId="0" shapeId="0">
      <text>
        <r>
          <rPr>
            <sz val="9"/>
            <color indexed="81"/>
            <rFont val="Tahoma"/>
            <family val="2"/>
          </rPr>
          <t>Data indicating a very small value (set at 0).</t>
        </r>
      </text>
    </comment>
    <comment ref="H169" authorId="0" shapeId="0">
      <text>
        <r>
          <rPr>
            <sz val="9"/>
            <color indexed="81"/>
            <rFont val="Tahoma"/>
            <family val="2"/>
          </rPr>
          <t>2000.</t>
        </r>
      </text>
    </comment>
    <comment ref="E171" authorId="0" shapeId="0">
      <text>
        <r>
          <rPr>
            <sz val="9"/>
            <color indexed="81"/>
            <rFont val="Tahoma"/>
            <family val="2"/>
          </rPr>
          <t xml:space="preserve">Territory: France. </t>
        </r>
      </text>
    </comment>
    <comment ref="H177" authorId="0" shapeId="0">
      <text>
        <r>
          <rPr>
            <sz val="9"/>
            <color indexed="81"/>
            <rFont val="Tahoma"/>
            <family val="2"/>
          </rPr>
          <t>2000.</t>
        </r>
      </text>
    </comment>
    <comment ref="F182" authorId="0" shapeId="0">
      <text>
        <r>
          <rPr>
            <sz val="9"/>
            <color indexed="81"/>
            <rFont val="Tahoma"/>
            <family val="2"/>
          </rPr>
          <t>Skønnet skovareal uden Montenegro.</t>
        </r>
      </text>
    </comment>
    <comment ref="G182" authorId="0" shapeId="0">
      <text>
        <r>
          <rPr>
            <sz val="9"/>
            <color indexed="81"/>
            <rFont val="Tahoma"/>
            <family val="2"/>
          </rPr>
          <t>Skønnet skovareal uden Montenegro.</t>
        </r>
      </text>
    </comment>
    <comment ref="H191" authorId="0" shapeId="0">
      <text>
        <r>
          <rPr>
            <sz val="9"/>
            <color indexed="81"/>
            <rFont val="Tahoma"/>
            <family val="2"/>
          </rPr>
          <t>2000.</t>
        </r>
      </text>
    </comment>
    <comment ref="C201" authorId="0" shapeId="0">
      <text>
        <r>
          <rPr>
            <sz val="9"/>
            <color indexed="81"/>
            <rFont val="Tahoma"/>
            <family val="2"/>
          </rPr>
          <t>Wikipedia, 2010.</t>
        </r>
      </text>
    </comment>
    <comment ref="H220" authorId="0" shapeId="0">
      <text>
        <r>
          <rPr>
            <sz val="9"/>
            <color indexed="81"/>
            <rFont val="Tahoma"/>
            <family val="2"/>
          </rPr>
          <t>2010.</t>
        </r>
      </text>
    </comment>
  </commentList>
</comments>
</file>

<file path=xl/sharedStrings.xml><?xml version="1.0" encoding="utf-8"?>
<sst xmlns="http://schemas.openxmlformats.org/spreadsheetml/2006/main" count="3578" uniqueCount="429">
  <si>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</si>
  <si>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</si>
  <si>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</si>
  <si>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</si>
  <si>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</si>
  <si>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</si>
  <si>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</si>
  <si>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</si>
  <si>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</si>
  <si>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</si>
  <si>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</si>
  <si>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</si>
  <si>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Ecological Footprint, countries</t>
  </si>
  <si>
    <t>Forest, countries</t>
  </si>
  <si>
    <t>Every five years</t>
  </si>
  <si>
    <t>Nuclear Power, countries</t>
  </si>
  <si>
    <t>2016-2017</t>
  </si>
  <si>
    <t>climatepositions.com</t>
  </si>
  <si>
    <t>Countries (159)</t>
  </si>
  <si>
    <t>Climate Debt</t>
  </si>
  <si>
    <t>Population</t>
  </si>
  <si>
    <t>Share of global</t>
  </si>
  <si>
    <t>.</t>
  </si>
  <si>
    <t>per capita</t>
  </si>
  <si>
    <t>Qatar</t>
  </si>
  <si>
    <t>Kuwait</t>
  </si>
  <si>
    <t>Brunei</t>
  </si>
  <si>
    <t>Luxembourg</t>
  </si>
  <si>
    <t>Trinidad and T.</t>
  </si>
  <si>
    <t>United Arab Emirates</t>
  </si>
  <si>
    <t>Oman</t>
  </si>
  <si>
    <t>Saudi Arabia</t>
  </si>
  <si>
    <t>United States</t>
  </si>
  <si>
    <t>Bahrain</t>
  </si>
  <si>
    <t>Australia</t>
  </si>
  <si>
    <t>Norway</t>
  </si>
  <si>
    <t>Equatorial Guinea</t>
  </si>
  <si>
    <t>Canada</t>
  </si>
  <si>
    <t>South Korea</t>
  </si>
  <si>
    <t>Finland</t>
  </si>
  <si>
    <t>Netherlands</t>
  </si>
  <si>
    <t>Ireland</t>
  </si>
  <si>
    <t>Belgium</t>
  </si>
  <si>
    <t>Austria</t>
  </si>
  <si>
    <t>Japan</t>
  </si>
  <si>
    <t>Kazakhstan</t>
  </si>
  <si>
    <t>Israel</t>
  </si>
  <si>
    <t>Estonia</t>
  </si>
  <si>
    <t>New Zealand</t>
  </si>
  <si>
    <t>Germany</t>
  </si>
  <si>
    <t>Cyprus</t>
  </si>
  <si>
    <t>Slovenia</t>
  </si>
  <si>
    <t>Czech Republic</t>
  </si>
  <si>
    <t>Malaysia</t>
  </si>
  <si>
    <t>Russia</t>
  </si>
  <si>
    <t>Greece</t>
  </si>
  <si>
    <t>Iran</t>
  </si>
  <si>
    <t>Spain</t>
  </si>
  <si>
    <t>Turkmenistan</t>
  </si>
  <si>
    <t>Libya</t>
  </si>
  <si>
    <t>Italy</t>
  </si>
  <si>
    <t>Sweden</t>
  </si>
  <si>
    <t>United Kingdom</t>
  </si>
  <si>
    <t>France</t>
  </si>
  <si>
    <t>Portugal</t>
  </si>
  <si>
    <t>Venezuela</t>
  </si>
  <si>
    <t>(world)</t>
  </si>
  <si>
    <t>South Africa</t>
  </si>
  <si>
    <t>Denmark</t>
  </si>
  <si>
    <t>Barbados</t>
  </si>
  <si>
    <t>Croatia</t>
  </si>
  <si>
    <t>Switzerland</t>
  </si>
  <si>
    <t>Poland</t>
  </si>
  <si>
    <t>Mongolia</t>
  </si>
  <si>
    <t>China</t>
  </si>
  <si>
    <t>Slovakia</t>
  </si>
  <si>
    <t>Chile</t>
  </si>
  <si>
    <t>Bahamas</t>
  </si>
  <si>
    <t>Bosnia and Herzeg.</t>
  </si>
  <si>
    <t>Serbia</t>
  </si>
  <si>
    <t>Thailand</t>
  </si>
  <si>
    <t>Turkey</t>
  </si>
  <si>
    <t>Mauritius</t>
  </si>
  <si>
    <t>Mexico</t>
  </si>
  <si>
    <t>Lebanon</t>
  </si>
  <si>
    <t>Iraq</t>
  </si>
  <si>
    <t>Hungary</t>
  </si>
  <si>
    <t>Gabon</t>
  </si>
  <si>
    <t>Bulgaria</t>
  </si>
  <si>
    <t>Belarus</t>
  </si>
  <si>
    <t>Panama</t>
  </si>
  <si>
    <t>Jordan</t>
  </si>
  <si>
    <t>Suriname</t>
  </si>
  <si>
    <t>Montenegro</t>
  </si>
  <si>
    <t>Botswana</t>
  </si>
  <si>
    <t>Brazil</t>
  </si>
  <si>
    <t>Macedonia</t>
  </si>
  <si>
    <t>Egypt</t>
  </si>
  <si>
    <t>Ecuador</t>
  </si>
  <si>
    <t>Algeria</t>
  </si>
  <si>
    <t>Indonesia</t>
  </si>
  <si>
    <t>Jamaica</t>
  </si>
  <si>
    <t>Romania</t>
  </si>
  <si>
    <t>Tunisia</t>
  </si>
  <si>
    <t>Dominican Republic</t>
  </si>
  <si>
    <t>Uruguay</t>
  </si>
  <si>
    <t>Uzbekistan</t>
  </si>
  <si>
    <t>Guyana</t>
  </si>
  <si>
    <t>Honduras</t>
  </si>
  <si>
    <t>Peru</t>
  </si>
  <si>
    <t>Bolivia</t>
  </si>
  <si>
    <t>Albania</t>
  </si>
  <si>
    <t>Lithuania</t>
  </si>
  <si>
    <t>Angola</t>
  </si>
  <si>
    <t>Armenia</t>
  </si>
  <si>
    <t>Ukraine</t>
  </si>
  <si>
    <t>Morocco</t>
  </si>
  <si>
    <t>Fiji</t>
  </si>
  <si>
    <t>Vietnam</t>
  </si>
  <si>
    <t>Guatemala</t>
  </si>
  <si>
    <t>Papua New Guinea</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</si>
  <si>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</si>
  <si>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</si>
  <si>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</si>
  <si>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</si>
  <si>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</si>
  <si>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</si>
  <si>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</si>
  <si>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</si>
  <si>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</si>
  <si>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</si>
  <si>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</si>
  <si>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</si>
  <si>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</si>
  <si>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</si>
  <si>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</si>
  <si>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</si>
  <si>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</si>
  <si>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</si>
  <si>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</si>
  <si>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</si>
  <si>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</si>
  <si>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</si>
  <si>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</si>
  <si>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</si>
  <si>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</si>
  <si>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</si>
  <si>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</si>
  <si>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</si>
  <si>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</si>
  <si>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</si>
  <si>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</si>
  <si>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</si>
  <si>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</si>
  <si>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</si>
  <si>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</si>
  <si>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</si>
  <si>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</si>
  <si>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</si>
  <si>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</si>
  <si>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</si>
  <si>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</si>
  <si>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</si>
  <si>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</si>
  <si>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</si>
  <si>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</si>
  <si>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</si>
  <si>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</si>
  <si>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</si>
  <si>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</si>
  <si>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</si>
  <si>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</si>
  <si>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</si>
  <si>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</si>
  <si>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</si>
  <si>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</si>
  <si>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</si>
  <si>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</si>
  <si>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</si>
  <si>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</si>
  <si>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</si>
  <si>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</si>
  <si>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</si>
  <si>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</si>
  <si>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Countries from the list:</t>
  </si>
  <si>
    <t>n</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</si>
  <si>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</si>
  <si>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</si>
  <si>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</si>
  <si>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</si>
  <si>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</si>
  <si>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</si>
  <si>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</si>
  <si>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</si>
  <si>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</si>
  <si>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2007-2016 (average)</t>
  </si>
  <si>
    <t>cm</t>
  </si>
  <si>
    <t>ppm</t>
  </si>
  <si>
    <t>billions</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</si>
  <si>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</si>
  <si>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</si>
  <si>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</si>
  <si>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</si>
  <si>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</si>
  <si>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</si>
  <si>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</si>
  <si>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</si>
  <si>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</si>
  <si>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</si>
  <si>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</si>
  <si>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</si>
  <si>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</si>
  <si>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</si>
  <si>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</si>
  <si>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</si>
  <si>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</si>
  <si>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</si>
  <si>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</si>
  <si>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</si>
  <si>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</si>
  <si>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</si>
  <si>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</si>
  <si>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</si>
  <si>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</si>
  <si>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</si>
  <si>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</si>
  <si>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</si>
  <si>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</si>
  <si>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</si>
  <si>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</si>
  <si>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</si>
  <si>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</si>
  <si>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</si>
  <si>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</si>
  <si>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</si>
  <si>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</si>
  <si>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</si>
  <si>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</si>
  <si>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</si>
  <si>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</si>
  <si>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</si>
  <si>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Climate Change Levy per capita</t>
  </si>
  <si>
    <t>Climate Change Levy total</t>
  </si>
  <si>
    <t>2000-2009</t>
  </si>
  <si>
    <t>2010-2015</t>
  </si>
  <si>
    <t>Climate Debt (rest Levy)</t>
  </si>
  <si>
    <t xml:space="preserve">   World 1990-1999</t>
  </si>
  <si>
    <t>Climate Debt per capita</t>
  </si>
  <si>
    <t xml:space="preserve">    World 2000-2009</t>
  </si>
  <si>
    <t>Price per tons CO2 since 2000</t>
  </si>
  <si>
    <t xml:space="preserve">    World 2010-2015</t>
  </si>
  <si>
    <t>(change in Free Level of CO2 Emissions in 2019 compared to 1990-1999)</t>
  </si>
  <si>
    <t xml:space="preserve">Climate Debt </t>
  </si>
  <si>
    <t>Billion US$</t>
  </si>
  <si>
    <t>►</t>
  </si>
  <si>
    <t>Inserted country from the list:</t>
  </si>
  <si>
    <t>Environment</t>
  </si>
  <si>
    <t>Footprint</t>
  </si>
  <si>
    <t>Forest/Sea</t>
  </si>
  <si>
    <t>GDP+</t>
  </si>
  <si>
    <t>Note</t>
  </si>
  <si>
    <t>excl. carbon</t>
  </si>
  <si>
    <t>factor</t>
  </si>
  <si>
    <t>1992-1999</t>
  </si>
  <si>
    <t>2000-2015</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</si>
  <si>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</si>
  <si>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</si>
  <si>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</si>
  <si>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</si>
  <si>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</si>
  <si>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</si>
  <si>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</si>
  <si>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</si>
  <si>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</si>
  <si>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</si>
  <si>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</si>
  <si>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</si>
  <si>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</si>
  <si>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</si>
  <si>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</si>
  <si>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</si>
  <si>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</si>
  <si>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</si>
  <si>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</si>
  <si>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</si>
  <si>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</si>
  <si>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</si>
  <si>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</si>
  <si>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</si>
  <si>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</si>
  <si>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Myanmar (Burma)</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</si>
  <si>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</si>
  <si>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</si>
  <si>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</si>
  <si>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</si>
  <si>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</si>
  <si>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</si>
  <si>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</si>
  <si>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</si>
  <si>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</si>
  <si>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</si>
  <si>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</si>
  <si>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</si>
  <si>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</si>
  <si>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</si>
  <si>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</si>
  <si>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</si>
  <si>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</si>
  <si>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</si>
  <si>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r>
      <t>Tons of CO</t>
    </r>
    <r>
      <rPr>
        <vertAlign val="subscript"/>
        <sz val="9"/>
        <color indexed="63"/>
        <rFont val="Calibri"/>
        <family val="2"/>
        <scheme val="minor"/>
      </rPr>
      <t>2</t>
    </r>
  </si>
  <si>
    <r>
      <t>Ton CO</t>
    </r>
    <r>
      <rPr>
        <vertAlign val="subscript"/>
        <sz val="9"/>
        <color indexed="63"/>
        <rFont val="Calibri"/>
        <family val="2"/>
        <scheme val="minor"/>
      </rPr>
      <t>2</t>
    </r>
  </si>
  <si>
    <r>
      <t>Ton CO</t>
    </r>
    <r>
      <rPr>
        <vertAlign val="subscript"/>
        <sz val="9"/>
        <color indexed="63"/>
        <rFont val="Calibri"/>
        <family val="2"/>
        <scheme val="minor"/>
      </rPr>
      <t>2</t>
    </r>
    <r>
      <rPr>
        <sz val="10"/>
        <rFont val="Arial"/>
        <family val="2"/>
      </rPr>
      <t/>
    </r>
  </si>
  <si>
    <r>
      <t>CO</t>
    </r>
    <r>
      <rPr>
        <b/>
        <vertAlign val="subscript"/>
        <sz val="9"/>
        <color indexed="63"/>
        <rFont val="Calibri"/>
        <family val="2"/>
        <scheme val="minor"/>
      </rPr>
      <t>2</t>
    </r>
  </si>
  <si>
    <r>
      <t>CO</t>
    </r>
    <r>
      <rPr>
        <b/>
        <vertAlign val="subscript"/>
        <sz val="9"/>
        <color indexed="63"/>
        <rFont val="Calibri"/>
        <family val="2"/>
        <scheme val="minor"/>
      </rPr>
      <t xml:space="preserve">2 </t>
    </r>
    <r>
      <rPr>
        <b/>
        <sz val="9"/>
        <color indexed="63"/>
        <rFont val="Calibri"/>
        <family val="2"/>
        <scheme val="minor"/>
      </rPr>
      <t>+</t>
    </r>
  </si>
  <si>
    <r>
      <rPr>
        <b/>
        <sz val="10"/>
        <color indexed="23"/>
        <rFont val="Calibri"/>
        <family val="2"/>
      </rPr>
      <t>⁰</t>
    </r>
    <r>
      <rPr>
        <b/>
        <sz val="10"/>
        <color indexed="23"/>
        <rFont val="Calibri"/>
        <family val="2"/>
        <scheme val="minor"/>
      </rPr>
      <t>C</t>
    </r>
  </si>
  <si>
    <t xml:space="preserve">Climate Debt Free Level of CO2 per capita </t>
  </si>
  <si>
    <t>Country from the list:</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</si>
  <si>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</si>
  <si>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</si>
  <si>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</si>
  <si>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</si>
  <si>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</si>
  <si>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</si>
  <si>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Relative Ecological Foodprint Excluding Carbon Emissions, per capita</t>
  </si>
  <si>
    <t>Faeroe Islands</t>
  </si>
  <si>
    <r>
      <t xml:space="preserve">ClimatePositions </t>
    </r>
    <r>
      <rPr>
        <sz val="12"/>
        <rFont val="Calibri"/>
        <family val="2"/>
        <scheme val="minor"/>
      </rPr>
      <t>- Relative Ecological Footprint Exclusive Carbon Emissions, per capita</t>
    </r>
  </si>
  <si>
    <t>Forest Cover</t>
  </si>
  <si>
    <t>Primary Forest</t>
  </si>
  <si>
    <t>Marine Protection</t>
  </si>
  <si>
    <t>Marine Reserves</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</si>
  <si>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</si>
  <si>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</si>
  <si>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</si>
  <si>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</si>
  <si>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</si>
  <si>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</si>
  <si>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</si>
  <si>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Land area</t>
  </si>
  <si>
    <t>Sea area</t>
  </si>
  <si>
    <t>Base year</t>
  </si>
  <si>
    <t>Latest</t>
  </si>
  <si>
    <t>(199 countries)</t>
  </si>
  <si>
    <r>
      <t>ClimatePositions</t>
    </r>
    <r>
      <rPr>
        <sz val="12"/>
        <rFont val="Calibri"/>
        <family val="2"/>
        <scheme val="minor"/>
      </rPr>
      <t xml:space="preserve"> - Forest and Sea</t>
    </r>
  </si>
  <si>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</si>
  <si>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</si>
  <si>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</si>
  <si>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</si>
  <si>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</si>
  <si>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</si>
  <si>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</si>
  <si>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</si>
  <si>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</si>
  <si>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</si>
  <si>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</si>
  <si>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</si>
  <si>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</si>
  <si>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</si>
  <si>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</si>
  <si>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</si>
  <si>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</si>
  <si>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</si>
  <si>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</si>
  <si>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</si>
  <si>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</si>
  <si>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</si>
  <si>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</si>
  <si>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</si>
  <si>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</si>
  <si>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</si>
  <si>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</si>
  <si>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</si>
  <si>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</si>
  <si>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</si>
  <si>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</si>
  <si>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</si>
  <si>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Climate Debt per capita:</t>
  </si>
  <si>
    <t>Total Climate Debt:</t>
  </si>
  <si>
    <t>Change in Free Level of CO2 Emissions</t>
  </si>
  <si>
    <t>in 2019, compared to 1990-1999:</t>
  </si>
  <si>
    <t>Every two years</t>
  </si>
  <si>
    <t>Every year in January</t>
  </si>
  <si>
    <r>
      <t>CO2</t>
    </r>
    <r>
      <rPr>
        <vertAlign val="subscript"/>
        <sz val="10"/>
        <color indexed="63"/>
        <rFont val="Calibri"/>
        <family val="2"/>
        <scheme val="minor"/>
      </rPr>
      <t xml:space="preserve"> </t>
    </r>
    <r>
      <rPr>
        <sz val="10"/>
        <color indexed="63"/>
        <rFont val="Calibri"/>
        <family val="2"/>
        <scheme val="minor"/>
      </rPr>
      <t>Content in the atmosphere, global</t>
    </r>
  </si>
  <si>
    <t>Marine Protection, countries</t>
  </si>
  <si>
    <t>Land/Ocean Temperature, global</t>
  </si>
  <si>
    <r>
      <t>CO2</t>
    </r>
    <r>
      <rPr>
        <b/>
        <sz val="8"/>
        <color indexed="23"/>
        <rFont val="Calibri"/>
        <family val="2"/>
        <scheme val="minor"/>
      </rPr>
      <t xml:space="preserve"> Content in the atmosphere</t>
    </r>
  </si>
  <si>
    <t>Land/Ocean (air) Temperature rise (baseline 1880-1937)</t>
  </si>
  <si>
    <t> </t>
  </si>
  <si>
    <t>Bosnia and Herz.</t>
  </si>
  <si>
    <r>
      <t xml:space="preserve">ClimatePositions - </t>
    </r>
    <r>
      <rPr>
        <sz val="12"/>
        <rFont val="Calibri"/>
        <family val="2"/>
        <scheme val="minor"/>
      </rPr>
      <t>Calculation 2000-2017</t>
    </r>
  </si>
  <si>
    <t>Climate Debt accumulated since 2000, in US$</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</si>
  <si>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</si>
  <si>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</si>
  <si>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</si>
  <si>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</si>
  <si>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</si>
  <si>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</si>
  <si>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</si>
  <si>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</si>
  <si>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</si>
  <si>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</si>
  <si>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</si>
  <si>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</si>
  <si>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</si>
  <si>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</si>
  <si>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</si>
  <si>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</si>
  <si>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</si>
  <si>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Climate Debt Free</t>
  </si>
  <si>
    <t>Indicator</t>
  </si>
  <si>
    <t>Climate Debt 2010</t>
  </si>
  <si>
    <t>Climate Debt 2015</t>
  </si>
  <si>
    <t>Total Climate Debt</t>
  </si>
  <si>
    <t>Total</t>
  </si>
  <si>
    <t>1 = World average</t>
  </si>
  <si>
    <t>(World)</t>
  </si>
  <si>
    <t>(Average country)</t>
  </si>
  <si>
    <t>Primary Forests as share of Forest Cover:</t>
  </si>
  <si>
    <t>Climate Debt 2017</t>
  </si>
  <si>
    <t>per capita 2017</t>
  </si>
  <si>
    <t>(August)</t>
  </si>
  <si>
    <r>
      <t>CO2</t>
    </r>
    <r>
      <rPr>
        <vertAlign val="subscript"/>
        <sz val="10"/>
        <color indexed="63"/>
        <rFont val="Calibri"/>
        <family val="2"/>
        <scheme val="minor"/>
      </rPr>
      <t xml:space="preserve"> </t>
    </r>
    <r>
      <rPr>
        <sz val="10"/>
        <color indexed="63"/>
        <rFont val="Calibri"/>
        <family val="2"/>
        <scheme val="minor"/>
      </rPr>
      <t>Emissions, countries EDGAR</t>
    </r>
  </si>
  <si>
    <t>Countries (163)</t>
  </si>
  <si>
    <t>% more people since 2000</t>
  </si>
  <si>
    <t>2000-2017 (CO2: 2015)</t>
  </si>
  <si>
    <t>2000-2021 (CO2: 2019)</t>
  </si>
  <si>
    <t>Climate Debt per capita (climate change financing has been deducted)</t>
  </si>
  <si>
    <t>Below 100.000</t>
  </si>
  <si>
    <t>Region</t>
  </si>
  <si>
    <r>
      <t>ClimatePositions -</t>
    </r>
    <r>
      <rPr>
        <sz val="12"/>
        <rFont val="Calibri"/>
        <family val="2"/>
        <scheme val="minor"/>
      </rPr>
      <t xml:space="preserve"> Climate Debt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</si>
</sst>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s>
  <fonts count="158">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sz val="9"/>
      <color theme="7" tint="-0.249977111117893"/>
      <name val="Calibri"/>
      <family val="2"/>
      <scheme val="minor"/>
    </font>
    <font>
      <sz val="10"/>
      <name val="Arial"/>
      <family val="2"/>
    </font>
    <font>
      <sz val="8"/>
      <color theme="0"/>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8"/>
      <color indexed="18"/>
      <name val="Calibri"/>
      <family val="2"/>
      <scheme val="minor"/>
    </font>
    <font>
      <sz val="10"/>
      <color indexed="21"/>
      <name val="Calibri"/>
      <family val="2"/>
      <scheme val="minor"/>
    </font>
    <font>
      <sz val="10"/>
      <color indexed="9"/>
      <name val="Calibri"/>
      <family val="2"/>
      <scheme val="minor"/>
    </font>
    <font>
      <sz val="10"/>
      <color indexed="50"/>
      <name val="Calibri"/>
      <family val="2"/>
      <scheme val="minor"/>
    </font>
    <font>
      <sz val="8"/>
      <color indexed="9"/>
      <name val="Calibri"/>
      <family val="2"/>
      <scheme val="minor"/>
    </font>
    <font>
      <sz val="10"/>
      <color indexed="48"/>
      <name val="Calibri"/>
      <family val="2"/>
      <scheme val="minor"/>
    </font>
    <font>
      <b/>
      <sz val="9"/>
      <name val="Calibri"/>
      <family val="2"/>
      <scheme val="minor"/>
    </font>
    <font>
      <b/>
      <sz val="10"/>
      <name val="Calibri"/>
      <family val="2"/>
      <scheme val="minor"/>
    </font>
    <font>
      <b/>
      <sz val="10"/>
      <color indexed="18"/>
      <name val="Calibri"/>
      <family val="2"/>
      <scheme val="minor"/>
    </font>
    <font>
      <sz val="9"/>
      <color indexed="8"/>
      <name val="Calibri"/>
      <family val="2"/>
      <scheme val="minor"/>
    </font>
    <font>
      <sz val="9"/>
      <color theme="1"/>
      <name val="Calibri"/>
      <family val="2"/>
      <scheme val="minor"/>
    </font>
    <font>
      <sz val="8.5"/>
      <color indexed="63"/>
      <name val="Calibri"/>
      <family val="2"/>
      <scheme val="minor"/>
    </font>
    <font>
      <vertAlign val="subscript"/>
      <sz val="9"/>
      <color indexed="63"/>
      <name val="Calibri"/>
      <family val="2"/>
      <scheme val="minor"/>
    </font>
    <font>
      <sz val="8.5"/>
      <name val="Calibri"/>
      <family val="2"/>
      <scheme val="minor"/>
    </font>
    <font>
      <u/>
      <sz val="9"/>
      <name val="Calibri"/>
      <family val="2"/>
      <scheme val="minor"/>
    </font>
    <font>
      <b/>
      <sz val="10"/>
      <color indexed="23"/>
      <name val="Calibri"/>
      <family val="2"/>
    </font>
    <font>
      <sz val="10"/>
      <color indexed="23"/>
      <name val="Calibri"/>
      <family val="2"/>
      <scheme val="minor"/>
    </font>
    <font>
      <b/>
      <sz val="8"/>
      <color indexed="23"/>
      <name val="Calibri"/>
      <family val="2"/>
      <scheme val="minor"/>
    </font>
    <font>
      <b/>
      <sz val="10"/>
      <color indexed="63"/>
      <name val="Calibri"/>
      <family val="2"/>
      <scheme val="minor"/>
    </font>
    <font>
      <sz val="8"/>
      <color theme="0" tint="-0.34998626667073579"/>
      <name val="Calibri"/>
      <family val="2"/>
      <scheme val="minor"/>
    </font>
    <font>
      <b/>
      <sz val="10"/>
      <color indexed="23"/>
      <name val="Calibri"/>
      <family val="2"/>
      <scheme val="minor"/>
    </font>
    <font>
      <sz val="9"/>
      <color theme="0" tint="-0.499984740745262"/>
      <name val="Calibri"/>
      <family val="2"/>
      <scheme val="minor"/>
    </font>
    <font>
      <b/>
      <sz val="10"/>
      <color indexed="10"/>
      <name val="Calibri"/>
      <family val="2"/>
      <scheme val="minor"/>
    </font>
    <font>
      <b/>
      <sz val="8"/>
      <color indexed="63"/>
      <name val="Calibri"/>
      <family val="2"/>
      <scheme val="minor"/>
    </font>
    <font>
      <sz val="10"/>
      <color theme="6" tint="0.79998168889431442"/>
      <name val="Calibri"/>
      <family val="2"/>
      <scheme val="minor"/>
    </font>
    <font>
      <b/>
      <vertAlign val="subscript"/>
      <sz val="9"/>
      <color indexed="63"/>
      <name val="Calibri"/>
      <family val="2"/>
      <scheme val="minor"/>
    </font>
    <font>
      <sz val="9"/>
      <color indexed="9"/>
      <name val="Calibri"/>
      <family val="2"/>
      <scheme val="minor"/>
    </font>
    <font>
      <b/>
      <u/>
      <sz val="10"/>
      <color indexed="63"/>
      <name val="Calibri"/>
      <family val="2"/>
      <scheme val="minor"/>
    </font>
    <font>
      <u/>
      <sz val="10"/>
      <color indexed="10"/>
      <name val="Calibri"/>
      <family val="2"/>
      <scheme val="minor"/>
    </font>
    <font>
      <sz val="9"/>
      <color rgb="FFFF0000"/>
      <name val="Calibri"/>
      <family val="2"/>
      <scheme val="minor"/>
    </font>
    <font>
      <sz val="8"/>
      <color theme="0" tint="-0.499984740745262"/>
      <name val="Calibri"/>
      <family val="2"/>
      <scheme val="minor"/>
    </font>
    <font>
      <sz val="7.5"/>
      <color rgb="FF00B050"/>
      <name val="Marlett"/>
      <charset val="2"/>
    </font>
    <font>
      <sz val="9"/>
      <color indexed="23"/>
      <name val="Calibri"/>
      <family val="2"/>
      <scheme val="minor"/>
    </font>
    <font>
      <sz val="9"/>
      <color rgb="FF000000"/>
      <name val="Calibri"/>
      <family val="2"/>
      <scheme val="minor"/>
    </font>
    <font>
      <sz val="9"/>
      <color theme="3" tint="0.39997558519241921"/>
      <name val="Calibri"/>
      <family val="2"/>
      <scheme val="minor"/>
    </font>
    <font>
      <sz val="8"/>
      <color theme="8" tint="-0.249977111117893"/>
      <name val="Calibri"/>
      <family val="2"/>
      <scheme val="minor"/>
    </font>
    <font>
      <sz val="8"/>
      <color theme="3" tint="0.39997558519241921"/>
      <name val="Calibri"/>
      <family val="2"/>
      <scheme val="minor"/>
    </font>
    <font>
      <sz val="8"/>
      <color rgb="FF3366FF"/>
      <name val="Calibri"/>
      <family val="2"/>
      <scheme val="minor"/>
    </font>
    <font>
      <sz val="9"/>
      <color theme="8" tint="-0.249977111117893"/>
      <name val="Calibri"/>
      <family val="2"/>
      <scheme val="minor"/>
    </font>
    <font>
      <sz val="9"/>
      <color theme="4" tint="-0.249977111117893"/>
      <name val="Calibri"/>
      <family val="2"/>
      <scheme val="minor"/>
    </font>
    <font>
      <sz val="11"/>
      <color theme="0"/>
      <name val="Calibri"/>
      <family val="2"/>
      <scheme val="minor"/>
    </font>
    <font>
      <sz val="9"/>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9"/>
      <color theme="2" tint="-0.499984740745262"/>
      <name val="Calibri"/>
      <family val="2"/>
      <scheme val="minor"/>
    </font>
    <font>
      <sz val="8"/>
      <color theme="4" tint="-0.249977111117893"/>
      <name val="Calibri"/>
      <family val="2"/>
      <scheme val="minor"/>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u/>
      <sz val="10"/>
      <color theme="0"/>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8"/>
      <color indexed="8"/>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9"/>
      <color theme="1" tint="0.249977111117893"/>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0"/>
      <color theme="1"/>
      <name val="Calibri"/>
      <family val="2"/>
      <scheme val="minor"/>
    </font>
    <font>
      <sz val="12"/>
      <color rgb="FF333333"/>
      <name val="Inherit"/>
      <charset val="1"/>
    </font>
    <font>
      <sz val="11"/>
      <name val="Calibri"/>
      <family val="2"/>
      <scheme val="minor"/>
    </font>
    <font>
      <b/>
      <sz val="10"/>
      <color theme="9" tint="-0.249977111117893"/>
      <name val="Calibri"/>
      <family val="2"/>
      <scheme val="minor"/>
    </font>
    <font>
      <b/>
      <sz val="11"/>
      <name val="Calibri"/>
      <family val="2"/>
      <scheme val="minor"/>
    </font>
    <font>
      <sz val="7.7"/>
      <color rgb="FFFF0000"/>
      <name val="Marlett"/>
      <charset val="2"/>
    </font>
    <font>
      <sz val="7.7"/>
      <color theme="8" tint="-0.249977111117893"/>
      <name val="Marlett"/>
      <charset val="2"/>
    </font>
    <font>
      <sz val="7.7"/>
      <color rgb="FF7030A0"/>
      <name val="Marlett"/>
      <charset val="2"/>
    </font>
    <font>
      <sz val="7.7"/>
      <color theme="5" tint="-0.249977111117893"/>
      <name val="Marlett"/>
      <charset val="2"/>
    </font>
    <font>
      <sz val="11"/>
      <color rgb="FF0070C0"/>
      <name val="Calibri"/>
      <family val="2"/>
      <scheme val="minor"/>
    </font>
    <font>
      <sz val="8"/>
      <color theme="0" tint="-0.249977111117893"/>
      <name val="Calibri"/>
      <family val="2"/>
      <scheme val="minor"/>
    </font>
    <font>
      <b/>
      <u/>
      <sz val="10"/>
      <color theme="1" tint="0.249977111117893"/>
      <name val="Calibri"/>
      <family val="2"/>
      <scheme val="minor"/>
    </font>
    <font>
      <u/>
      <sz val="10"/>
      <color theme="0" tint="-0.499984740745262"/>
      <name val="Calibri"/>
      <family val="2"/>
      <scheme val="minor"/>
    </font>
    <font>
      <sz val="11"/>
      <color theme="0" tint="-0.499984740745262"/>
      <name val="Calibri"/>
      <family val="2"/>
      <scheme val="minor"/>
    </font>
    <font>
      <b/>
      <u/>
      <sz val="8"/>
      <color theme="0" tint="-0.499984740745262"/>
      <name val="Calibri"/>
      <family val="2"/>
      <scheme val="minor"/>
    </font>
    <font>
      <b/>
      <sz val="9"/>
      <color theme="0" tint="-0.499984740745262"/>
      <name val="Calibri"/>
      <family val="2"/>
      <scheme val="minor"/>
    </font>
    <font>
      <b/>
      <sz val="10"/>
      <color theme="0" tint="-0.499984740745262"/>
      <name val="Calibri"/>
      <family val="2"/>
      <scheme val="minor"/>
    </font>
    <font>
      <sz val="7.7"/>
      <color theme="0" tint="-0.499984740745262"/>
      <name val="Marlett"/>
      <charset val="2"/>
    </font>
    <font>
      <sz val="7.7"/>
      <color rgb="FF0070C0"/>
      <name val="Marlett"/>
      <charset val="2"/>
    </font>
    <font>
      <sz val="7.5"/>
      <color rgb="FFFF0000"/>
      <name val="Marlett"/>
      <charset val="2"/>
    </font>
    <font>
      <sz val="7.5"/>
      <color rgb="FF0070C0"/>
      <name val="Marlett"/>
      <charset val="2"/>
    </font>
    <font>
      <sz val="7.5"/>
      <color theme="0" tint="-0.34998626667073579"/>
      <name val="Marlett"/>
      <charset val="2"/>
    </font>
    <font>
      <sz val="10"/>
      <color theme="0"/>
      <name val="Arial"/>
      <family val="2"/>
    </font>
    <font>
      <u/>
      <sz val="10"/>
      <color theme="0"/>
      <name val="Times New Roman"/>
      <family val="1"/>
    </font>
    <font>
      <sz val="9"/>
      <color theme="0"/>
      <name val="Times New Roman"/>
      <family val="1"/>
    </font>
    <font>
      <sz val="10"/>
      <color theme="1" tint="0.499984740745262"/>
      <name val="Calibri"/>
      <family val="2"/>
      <scheme val="minor"/>
    </font>
    <font>
      <sz val="9"/>
      <color theme="1" tint="0.34998626667073579"/>
      <name val="Calibri"/>
      <family val="2"/>
      <scheme val="minor"/>
    </font>
    <font>
      <sz val="9"/>
      <color theme="1" tint="0.499984740745262"/>
      <name val="Calibri"/>
      <family val="2"/>
      <scheme val="minor"/>
    </font>
  </fonts>
  <fills count="22">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41">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style="thin">
        <color rgb="FFFFCC00"/>
      </left>
      <right/>
      <top style="thin">
        <color rgb="FFFFC000"/>
      </top>
      <bottom style="thin">
        <color rgb="FFFFC000"/>
      </bottom>
      <diagonal/>
    </border>
    <border>
      <left style="thin">
        <color rgb="FFFFCC00"/>
      </left>
      <right style="thin">
        <color rgb="FFFFCC00"/>
      </right>
      <top style="thin">
        <color rgb="FFFFC000"/>
      </top>
      <bottom style="thin">
        <color rgb="FFFFC000"/>
      </bottom>
      <diagonal/>
    </border>
    <border>
      <left style="thin">
        <color rgb="FFFFCC00"/>
      </left>
      <right style="thin">
        <color rgb="FFFFC000"/>
      </right>
      <top style="thin">
        <color rgb="FFFFC0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
      <left/>
      <right style="thin">
        <color rgb="FFFF0000"/>
      </right>
      <top style="thin">
        <color indexed="10"/>
      </top>
      <bottom style="thin">
        <color indexed="10"/>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119" fillId="0" borderId="0" applyNumberFormat="0" applyFill="0" applyBorder="0" applyAlignment="0" applyProtection="0">
      <alignment vertical="top"/>
      <protection locked="0"/>
    </xf>
  </cellStyleXfs>
  <cellXfs count="721">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xf numFmtId="0" fontId="9" fillId="4" borderId="8" xfId="0" applyFont="1" applyFill="1" applyBorder="1" applyAlignment="1">
      <alignment horizontal="center"/>
    </xf>
    <xf numFmtId="0" fontId="9" fillId="4" borderId="9" xfId="0" applyFont="1" applyFill="1" applyBorder="1" applyAlignment="1">
      <alignment horizontal="center"/>
    </xf>
    <xf numFmtId="0" fontId="10" fillId="4" borderId="6" xfId="0" applyFont="1" applyFill="1" applyBorder="1" applyAlignment="1">
      <alignment horizontal="left"/>
    </xf>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9" fillId="2" borderId="12" xfId="0" applyFont="1" applyFill="1" applyBorder="1"/>
    <xf numFmtId="0" fontId="9" fillId="2" borderId="13" xfId="0" applyFont="1" applyFill="1" applyBorder="1" applyAlignment="1">
      <alignment horizontal="center"/>
    </xf>
    <xf numFmtId="0" fontId="9" fillId="2" borderId="14" xfId="0" applyFont="1" applyFill="1" applyBorder="1" applyAlignment="1">
      <alignment horizontal="center"/>
    </xf>
    <xf numFmtId="0" fontId="10" fillId="2" borderId="14"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5" xfId="0" applyFont="1" applyFill="1" applyBorder="1" applyAlignment="1">
      <alignment horizontal="left"/>
    </xf>
    <xf numFmtId="0" fontId="26" fillId="6" borderId="15" xfId="0" quotePrefix="1" applyFont="1" applyFill="1" applyBorder="1" applyAlignment="1">
      <alignment horizontal="center"/>
    </xf>
    <xf numFmtId="0" fontId="9" fillId="6" borderId="15" xfId="0" applyFont="1" applyFill="1" applyBorder="1"/>
    <xf numFmtId="0" fontId="0" fillId="0" borderId="0" xfId="0" applyFont="1" applyFill="1"/>
    <xf numFmtId="10" fontId="33" fillId="6" borderId="17" xfId="0" applyNumberFormat="1" applyFont="1" applyFill="1" applyBorder="1" applyAlignment="1" applyProtection="1">
      <alignment horizontal="center"/>
      <protection locked="0"/>
    </xf>
    <xf numFmtId="0" fontId="35" fillId="0" borderId="0" xfId="0" applyFont="1"/>
    <xf numFmtId="0" fontId="36" fillId="0" borderId="18" xfId="0" applyFont="1" applyBorder="1" applyAlignment="1">
      <alignment horizontal="right"/>
    </xf>
    <xf numFmtId="0" fontId="37" fillId="0" borderId="18" xfId="0" applyFont="1" applyBorder="1" applyAlignment="1">
      <alignment horizontal="right"/>
    </xf>
    <xf numFmtId="0" fontId="38" fillId="0" borderId="18" xfId="0" applyFont="1" applyBorder="1" applyAlignment="1">
      <alignment horizontal="right"/>
    </xf>
    <xf numFmtId="0" fontId="39" fillId="0" borderId="18" xfId="0" applyFont="1" applyBorder="1" applyAlignment="1">
      <alignment horizontal="right"/>
    </xf>
    <xf numFmtId="0" fontId="40" fillId="0" borderId="18"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0" fillId="0" borderId="0" xfId="0" applyFont="1" applyBorder="1"/>
    <xf numFmtId="0" fontId="41" fillId="0" borderId="0" xfId="0" applyFont="1"/>
    <xf numFmtId="0" fontId="26" fillId="6" borderId="0" xfId="0" applyFont="1" applyFill="1" applyBorder="1"/>
    <xf numFmtId="0" fontId="6" fillId="0" borderId="0" xfId="0" applyFont="1"/>
    <xf numFmtId="0" fontId="42" fillId="0" borderId="0" xfId="0" applyFont="1"/>
    <xf numFmtId="164" fontId="43" fillId="6" borderId="0" xfId="0" applyNumberFormat="1" applyFont="1" applyFill="1" applyBorder="1" applyAlignment="1">
      <alignment horizontal="center"/>
    </xf>
    <xf numFmtId="0" fontId="28" fillId="2" borderId="0" xfId="0" applyFont="1" applyFill="1" applyBorder="1"/>
    <xf numFmtId="164" fontId="43" fillId="3" borderId="0" xfId="0" applyNumberFormat="1" applyFont="1" applyFill="1" applyBorder="1" applyAlignment="1">
      <alignment horizontal="center"/>
    </xf>
    <xf numFmtId="164" fontId="43" fillId="3" borderId="19" xfId="0" applyNumberFormat="1" applyFont="1" applyFill="1" applyBorder="1" applyAlignment="1">
      <alignment horizontal="center"/>
    </xf>
    <xf numFmtId="2" fontId="42" fillId="0" borderId="0" xfId="0" applyNumberFormat="1" applyFont="1"/>
    <xf numFmtId="2" fontId="42"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0" fontId="6" fillId="0" borderId="0" xfId="0" applyFont="1" applyFill="1" applyBorder="1"/>
    <xf numFmtId="164" fontId="6" fillId="0" borderId="0" xfId="0" applyNumberFormat="1" applyFont="1" applyFill="1" applyBorder="1" applyAlignment="1">
      <alignment horizontal="center"/>
    </xf>
    <xf numFmtId="164" fontId="17" fillId="0" borderId="0" xfId="0" applyNumberFormat="1" applyFont="1" applyBorder="1"/>
    <xf numFmtId="0" fontId="42" fillId="0" borderId="0" xfId="0" applyFont="1" applyFill="1" applyBorder="1"/>
    <xf numFmtId="164" fontId="42"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5"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8" xfId="0" applyNumberFormat="1" applyFont="1" applyBorder="1"/>
    <xf numFmtId="1" fontId="6" fillId="0" borderId="0" xfId="0" applyNumberFormat="1" applyFont="1"/>
    <xf numFmtId="3" fontId="6" fillId="0" borderId="0" xfId="0" applyNumberFormat="1" applyFont="1"/>
    <xf numFmtId="164" fontId="43" fillId="7" borderId="0" xfId="0" applyNumberFormat="1" applyFont="1" applyFill="1" applyBorder="1" applyAlignment="1">
      <alignment horizontal="center"/>
    </xf>
    <xf numFmtId="0" fontId="28" fillId="2" borderId="0" xfId="0" applyFont="1" applyFill="1"/>
    <xf numFmtId="167" fontId="43" fillId="6" borderId="0" xfId="1" applyNumberFormat="1" applyFont="1" applyFill="1" applyBorder="1" applyAlignment="1">
      <alignment horizontal="center"/>
    </xf>
    <xf numFmtId="168" fontId="43" fillId="6" borderId="0" xfId="0" applyNumberFormat="1" applyFont="1" applyFill="1" applyBorder="1" applyAlignment="1">
      <alignment horizontal="center"/>
    </xf>
    <xf numFmtId="164" fontId="34" fillId="0" borderId="19" xfId="0" applyNumberFormat="1" applyFont="1" applyBorder="1"/>
    <xf numFmtId="0" fontId="46" fillId="0" borderId="18" xfId="0" applyFont="1" applyBorder="1" applyAlignment="1">
      <alignment horizontal="right"/>
    </xf>
    <xf numFmtId="0" fontId="14" fillId="0" borderId="0" xfId="0" applyFont="1"/>
    <xf numFmtId="10" fontId="43" fillId="2" borderId="0" xfId="1" applyNumberFormat="1" applyFont="1" applyFill="1" applyBorder="1" applyAlignment="1">
      <alignment horizontal="center"/>
    </xf>
    <xf numFmtId="10" fontId="43" fillId="2" borderId="19" xfId="1" applyNumberFormat="1" applyFont="1" applyFill="1" applyBorder="1" applyAlignment="1">
      <alignment horizontal="center"/>
    </xf>
    <xf numFmtId="10" fontId="43" fillId="6" borderId="0" xfId="1" applyNumberFormat="1" applyFont="1" applyFill="1" applyBorder="1" applyAlignment="1">
      <alignment horizontal="center"/>
    </xf>
    <xf numFmtId="9" fontId="43" fillId="2" borderId="0" xfId="1" applyNumberFormat="1" applyFont="1" applyFill="1" applyBorder="1" applyAlignment="1">
      <alignment horizontal="center"/>
    </xf>
    <xf numFmtId="9" fontId="43" fillId="2" borderId="19" xfId="1" applyFont="1" applyFill="1" applyBorder="1" applyAlignment="1">
      <alignment horizontal="center"/>
    </xf>
    <xf numFmtId="10" fontId="43" fillId="7" borderId="0" xfId="1" applyNumberFormat="1" applyFont="1" applyFill="1" applyBorder="1" applyAlignment="1">
      <alignment horizontal="center"/>
    </xf>
    <xf numFmtId="9" fontId="43" fillId="7" borderId="0" xfId="1" applyNumberFormat="1" applyFont="1" applyFill="1" applyBorder="1" applyAlignment="1">
      <alignment horizontal="center"/>
    </xf>
    <xf numFmtId="0" fontId="26" fillId="0" borderId="0" xfId="0" applyFont="1"/>
    <xf numFmtId="0" fontId="9" fillId="0" borderId="0" xfId="0" applyFont="1"/>
    <xf numFmtId="0" fontId="23" fillId="0" borderId="0" xfId="0" quotePrefix="1" applyFont="1" applyAlignment="1">
      <alignment horizontal="center"/>
    </xf>
    <xf numFmtId="166" fontId="17" fillId="0" borderId="0" xfId="0" applyNumberFormat="1" applyFont="1"/>
    <xf numFmtId="166" fontId="17" fillId="0" borderId="0" xfId="0" applyNumberFormat="1" applyFont="1" applyBorder="1"/>
    <xf numFmtId="166" fontId="17" fillId="0" borderId="0" xfId="0" applyNumberFormat="1" applyFont="1" applyFill="1" applyBorder="1"/>
    <xf numFmtId="0" fontId="17" fillId="0" borderId="24" xfId="0" applyFont="1" applyFill="1" applyBorder="1"/>
    <xf numFmtId="0" fontId="17" fillId="0" borderId="0" xfId="0" applyFont="1" applyBorder="1"/>
    <xf numFmtId="0" fontId="32" fillId="0" borderId="0" xfId="0" applyFont="1" applyFill="1" applyBorder="1"/>
    <xf numFmtId="0" fontId="34" fillId="0" borderId="0" xfId="0" applyFont="1" applyBorder="1"/>
    <xf numFmtId="0" fontId="34" fillId="0" borderId="25" xfId="0" applyFont="1" applyBorder="1"/>
    <xf numFmtId="0" fontId="49" fillId="0" borderId="0" xfId="0" applyFont="1" applyAlignment="1">
      <alignment horizontal="center"/>
    </xf>
    <xf numFmtId="2" fontId="23" fillId="0" borderId="0" xfId="0" applyNumberFormat="1" applyFont="1" applyFill="1" applyBorder="1" applyAlignment="1">
      <alignment horizontal="center"/>
    </xf>
    <xf numFmtId="170" fontId="51" fillId="0" borderId="24" xfId="0" applyNumberFormat="1" applyFont="1" applyFill="1" applyBorder="1" applyAlignment="1">
      <alignment horizontal="center"/>
    </xf>
    <xf numFmtId="1" fontId="17" fillId="0" borderId="0" xfId="0" applyNumberFormat="1" applyFont="1" applyBorder="1"/>
    <xf numFmtId="2" fontId="17" fillId="0" borderId="0" xfId="0" applyNumberFormat="1" applyFont="1"/>
    <xf numFmtId="17" fontId="6" fillId="0" borderId="0" xfId="0" applyNumberFormat="1" applyFont="1" applyFill="1" applyAlignment="1">
      <alignment horizontal="left"/>
    </xf>
    <xf numFmtId="173" fontId="17" fillId="0" borderId="0" xfId="0" applyNumberFormat="1" applyFont="1"/>
    <xf numFmtId="170" fontId="54" fillId="0" borderId="26" xfId="0" applyNumberFormat="1" applyFont="1" applyFill="1" applyBorder="1" applyAlignment="1">
      <alignment horizontal="center"/>
    </xf>
    <xf numFmtId="0" fontId="34" fillId="0" borderId="27" xfId="0" applyFont="1" applyBorder="1"/>
    <xf numFmtId="0" fontId="32" fillId="0" borderId="27" xfId="0" applyFont="1" applyFill="1" applyBorder="1"/>
    <xf numFmtId="0" fontId="34" fillId="0" borderId="28" xfId="0" applyFont="1" applyBorder="1"/>
    <xf numFmtId="1" fontId="17" fillId="0" borderId="0" xfId="0" applyNumberFormat="1" applyFont="1"/>
    <xf numFmtId="0" fontId="34" fillId="0" borderId="0" xfId="0" applyFont="1"/>
    <xf numFmtId="170" fontId="17" fillId="0" borderId="0" xfId="0" applyNumberFormat="1" applyFont="1"/>
    <xf numFmtId="0" fontId="24" fillId="0" borderId="0" xfId="0" quotePrefix="1" applyFont="1" applyBorder="1" applyAlignment="1">
      <alignment horizontal="left"/>
    </xf>
    <xf numFmtId="0" fontId="27" fillId="0" borderId="0" xfId="0" applyFont="1"/>
    <xf numFmtId="0" fontId="22" fillId="0" borderId="0" xfId="0" applyFont="1"/>
    <xf numFmtId="0" fontId="56" fillId="0" borderId="0" xfId="0" applyFont="1" applyAlignment="1">
      <alignment horizontal="right"/>
    </xf>
    <xf numFmtId="0" fontId="34" fillId="0" borderId="0" xfId="0" applyFont="1" applyFill="1" applyBorder="1"/>
    <xf numFmtId="0" fontId="58" fillId="0" borderId="0" xfId="0" applyFont="1"/>
    <xf numFmtId="2" fontId="34" fillId="0" borderId="0" xfId="0" applyNumberFormat="1" applyFont="1"/>
    <xf numFmtId="0" fontId="6" fillId="0" borderId="0" xfId="0" applyFont="1" applyFill="1"/>
    <xf numFmtId="0" fontId="59" fillId="0" borderId="0" xfId="0" applyFont="1"/>
    <xf numFmtId="0" fontId="22" fillId="0" borderId="0" xfId="0" applyFont="1" applyFill="1"/>
    <xf numFmtId="0" fontId="17" fillId="0" borderId="0" xfId="0" applyFont="1" applyFill="1"/>
    <xf numFmtId="0" fontId="34" fillId="0" borderId="0" xfId="0" applyFont="1" applyFill="1"/>
    <xf numFmtId="2" fontId="34" fillId="0" borderId="0" xfId="0" applyNumberFormat="1" applyFont="1" applyFill="1" applyAlignment="1">
      <alignment horizontal="center"/>
    </xf>
    <xf numFmtId="0" fontId="56" fillId="0" borderId="0" xfId="0" applyFont="1" applyAlignment="1">
      <alignment horizontal="left"/>
    </xf>
    <xf numFmtId="0" fontId="50" fillId="0" borderId="0" xfId="0" applyFont="1" applyFill="1"/>
    <xf numFmtId="172" fontId="50" fillId="0" borderId="0" xfId="0" applyNumberFormat="1" applyFont="1" applyFill="1" applyAlignment="1">
      <alignment horizontal="right"/>
    </xf>
    <xf numFmtId="0" fontId="34" fillId="0" borderId="0" xfId="0" applyFont="1" applyFill="1" applyAlignment="1">
      <alignment horizontal="center"/>
    </xf>
    <xf numFmtId="0" fontId="0" fillId="0" borderId="0" xfId="0" applyFont="1" applyFill="1" applyBorder="1" applyAlignment="1">
      <alignment horizontal="center"/>
    </xf>
    <xf numFmtId="0" fontId="34" fillId="0" borderId="0" xfId="0" applyFont="1" applyFill="1" applyBorder="1" applyAlignment="1">
      <alignment horizontal="center"/>
    </xf>
    <xf numFmtId="0" fontId="0" fillId="0" borderId="0" xfId="0" applyFont="1" applyFill="1" applyBorder="1"/>
    <xf numFmtId="2" fontId="34" fillId="0" borderId="0" xfId="0" applyNumberFormat="1" applyFont="1" applyFill="1" applyBorder="1" applyAlignment="1">
      <alignment horizontal="center"/>
    </xf>
    <xf numFmtId="0" fontId="28" fillId="5" borderId="30" xfId="0" applyFont="1" applyFill="1" applyBorder="1"/>
    <xf numFmtId="3" fontId="43" fillId="5" borderId="0" xfId="0" applyNumberFormat="1" applyFont="1" applyFill="1" applyAlignment="1">
      <alignment horizontal="center"/>
    </xf>
    <xf numFmtId="166" fontId="64" fillId="5" borderId="0" xfId="0" applyNumberFormat="1" applyFont="1" applyFill="1" applyAlignment="1">
      <alignment horizontal="center"/>
    </xf>
    <xf numFmtId="1" fontId="64" fillId="5" borderId="0" xfId="0" applyNumberFormat="1" applyFont="1" applyFill="1" applyAlignment="1">
      <alignment horizontal="center"/>
    </xf>
    <xf numFmtId="2" fontId="43" fillId="5" borderId="0" xfId="0" applyNumberFormat="1" applyFont="1" applyFill="1" applyBorder="1" applyAlignment="1">
      <alignment horizontal="center"/>
    </xf>
    <xf numFmtId="2" fontId="43" fillId="5" borderId="0" xfId="0" applyNumberFormat="1" applyFont="1" applyFill="1"/>
    <xf numFmtId="164" fontId="64" fillId="5" borderId="0" xfId="0" applyNumberFormat="1" applyFont="1" applyFill="1" applyAlignment="1">
      <alignment horizontal="center"/>
    </xf>
    <xf numFmtId="164" fontId="32" fillId="5" borderId="0" xfId="0" applyNumberFormat="1" applyFont="1" applyFill="1" applyAlignment="1">
      <alignment horizontal="center"/>
    </xf>
    <xf numFmtId="174" fontId="64" fillId="5" borderId="0" xfId="0" applyNumberFormat="1" applyFont="1" applyFill="1" applyBorder="1" applyAlignment="1">
      <alignment horizontal="center" wrapText="1"/>
    </xf>
    <xf numFmtId="174" fontId="64" fillId="5" borderId="0" xfId="0" applyNumberFormat="1" applyFont="1" applyFill="1" applyAlignment="1">
      <alignment horizontal="center"/>
    </xf>
    <xf numFmtId="166" fontId="65" fillId="5" borderId="0" xfId="0" applyNumberFormat="1" applyFont="1" applyFill="1" applyAlignment="1">
      <alignment horizontal="center"/>
    </xf>
    <xf numFmtId="166" fontId="64" fillId="6" borderId="0" xfId="0" applyNumberFormat="1" applyFont="1" applyFill="1" applyAlignment="1">
      <alignment horizontal="center"/>
    </xf>
    <xf numFmtId="2" fontId="49" fillId="0" borderId="0" xfId="0" applyNumberFormat="1" applyFont="1" applyFill="1" applyAlignment="1">
      <alignment horizontal="center"/>
    </xf>
    <xf numFmtId="166" fontId="34" fillId="0" borderId="0" xfId="0" applyNumberFormat="1" applyFont="1" applyFill="1" applyBorder="1" applyAlignment="1">
      <alignment horizontal="center"/>
    </xf>
    <xf numFmtId="2" fontId="17" fillId="0" borderId="0" xfId="0" applyNumberFormat="1" applyFont="1" applyBorder="1" applyAlignment="1">
      <alignment horizontal="center"/>
    </xf>
    <xf numFmtId="4" fontId="6" fillId="0" borderId="0" xfId="0" applyNumberFormat="1" applyFont="1"/>
    <xf numFmtId="0" fontId="32" fillId="0" borderId="0" xfId="0" applyFont="1" applyFill="1"/>
    <xf numFmtId="3" fontId="64" fillId="5" borderId="0" xfId="0" applyNumberFormat="1" applyFont="1" applyFill="1" applyAlignment="1">
      <alignment horizontal="center"/>
    </xf>
    <xf numFmtId="2" fontId="43" fillId="5" borderId="0" xfId="0" applyNumberFormat="1" applyFont="1" applyFill="1" applyAlignment="1">
      <alignment horizontal="center"/>
    </xf>
    <xf numFmtId="164" fontId="43" fillId="5" borderId="0" xfId="0" applyNumberFormat="1" applyFont="1" applyFill="1" applyAlignment="1">
      <alignment horizontal="center"/>
    </xf>
    <xf numFmtId="166" fontId="64" fillId="5" borderId="0" xfId="0" applyNumberFormat="1" applyFont="1" applyFill="1" applyBorder="1" applyAlignment="1">
      <alignment horizontal="center" wrapText="1"/>
    </xf>
    <xf numFmtId="10" fontId="64" fillId="6" borderId="0" xfId="0" applyNumberFormat="1" applyFont="1" applyFill="1" applyAlignment="1">
      <alignment horizontal="center"/>
    </xf>
    <xf numFmtId="1" fontId="64" fillId="7" borderId="0" xfId="0" applyNumberFormat="1" applyFont="1" applyFill="1" applyAlignment="1">
      <alignment horizontal="center"/>
    </xf>
    <xf numFmtId="166" fontId="65" fillId="5" borderId="0" xfId="0" applyNumberFormat="1" applyFont="1" applyFill="1" applyBorder="1" applyAlignment="1">
      <alignment horizontal="center"/>
    </xf>
    <xf numFmtId="164" fontId="64" fillId="7" borderId="0" xfId="0" applyNumberFormat="1" applyFont="1" applyFill="1" applyAlignment="1">
      <alignment horizontal="center"/>
    </xf>
    <xf numFmtId="2" fontId="43" fillId="0" borderId="0" xfId="0" applyNumberFormat="1" applyFont="1" applyFill="1" applyBorder="1" applyAlignment="1">
      <alignment horizontal="center"/>
    </xf>
    <xf numFmtId="0" fontId="43" fillId="0" borderId="0" xfId="0" applyFont="1" applyFill="1" applyBorder="1" applyAlignment="1">
      <alignment horizontal="left"/>
    </xf>
    <xf numFmtId="0" fontId="43" fillId="0" borderId="0" xfId="0" applyFont="1" applyAlignment="1">
      <alignment horizontal="left"/>
    </xf>
    <xf numFmtId="2" fontId="43" fillId="7" borderId="0" xfId="0" applyNumberFormat="1" applyFont="1" applyFill="1" applyAlignment="1">
      <alignment horizontal="center"/>
    </xf>
    <xf numFmtId="2" fontId="0" fillId="0" borderId="0" xfId="0" applyNumberFormat="1" applyFont="1"/>
    <xf numFmtId="166" fontId="43" fillId="5" borderId="0" xfId="0" applyNumberFormat="1" applyFont="1" applyFill="1" applyAlignment="1">
      <alignment horizontal="center"/>
    </xf>
    <xf numFmtId="1" fontId="43" fillId="5" borderId="0" xfId="0" applyNumberFormat="1" applyFont="1" applyFill="1" applyAlignment="1">
      <alignment horizontal="center"/>
    </xf>
    <xf numFmtId="164" fontId="34" fillId="5" borderId="0" xfId="0" applyNumberFormat="1" applyFont="1" applyFill="1" applyAlignment="1">
      <alignment horizontal="center"/>
    </xf>
    <xf numFmtId="174" fontId="65" fillId="5" borderId="0" xfId="0" applyNumberFormat="1" applyFont="1" applyFill="1" applyAlignment="1">
      <alignment horizontal="center"/>
    </xf>
    <xf numFmtId="166" fontId="43" fillId="6" borderId="0" xfId="0" applyNumberFormat="1" applyFont="1" applyFill="1"/>
    <xf numFmtId="0" fontId="43" fillId="0" borderId="0" xfId="0" applyFont="1" applyFill="1" applyBorder="1" applyAlignment="1">
      <alignment horizontal="center"/>
    </xf>
    <xf numFmtId="166" fontId="69" fillId="0" borderId="0" xfId="0" applyNumberFormat="1" applyFont="1" applyFill="1" applyBorder="1" applyAlignment="1">
      <alignment horizontal="left"/>
    </xf>
    <xf numFmtId="0" fontId="43" fillId="0" borderId="0" xfId="0" applyFont="1" applyFill="1" applyBorder="1"/>
    <xf numFmtId="166" fontId="64" fillId="7" borderId="0" xfId="0" applyNumberFormat="1" applyFont="1" applyFill="1" applyAlignment="1">
      <alignment horizontal="center"/>
    </xf>
    <xf numFmtId="166" fontId="64" fillId="7" borderId="0" xfId="0" applyNumberFormat="1" applyFont="1" applyFill="1" applyBorder="1" applyAlignment="1">
      <alignment horizontal="center" wrapText="1"/>
    </xf>
    <xf numFmtId="166" fontId="65" fillId="7" borderId="0" xfId="0" applyNumberFormat="1" applyFont="1" applyFill="1" applyAlignment="1">
      <alignment horizontal="center"/>
    </xf>
    <xf numFmtId="166" fontId="65" fillId="7" borderId="0" xfId="0" applyNumberFormat="1" applyFont="1" applyFill="1" applyBorder="1" applyAlignment="1">
      <alignment horizontal="center"/>
    </xf>
    <xf numFmtId="174" fontId="64" fillId="7" borderId="0" xfId="0" applyNumberFormat="1" applyFont="1" applyFill="1" applyBorder="1" applyAlignment="1">
      <alignment horizontal="center" wrapText="1"/>
    </xf>
    <xf numFmtId="174" fontId="64" fillId="7" borderId="0" xfId="0" applyNumberFormat="1" applyFont="1" applyFill="1" applyAlignment="1">
      <alignment horizontal="center"/>
    </xf>
    <xf numFmtId="3" fontId="0" fillId="0" borderId="0" xfId="0" applyNumberFormat="1" applyFont="1"/>
    <xf numFmtId="166" fontId="17" fillId="0" borderId="0" xfId="0" applyNumberFormat="1" applyFont="1" applyFill="1" applyBorder="1" applyAlignment="1">
      <alignment horizontal="center"/>
    </xf>
    <xf numFmtId="1" fontId="0" fillId="0" borderId="0" xfId="0" applyNumberFormat="1" applyFont="1" applyAlignment="1">
      <alignment horizontal="center"/>
    </xf>
    <xf numFmtId="0" fontId="0" fillId="0" borderId="25" xfId="0" applyFont="1" applyBorder="1"/>
    <xf numFmtId="169" fontId="0" fillId="0" borderId="0" xfId="0" applyNumberFormat="1" applyFont="1" applyAlignment="1">
      <alignment horizontal="center"/>
    </xf>
    <xf numFmtId="0" fontId="71" fillId="0" borderId="0" xfId="0" applyFont="1"/>
    <xf numFmtId="0" fontId="72" fillId="0" borderId="0" xfId="0" applyFont="1" applyAlignment="1">
      <alignment horizontal="right"/>
    </xf>
    <xf numFmtId="0" fontId="73" fillId="0" borderId="0" xfId="0" applyFont="1"/>
    <xf numFmtId="0" fontId="72" fillId="0" borderId="0" xfId="0" applyFont="1" applyFill="1" applyAlignment="1">
      <alignment horizontal="right"/>
    </xf>
    <xf numFmtId="169" fontId="17" fillId="0" borderId="0" xfId="0" applyNumberFormat="1" applyFont="1" applyFill="1"/>
    <xf numFmtId="2" fontId="59" fillId="0" borderId="0" xfId="0" applyNumberFormat="1" applyFont="1"/>
    <xf numFmtId="2" fontId="59" fillId="0" borderId="0" xfId="0" applyNumberFormat="1" applyFont="1" applyAlignment="1">
      <alignment horizontal="center"/>
    </xf>
    <xf numFmtId="0" fontId="57" fillId="0" borderId="0" xfId="0" applyFont="1"/>
    <xf numFmtId="2" fontId="3" fillId="0" borderId="0" xfId="0" applyNumberFormat="1" applyFont="1" applyFill="1" applyBorder="1" applyAlignment="1">
      <alignment horizontal="right"/>
    </xf>
    <xf numFmtId="1" fontId="74" fillId="0" borderId="0" xfId="0" applyNumberFormat="1" applyFont="1" applyAlignment="1">
      <alignment horizontal="right"/>
    </xf>
    <xf numFmtId="0" fontId="75" fillId="0" borderId="0" xfId="0" applyFont="1"/>
    <xf numFmtId="1" fontId="75" fillId="0" borderId="0" xfId="0" applyNumberFormat="1" applyFont="1" applyFill="1" applyBorder="1" applyAlignment="1">
      <alignment horizontal="left"/>
    </xf>
    <xf numFmtId="2" fontId="23" fillId="0" borderId="0" xfId="0" applyNumberFormat="1" applyFont="1" applyFill="1" applyAlignment="1">
      <alignment horizontal="right"/>
    </xf>
    <xf numFmtId="0" fontId="23" fillId="0" borderId="0" xfId="0" applyFont="1" applyFill="1"/>
    <xf numFmtId="0" fontId="57" fillId="0" borderId="0" xfId="0" applyFont="1" applyFill="1"/>
    <xf numFmtId="0" fontId="23" fillId="0" borderId="0" xfId="0" applyFont="1" applyAlignment="1">
      <alignment horizontal="center"/>
    </xf>
    <xf numFmtId="0" fontId="23" fillId="0" borderId="0" xfId="0" quotePrefix="1" applyFont="1" applyAlignment="1">
      <alignment horizontal="left"/>
    </xf>
    <xf numFmtId="0" fontId="76" fillId="0" borderId="0" xfId="0" applyFont="1" applyFill="1"/>
    <xf numFmtId="2" fontId="73" fillId="0" borderId="0" xfId="0" applyNumberFormat="1" applyFont="1" applyFill="1" applyBorder="1" applyAlignment="1">
      <alignment horizontal="center"/>
    </xf>
    <xf numFmtId="0" fontId="73" fillId="0" borderId="0" xfId="0" applyFont="1" applyFill="1" applyBorder="1" applyAlignment="1">
      <alignment horizontal="center"/>
    </xf>
    <xf numFmtId="0" fontId="77" fillId="0" borderId="0" xfId="0" applyFont="1" applyFill="1" applyBorder="1" applyAlignment="1">
      <alignment horizontal="center"/>
    </xf>
    <xf numFmtId="0" fontId="79" fillId="2" borderId="0" xfId="0" applyFont="1" applyFill="1"/>
    <xf numFmtId="0" fontId="34" fillId="2" borderId="0" xfId="0" applyFont="1" applyFill="1" applyAlignment="1">
      <alignment horizontal="center"/>
    </xf>
    <xf numFmtId="17" fontId="21" fillId="0" borderId="0" xfId="0" applyNumberFormat="1" applyFont="1" applyAlignment="1">
      <alignment horizontal="left"/>
    </xf>
    <xf numFmtId="0" fontId="28" fillId="0" borderId="0" xfId="0" applyFont="1" applyAlignment="1">
      <alignment horizontal="center"/>
    </xf>
    <xf numFmtId="0" fontId="77" fillId="0" borderId="0" xfId="0" applyFont="1" applyBorder="1" applyAlignment="1">
      <alignment horizontal="center"/>
    </xf>
    <xf numFmtId="1" fontId="81" fillId="0" borderId="0" xfId="0" applyNumberFormat="1" applyFont="1" applyAlignment="1">
      <alignment horizontal="center"/>
    </xf>
    <xf numFmtId="0" fontId="26" fillId="10" borderId="0" xfId="0" applyFont="1" applyFill="1" applyBorder="1" applyAlignment="1">
      <alignment horizontal="center"/>
    </xf>
    <xf numFmtId="0" fontId="26" fillId="10" borderId="0" xfId="0" applyFont="1" applyFill="1" applyBorder="1" applyAlignment="1">
      <alignment horizontal="left"/>
    </xf>
    <xf numFmtId="0" fontId="26" fillId="10" borderId="0" xfId="0" applyFont="1" applyFill="1" applyBorder="1"/>
    <xf numFmtId="0" fontId="62" fillId="0" borderId="0" xfId="0" applyFont="1"/>
    <xf numFmtId="0" fontId="73" fillId="0" borderId="0" xfId="0" applyFont="1" applyAlignment="1">
      <alignment horizontal="center"/>
    </xf>
    <xf numFmtId="0" fontId="73" fillId="0" borderId="0" xfId="0" applyFont="1" applyBorder="1" applyAlignment="1">
      <alignment horizontal="center"/>
    </xf>
    <xf numFmtId="0" fontId="73" fillId="0" borderId="20" xfId="0" applyFont="1" applyBorder="1" applyAlignment="1">
      <alignment horizontal="center"/>
    </xf>
    <xf numFmtId="0" fontId="73" fillId="0" borderId="21" xfId="0" applyFont="1" applyBorder="1" applyAlignment="1">
      <alignment horizontal="center"/>
    </xf>
    <xf numFmtId="0" fontId="73" fillId="0" borderId="22" xfId="0" applyFont="1" applyBorder="1" applyAlignment="1">
      <alignment horizontal="center"/>
    </xf>
    <xf numFmtId="1" fontId="26" fillId="10" borderId="0" xfId="0" applyNumberFormat="1" applyFont="1" applyFill="1" applyBorder="1" applyAlignment="1">
      <alignment horizontal="center"/>
    </xf>
    <xf numFmtId="0" fontId="26" fillId="10" borderId="0" xfId="0" quotePrefix="1" applyFont="1" applyFill="1" applyBorder="1" applyAlignment="1">
      <alignment horizontal="left"/>
    </xf>
    <xf numFmtId="17" fontId="6" fillId="0" borderId="0" xfId="0" applyNumberFormat="1" applyFont="1"/>
    <xf numFmtId="0" fontId="73" fillId="11" borderId="0" xfId="0" applyFont="1" applyFill="1" applyBorder="1" applyAlignment="1">
      <alignment horizontal="center"/>
    </xf>
    <xf numFmtId="166" fontId="9" fillId="11" borderId="0" xfId="0" applyNumberFormat="1" applyFont="1" applyFill="1" applyBorder="1" applyAlignment="1">
      <alignment horizontal="center"/>
    </xf>
    <xf numFmtId="166" fontId="9" fillId="11" borderId="23" xfId="0" applyNumberFormat="1" applyFont="1" applyFill="1" applyBorder="1" applyAlignment="1">
      <alignment horizontal="center"/>
    </xf>
    <xf numFmtId="166" fontId="9" fillId="11" borderId="24" xfId="0" applyNumberFormat="1" applyFont="1" applyFill="1" applyBorder="1" applyAlignment="1">
      <alignment horizontal="center"/>
    </xf>
    <xf numFmtId="166" fontId="82" fillId="11" borderId="25" xfId="0" applyNumberFormat="1" applyFont="1" applyFill="1" applyBorder="1" applyAlignment="1">
      <alignment horizontal="center"/>
    </xf>
    <xf numFmtId="2" fontId="83" fillId="0" borderId="0" xfId="0" applyNumberFormat="1" applyFont="1" applyFill="1" applyBorder="1" applyAlignment="1">
      <alignment horizontal="center"/>
    </xf>
    <xf numFmtId="2" fontId="26" fillId="10" borderId="0" xfId="0" applyNumberFormat="1" applyFont="1" applyFill="1" applyBorder="1" applyAlignment="1">
      <alignment horizontal="left"/>
    </xf>
    <xf numFmtId="0" fontId="79" fillId="2" borderId="0" xfId="0" applyFont="1" applyFill="1" applyAlignment="1">
      <alignment horizontal="center"/>
    </xf>
    <xf numFmtId="0" fontId="26" fillId="0" borderId="0" xfId="0" applyFont="1" applyFill="1"/>
    <xf numFmtId="165" fontId="23" fillId="0" borderId="0" xfId="0" applyNumberFormat="1" applyFont="1" applyFill="1" applyAlignment="1">
      <alignment horizontal="center"/>
    </xf>
    <xf numFmtId="166" fontId="57" fillId="11" borderId="0" xfId="0" applyNumberFormat="1" applyFont="1" applyFill="1" applyBorder="1" applyAlignment="1">
      <alignment horizontal="center"/>
    </xf>
    <xf numFmtId="166" fontId="57" fillId="11" borderId="0" xfId="0" applyNumberFormat="1" applyFont="1" applyFill="1" applyAlignment="1">
      <alignment horizontal="center"/>
    </xf>
    <xf numFmtId="2" fontId="17" fillId="0" borderId="24" xfId="0" applyNumberFormat="1" applyFont="1" applyFill="1" applyBorder="1" applyAlignment="1">
      <alignment horizontal="center"/>
    </xf>
    <xf numFmtId="0" fontId="34" fillId="2" borderId="0" xfId="0" applyFont="1" applyFill="1"/>
    <xf numFmtId="2" fontId="34" fillId="2" borderId="0" xfId="0" applyNumberFormat="1" applyFont="1" applyFill="1" applyAlignment="1">
      <alignment horizontal="center"/>
    </xf>
    <xf numFmtId="170" fontId="34" fillId="2" borderId="0" xfId="0" applyNumberFormat="1" applyFont="1" applyFill="1" applyAlignment="1">
      <alignment horizontal="center"/>
    </xf>
    <xf numFmtId="10" fontId="34" fillId="2" borderId="0" xfId="0" applyNumberFormat="1" applyFont="1" applyFill="1" applyAlignment="1">
      <alignment horizontal="center"/>
    </xf>
    <xf numFmtId="0" fontId="34" fillId="0" borderId="25" xfId="0" applyFont="1" applyFill="1" applyBorder="1"/>
    <xf numFmtId="0" fontId="17" fillId="0" borderId="0" xfId="0" applyFont="1" applyFill="1" applyBorder="1"/>
    <xf numFmtId="0" fontId="77" fillId="0" borderId="0" xfId="0" applyFont="1"/>
    <xf numFmtId="166" fontId="23" fillId="0" borderId="0" xfId="0" applyNumberFormat="1" applyFont="1" applyFill="1" applyAlignment="1">
      <alignment horizontal="center"/>
    </xf>
    <xf numFmtId="0" fontId="73" fillId="0" borderId="0" xfId="0" applyFont="1" applyFill="1"/>
    <xf numFmtId="2" fontId="26" fillId="0" borderId="0" xfId="0" applyNumberFormat="1" applyFont="1" applyFill="1" applyBorder="1" applyAlignment="1">
      <alignment horizontal="center"/>
    </xf>
    <xf numFmtId="166" fontId="26" fillId="12" borderId="0" xfId="0" applyNumberFormat="1" applyFont="1" applyFill="1" applyBorder="1" applyAlignment="1">
      <alignment horizontal="center"/>
    </xf>
    <xf numFmtId="2" fontId="23" fillId="0" borderId="24" xfId="0" applyNumberFormat="1" applyFont="1" applyFill="1" applyBorder="1" applyAlignment="1">
      <alignment horizontal="right"/>
    </xf>
    <xf numFmtId="171" fontId="23" fillId="0" borderId="0" xfId="0" applyNumberFormat="1" applyFont="1" applyBorder="1" applyAlignment="1">
      <alignment horizontal="left"/>
    </xf>
    <xf numFmtId="0" fontId="9" fillId="0" borderId="0" xfId="0" applyFont="1" applyFill="1"/>
    <xf numFmtId="0" fontId="23" fillId="0" borderId="0" xfId="0" applyFont="1" applyFill="1" applyAlignment="1">
      <alignment horizontal="center"/>
    </xf>
    <xf numFmtId="0" fontId="23" fillId="0" borderId="0" xfId="0" applyFont="1" applyFill="1" applyBorder="1" applyAlignment="1">
      <alignment horizontal="center"/>
    </xf>
    <xf numFmtId="0" fontId="17" fillId="0" borderId="25" xfId="0" applyFont="1" applyBorder="1"/>
    <xf numFmtId="1" fontId="81" fillId="0" borderId="0" xfId="0" applyNumberFormat="1" applyFont="1" applyFill="1" applyAlignment="1">
      <alignment horizontal="center"/>
    </xf>
    <xf numFmtId="166" fontId="81" fillId="13" borderId="0" xfId="0" applyNumberFormat="1" applyFont="1" applyFill="1" applyBorder="1" applyAlignment="1">
      <alignment horizontal="center"/>
    </xf>
    <xf numFmtId="166" fontId="85" fillId="0" borderId="25" xfId="0" applyNumberFormat="1" applyFont="1" applyBorder="1" applyAlignment="1">
      <alignment horizontal="center"/>
    </xf>
    <xf numFmtId="0" fontId="85" fillId="0" borderId="0" xfId="0" applyFont="1" applyBorder="1"/>
    <xf numFmtId="1" fontId="57" fillId="0" borderId="0" xfId="0" applyNumberFormat="1" applyFont="1" applyAlignment="1">
      <alignment horizontal="center"/>
    </xf>
    <xf numFmtId="172" fontId="9" fillId="0" borderId="0" xfId="0" applyNumberFormat="1" applyFont="1" applyFill="1" applyBorder="1" applyAlignment="1">
      <alignment horizontal="center"/>
    </xf>
    <xf numFmtId="166" fontId="57" fillId="14" borderId="0" xfId="0" applyNumberFormat="1" applyFont="1" applyFill="1" applyBorder="1" applyAlignment="1">
      <alignment horizontal="center"/>
    </xf>
    <xf numFmtId="166" fontId="34" fillId="0" borderId="0" xfId="0" applyNumberFormat="1" applyFont="1" applyBorder="1" applyAlignment="1">
      <alignment horizontal="center"/>
    </xf>
    <xf numFmtId="166" fontId="34" fillId="0" borderId="0" xfId="0" applyNumberFormat="1" applyFont="1" applyBorder="1"/>
    <xf numFmtId="166" fontId="34" fillId="0" borderId="25" xfId="0" applyNumberFormat="1" applyFont="1" applyBorder="1"/>
    <xf numFmtId="0" fontId="86" fillId="0" borderId="0" xfId="0" applyFont="1" applyAlignment="1">
      <alignment horizontal="right"/>
    </xf>
    <xf numFmtId="0" fontId="87" fillId="0" borderId="0" xfId="0" applyFont="1" applyAlignment="1">
      <alignment horizontal="center"/>
    </xf>
    <xf numFmtId="1" fontId="24" fillId="0" borderId="0" xfId="0" applyNumberFormat="1" applyFont="1" applyFill="1"/>
    <xf numFmtId="0" fontId="64" fillId="5" borderId="30" xfId="0" applyFont="1" applyFill="1" applyBorder="1"/>
    <xf numFmtId="3" fontId="43" fillId="16" borderId="0" xfId="0" applyNumberFormat="1" applyFont="1" applyFill="1" applyBorder="1" applyAlignment="1">
      <alignment horizontal="center"/>
    </xf>
    <xf numFmtId="1" fontId="43" fillId="16" borderId="0" xfId="0" applyNumberFormat="1" applyFont="1" applyFill="1" applyBorder="1" applyAlignment="1">
      <alignment horizontal="center"/>
    </xf>
    <xf numFmtId="1" fontId="88" fillId="16" borderId="0" xfId="0" applyNumberFormat="1" applyFont="1" applyFill="1" applyBorder="1" applyAlignment="1">
      <alignment horizontal="center"/>
    </xf>
    <xf numFmtId="0" fontId="43" fillId="5" borderId="30" xfId="0" applyFont="1" applyFill="1" applyBorder="1"/>
    <xf numFmtId="1" fontId="89" fillId="16" borderId="0" xfId="0" applyNumberFormat="1" applyFont="1" applyFill="1" applyBorder="1" applyAlignment="1">
      <alignment horizontal="center"/>
    </xf>
    <xf numFmtId="1" fontId="90" fillId="16" borderId="0" xfId="0" applyNumberFormat="1" applyFont="1" applyFill="1" applyBorder="1" applyAlignment="1">
      <alignment horizontal="center"/>
    </xf>
    <xf numFmtId="1" fontId="91" fillId="16" borderId="0" xfId="0" applyNumberFormat="1" applyFont="1" applyFill="1" applyBorder="1" applyAlignment="1">
      <alignment horizontal="center"/>
    </xf>
    <xf numFmtId="1" fontId="92" fillId="16" borderId="0" xfId="0" applyNumberFormat="1" applyFont="1" applyFill="1" applyBorder="1" applyAlignment="1">
      <alignment horizontal="center"/>
    </xf>
    <xf numFmtId="3" fontId="88" fillId="16" borderId="0" xfId="0" applyNumberFormat="1" applyFont="1" applyFill="1" applyBorder="1" applyAlignment="1">
      <alignment horizontal="center"/>
    </xf>
    <xf numFmtId="3" fontId="89" fillId="16" borderId="0" xfId="0" applyNumberFormat="1" applyFont="1" applyFill="1" applyBorder="1" applyAlignment="1">
      <alignment horizontal="center"/>
    </xf>
    <xf numFmtId="1" fontId="93" fillId="16" borderId="0" xfId="0" applyNumberFormat="1" applyFont="1" applyFill="1" applyBorder="1" applyAlignment="1">
      <alignment horizontal="center"/>
    </xf>
    <xf numFmtId="174" fontId="43" fillId="17" borderId="0" xfId="0" applyNumberFormat="1" applyFont="1" applyFill="1" applyBorder="1" applyAlignment="1">
      <alignment horizontal="center"/>
    </xf>
    <xf numFmtId="166" fontId="43" fillId="17" borderId="0" xfId="0" applyNumberFormat="1" applyFont="1" applyFill="1" applyBorder="1" applyAlignment="1">
      <alignment horizontal="center"/>
    </xf>
    <xf numFmtId="166" fontId="88" fillId="17" borderId="0" xfId="0" applyNumberFormat="1" applyFont="1" applyFill="1" applyBorder="1" applyAlignment="1">
      <alignment horizontal="center"/>
    </xf>
    <xf numFmtId="3" fontId="43" fillId="17" borderId="0" xfId="0" applyNumberFormat="1" applyFont="1" applyFill="1" applyBorder="1" applyAlignment="1">
      <alignment horizontal="center"/>
    </xf>
    <xf numFmtId="1" fontId="43" fillId="17" borderId="0" xfId="0" applyNumberFormat="1" applyFont="1" applyFill="1" applyBorder="1" applyAlignment="1">
      <alignment horizontal="center"/>
    </xf>
    <xf numFmtId="1" fontId="88" fillId="17" borderId="0" xfId="0" applyNumberFormat="1" applyFont="1" applyFill="1" applyBorder="1" applyAlignment="1">
      <alignment horizontal="center"/>
    </xf>
    <xf numFmtId="1" fontId="43" fillId="7" borderId="19" xfId="0" applyNumberFormat="1" applyFont="1" applyFill="1" applyBorder="1" applyAlignment="1">
      <alignment horizontal="center"/>
    </xf>
    <xf numFmtId="1" fontId="94" fillId="16" borderId="0" xfId="0" applyNumberFormat="1" applyFont="1" applyFill="1" applyBorder="1" applyAlignment="1">
      <alignment horizontal="center"/>
    </xf>
    <xf numFmtId="1" fontId="96" fillId="15" borderId="0" xfId="0" applyNumberFormat="1" applyFont="1" applyFill="1" applyAlignment="1">
      <alignment horizontal="center"/>
    </xf>
    <xf numFmtId="0" fontId="97" fillId="0" borderId="0" xfId="0" applyFont="1"/>
    <xf numFmtId="0" fontId="98" fillId="0" borderId="0" xfId="0" applyFont="1"/>
    <xf numFmtId="1" fontId="100" fillId="5" borderId="0" xfId="0" applyNumberFormat="1" applyFont="1" applyFill="1" applyAlignment="1">
      <alignment horizontal="center"/>
    </xf>
    <xf numFmtId="0" fontId="42" fillId="0" borderId="0" xfId="0" applyFont="1" applyAlignment="1">
      <alignment horizontal="center"/>
    </xf>
    <xf numFmtId="1" fontId="42" fillId="0" borderId="0" xfId="0" applyNumberFormat="1" applyFont="1" applyAlignment="1">
      <alignment horizontal="center"/>
    </xf>
    <xf numFmtId="0" fontId="95" fillId="0" borderId="0" xfId="0" applyFont="1"/>
    <xf numFmtId="1" fontId="101" fillId="5" borderId="0" xfId="0" applyNumberFormat="1" applyFont="1" applyFill="1" applyAlignment="1">
      <alignment horizontal="center"/>
    </xf>
    <xf numFmtId="1" fontId="94" fillId="5" borderId="0" xfId="0" applyNumberFormat="1" applyFont="1" applyFill="1" applyAlignment="1">
      <alignment horizontal="center"/>
    </xf>
    <xf numFmtId="1" fontId="102" fillId="5" borderId="0" xfId="0" applyNumberFormat="1" applyFont="1" applyFill="1" applyAlignment="1">
      <alignment horizontal="center"/>
    </xf>
    <xf numFmtId="1" fontId="43" fillId="18" borderId="19" xfId="0" applyNumberFormat="1" applyFont="1" applyFill="1" applyBorder="1" applyAlignment="1">
      <alignment horizontal="center"/>
    </xf>
    <xf numFmtId="1" fontId="47" fillId="18" borderId="19" xfId="0" applyNumberFormat="1" applyFont="1" applyFill="1" applyBorder="1" applyAlignment="1">
      <alignment horizontal="center"/>
    </xf>
    <xf numFmtId="0" fontId="103" fillId="0" borderId="0" xfId="0" applyFont="1" applyFill="1"/>
    <xf numFmtId="1" fontId="104" fillId="0" borderId="0" xfId="0" applyNumberFormat="1" applyFont="1" applyFill="1" applyAlignment="1">
      <alignment horizontal="center"/>
    </xf>
    <xf numFmtId="1" fontId="105" fillId="0" borderId="0" xfId="0" applyNumberFormat="1" applyFont="1" applyFill="1"/>
    <xf numFmtId="1" fontId="21" fillId="0" borderId="0" xfId="0" applyNumberFormat="1" applyFont="1" applyFill="1"/>
    <xf numFmtId="3" fontId="42" fillId="0" borderId="0" xfId="0" applyNumberFormat="1" applyFont="1" applyFill="1" applyAlignment="1">
      <alignment horizontal="center"/>
    </xf>
    <xf numFmtId="3" fontId="42" fillId="0" borderId="0" xfId="0" applyNumberFormat="1" applyFont="1" applyFill="1" applyBorder="1" applyAlignment="1">
      <alignment horizontal="center"/>
    </xf>
    <xf numFmtId="1" fontId="103" fillId="0" borderId="0" xfId="0" applyNumberFormat="1" applyFont="1" applyFill="1" applyAlignment="1">
      <alignment horizontal="center"/>
    </xf>
    <xf numFmtId="1" fontId="6" fillId="0" borderId="0" xfId="0" applyNumberFormat="1" applyFont="1" applyFill="1" applyAlignment="1">
      <alignment horizontal="center"/>
    </xf>
    <xf numFmtId="0" fontId="106" fillId="0" borderId="0" xfId="0" applyFont="1" applyBorder="1"/>
    <xf numFmtId="0" fontId="105" fillId="0" borderId="0" xfId="0" applyFont="1" applyFill="1"/>
    <xf numFmtId="1" fontId="105" fillId="0" borderId="0" xfId="0" applyNumberFormat="1" applyFont="1" applyFill="1" applyBorder="1" applyAlignment="1">
      <alignment horizontal="center"/>
    </xf>
    <xf numFmtId="1" fontId="103" fillId="0" borderId="0" xfId="0" applyNumberFormat="1" applyFont="1" applyFill="1" applyBorder="1" applyAlignment="1">
      <alignment horizontal="center"/>
    </xf>
    <xf numFmtId="2" fontId="107" fillId="0" borderId="0" xfId="0" applyNumberFormat="1" applyFont="1" applyFill="1" applyAlignment="1">
      <alignment horizontal="center"/>
    </xf>
    <xf numFmtId="1" fontId="108" fillId="0" borderId="0" xfId="0" applyNumberFormat="1" applyFont="1" applyFill="1" applyAlignment="1">
      <alignment horizontal="center"/>
    </xf>
    <xf numFmtId="0" fontId="108" fillId="0" borderId="0" xfId="0" applyFont="1" applyFill="1" applyAlignment="1">
      <alignment horizontal="center"/>
    </xf>
    <xf numFmtId="0" fontId="87" fillId="0" borderId="0" xfId="0" applyFont="1" applyFill="1" applyAlignment="1">
      <alignment horizontal="center"/>
    </xf>
    <xf numFmtId="1" fontId="103" fillId="0" borderId="0" xfId="0" applyNumberFormat="1" applyFont="1" applyFill="1"/>
    <xf numFmtId="169" fontId="107" fillId="0" borderId="0" xfId="0" applyNumberFormat="1" applyFont="1" applyFill="1" applyAlignment="1">
      <alignment horizontal="center"/>
    </xf>
    <xf numFmtId="2" fontId="103" fillId="0" borderId="0" xfId="0" applyNumberFormat="1" applyFont="1" applyFill="1" applyAlignment="1">
      <alignment horizontal="center"/>
    </xf>
    <xf numFmtId="2" fontId="6" fillId="0" borderId="0" xfId="0" applyNumberFormat="1" applyFont="1" applyFill="1" applyAlignment="1">
      <alignment horizontal="center"/>
    </xf>
    <xf numFmtId="2" fontId="110" fillId="0" borderId="0" xfId="0" applyNumberFormat="1" applyFont="1" applyFill="1" applyAlignment="1">
      <alignment horizontal="center"/>
    </xf>
    <xf numFmtId="0" fontId="28" fillId="6" borderId="31" xfId="0" applyFont="1" applyFill="1" applyBorder="1" applyAlignment="1">
      <alignment horizontal="left"/>
    </xf>
    <xf numFmtId="0" fontId="111" fillId="6" borderId="0" xfId="0" applyFont="1" applyFill="1" applyBorder="1" applyAlignment="1">
      <alignment horizontal="center"/>
    </xf>
    <xf numFmtId="0" fontId="100" fillId="6" borderId="0" xfId="0" applyFont="1" applyFill="1" applyBorder="1" applyAlignment="1">
      <alignment horizontal="center"/>
    </xf>
    <xf numFmtId="0" fontId="85" fillId="6" borderId="32" xfId="0" applyFont="1" applyFill="1" applyBorder="1" applyAlignment="1">
      <alignment horizontal="center"/>
    </xf>
    <xf numFmtId="0" fontId="43" fillId="6" borderId="0" xfId="0" applyFont="1" applyFill="1" applyBorder="1"/>
    <xf numFmtId="0" fontId="26" fillId="6" borderId="33" xfId="0" applyFont="1" applyFill="1" applyBorder="1"/>
    <xf numFmtId="0" fontId="111" fillId="6" borderId="15" xfId="0" applyFont="1" applyFill="1" applyBorder="1" applyAlignment="1">
      <alignment horizontal="center"/>
    </xf>
    <xf numFmtId="0" fontId="100" fillId="6" borderId="15" xfId="0" applyFont="1" applyFill="1" applyBorder="1" applyAlignment="1">
      <alignment horizontal="center"/>
    </xf>
    <xf numFmtId="0" fontId="27" fillId="6" borderId="15" xfId="0" applyFont="1" applyFill="1" applyBorder="1" applyAlignment="1">
      <alignment horizontal="center"/>
    </xf>
    <xf numFmtId="0" fontId="27" fillId="6" borderId="34" xfId="0" applyFont="1" applyFill="1" applyBorder="1" applyAlignment="1">
      <alignment horizontal="center"/>
    </xf>
    <xf numFmtId="0" fontId="100" fillId="6" borderId="31" xfId="0" applyFont="1" applyFill="1" applyBorder="1" applyAlignment="1">
      <alignment horizontal="right"/>
    </xf>
    <xf numFmtId="10" fontId="100" fillId="6" borderId="0" xfId="0" applyNumberFormat="1" applyFont="1" applyFill="1" applyBorder="1" applyAlignment="1">
      <alignment horizontal="center"/>
    </xf>
    <xf numFmtId="10" fontId="23" fillId="6" borderId="32" xfId="0" applyNumberFormat="1" applyFont="1" applyFill="1" applyBorder="1" applyAlignment="1">
      <alignment horizontal="center"/>
    </xf>
    <xf numFmtId="0" fontId="0" fillId="6" borderId="0" xfId="0" applyFont="1" applyFill="1" applyBorder="1"/>
    <xf numFmtId="0" fontId="100" fillId="6" borderId="31" xfId="0" quotePrefix="1" applyFont="1" applyFill="1" applyBorder="1" applyAlignment="1">
      <alignment horizontal="right"/>
    </xf>
    <xf numFmtId="3" fontId="100" fillId="6" borderId="0" xfId="0" applyNumberFormat="1" applyFont="1" applyFill="1" applyBorder="1" applyAlignment="1">
      <alignment horizontal="center"/>
    </xf>
    <xf numFmtId="3" fontId="23" fillId="6" borderId="32" xfId="0" applyNumberFormat="1" applyFont="1" applyFill="1" applyBorder="1" applyAlignment="1">
      <alignment horizontal="center"/>
    </xf>
    <xf numFmtId="165" fontId="71" fillId="0" borderId="0" xfId="0" applyNumberFormat="1" applyFont="1" applyFill="1" applyBorder="1"/>
    <xf numFmtId="0" fontId="100" fillId="6" borderId="33" xfId="0" quotePrefix="1" applyFont="1" applyFill="1" applyBorder="1" applyAlignment="1">
      <alignment horizontal="right"/>
    </xf>
    <xf numFmtId="10" fontId="100" fillId="6" borderId="15" xfId="0" applyNumberFormat="1" applyFont="1" applyFill="1" applyBorder="1" applyAlignment="1">
      <alignment horizontal="center"/>
    </xf>
    <xf numFmtId="10" fontId="100" fillId="6" borderId="35" xfId="0" applyNumberFormat="1" applyFont="1" applyFill="1" applyBorder="1" applyAlignment="1">
      <alignment horizontal="center"/>
    </xf>
    <xf numFmtId="10" fontId="23" fillId="6" borderId="34" xfId="0" applyNumberFormat="1" applyFont="1" applyFill="1" applyBorder="1" applyAlignment="1">
      <alignment horizontal="center"/>
    </xf>
    <xf numFmtId="166" fontId="100" fillId="6" borderId="0" xfId="0" applyNumberFormat="1" applyFont="1" applyFill="1" applyBorder="1" applyAlignment="1">
      <alignment horizontal="center"/>
    </xf>
    <xf numFmtId="169" fontId="100" fillId="6" borderId="0" xfId="0" applyNumberFormat="1" applyFont="1" applyFill="1" applyBorder="1" applyAlignment="1">
      <alignment horizontal="center"/>
    </xf>
    <xf numFmtId="169" fontId="85" fillId="6" borderId="32" xfId="0" applyNumberFormat="1" applyFont="1" applyFill="1" applyBorder="1" applyAlignment="1">
      <alignment horizontal="center"/>
    </xf>
    <xf numFmtId="2" fontId="26" fillId="6" borderId="0" xfId="0" applyNumberFormat="1" applyFont="1" applyFill="1" applyAlignment="1">
      <alignment horizontal="center"/>
    </xf>
    <xf numFmtId="0" fontId="112" fillId="6" borderId="0" xfId="0" applyFont="1" applyFill="1"/>
    <xf numFmtId="0" fontId="28" fillId="6" borderId="31" xfId="0" quotePrefix="1" applyFont="1" applyFill="1" applyBorder="1" applyAlignment="1">
      <alignment horizontal="right"/>
    </xf>
    <xf numFmtId="2" fontId="43" fillId="6" borderId="0" xfId="0" applyNumberFormat="1" applyFont="1" applyFill="1" applyAlignment="1">
      <alignment horizontal="center"/>
    </xf>
    <xf numFmtId="2" fontId="87" fillId="6" borderId="0" xfId="0" applyNumberFormat="1" applyFont="1" applyFill="1" applyAlignment="1">
      <alignment horizontal="center"/>
    </xf>
    <xf numFmtId="10" fontId="49" fillId="0" borderId="0" xfId="0" applyNumberFormat="1" applyFont="1" applyBorder="1" applyAlignment="1">
      <alignment horizontal="center"/>
    </xf>
    <xf numFmtId="10" fontId="49" fillId="0" borderId="0" xfId="0" applyNumberFormat="1" applyFont="1" applyAlignment="1">
      <alignment horizontal="center"/>
    </xf>
    <xf numFmtId="2" fontId="42" fillId="0" borderId="0" xfId="0" applyNumberFormat="1" applyFont="1" applyAlignment="1">
      <alignment horizontal="center"/>
    </xf>
    <xf numFmtId="0" fontId="85" fillId="0" borderId="0" xfId="0" applyFont="1" applyFill="1" applyAlignment="1">
      <alignment horizontal="right"/>
    </xf>
    <xf numFmtId="2" fontId="42" fillId="0" borderId="0" xfId="0" applyNumberFormat="1" applyFont="1" applyFill="1" applyBorder="1" applyAlignment="1">
      <alignment horizontal="center"/>
    </xf>
    <xf numFmtId="3" fontId="64" fillId="5" borderId="19" xfId="0" applyNumberFormat="1" applyFont="1" applyFill="1" applyBorder="1" applyAlignment="1">
      <alignment horizontal="center"/>
    </xf>
    <xf numFmtId="3" fontId="99" fillId="15" borderId="0" xfId="0" applyNumberFormat="1" applyFont="1" applyFill="1" applyAlignment="1">
      <alignment horizontal="center"/>
    </xf>
    <xf numFmtId="0" fontId="28" fillId="0" borderId="0" xfId="0" applyFont="1" applyFill="1"/>
    <xf numFmtId="3" fontId="64" fillId="0" borderId="0" xfId="0" applyNumberFormat="1" applyFont="1" applyFill="1" applyAlignment="1">
      <alignment horizontal="center"/>
    </xf>
    <xf numFmtId="3" fontId="99" fillId="0" borderId="0" xfId="0" applyNumberFormat="1" applyFont="1" applyFill="1" applyAlignment="1">
      <alignment horizontal="center"/>
    </xf>
    <xf numFmtId="0" fontId="100" fillId="0" borderId="0" xfId="0" applyFont="1"/>
    <xf numFmtId="10" fontId="84" fillId="15" borderId="0" xfId="1" applyNumberFormat="1" applyFont="1" applyFill="1" applyAlignment="1">
      <alignment horizontal="center"/>
    </xf>
    <xf numFmtId="3" fontId="99" fillId="15" borderId="19" xfId="0" applyNumberFormat="1" applyFont="1" applyFill="1" applyBorder="1" applyAlignment="1">
      <alignment horizontal="center"/>
    </xf>
    <xf numFmtId="0" fontId="60" fillId="0" borderId="0" xfId="0" applyFont="1" applyFill="1" applyAlignment="1">
      <alignment horizontal="center"/>
    </xf>
    <xf numFmtId="0" fontId="60"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49"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3" fillId="5" borderId="0" xfId="0" applyNumberFormat="1" applyFont="1" applyFill="1" applyAlignment="1">
      <alignment horizontal="center"/>
    </xf>
    <xf numFmtId="174" fontId="43" fillId="5" borderId="0" xfId="0" applyNumberFormat="1" applyFont="1" applyFill="1" applyBorder="1" applyAlignment="1">
      <alignment horizontal="center"/>
    </xf>
    <xf numFmtId="174" fontId="43" fillId="5" borderId="19" xfId="0" applyNumberFormat="1" applyFont="1" applyFill="1" applyBorder="1" applyAlignment="1">
      <alignment horizontal="center"/>
    </xf>
    <xf numFmtId="174" fontId="43" fillId="6" borderId="0" xfId="0" applyNumberFormat="1" applyFont="1" applyFill="1" applyAlignment="1">
      <alignment horizontal="center"/>
    </xf>
    <xf numFmtId="4" fontId="43" fillId="6" borderId="0" xfId="0" applyNumberFormat="1" applyFont="1" applyFill="1" applyBorder="1" applyAlignment="1">
      <alignment horizontal="center"/>
    </xf>
    <xf numFmtId="3" fontId="108" fillId="0" borderId="0" xfId="0" applyNumberFormat="1" applyFont="1" applyFill="1" applyAlignment="1">
      <alignment horizontal="center"/>
    </xf>
    <xf numFmtId="166" fontId="114" fillId="5" borderId="0" xfId="0" applyNumberFormat="1" applyFont="1" applyFill="1" applyAlignment="1">
      <alignment horizontal="center"/>
    </xf>
    <xf numFmtId="0" fontId="43"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66" fontId="43" fillId="5" borderId="0" xfId="0" applyNumberFormat="1" applyFont="1" applyFill="1" applyBorder="1" applyAlignment="1">
      <alignment horizontal="center"/>
    </xf>
    <xf numFmtId="2" fontId="115" fillId="5" borderId="0" xfId="0" applyNumberFormat="1" applyFont="1" applyFill="1" applyAlignment="1">
      <alignment horizontal="center"/>
    </xf>
    <xf numFmtId="0" fontId="43" fillId="0" borderId="0" xfId="0" applyFont="1" applyFill="1"/>
    <xf numFmtId="0" fontId="43" fillId="0" borderId="0" xfId="0" applyFont="1"/>
    <xf numFmtId="4" fontId="81" fillId="0" borderId="0" xfId="0" applyNumberFormat="1" applyFont="1" applyFill="1" applyAlignment="1">
      <alignment horizontal="center"/>
    </xf>
    <xf numFmtId="0" fontId="81" fillId="0" borderId="0" xfId="0" applyFont="1" applyFill="1" applyAlignment="1">
      <alignment horizontal="center"/>
    </xf>
    <xf numFmtId="0" fontId="84" fillId="0" borderId="0" xfId="0" applyFont="1" applyFill="1" applyAlignment="1">
      <alignment horizontal="center"/>
    </xf>
    <xf numFmtId="0" fontId="84" fillId="0" borderId="0" xfId="0" applyFont="1"/>
    <xf numFmtId="0" fontId="57" fillId="0" borderId="0" xfId="0" applyFont="1" applyFill="1" applyAlignment="1">
      <alignment horizontal="center"/>
    </xf>
    <xf numFmtId="2" fontId="57"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71" fillId="0" borderId="0" xfId="0" applyNumberFormat="1" applyFont="1"/>
    <xf numFmtId="10" fontId="43" fillId="5" borderId="0" xfId="0" applyNumberFormat="1" applyFont="1" applyFill="1" applyAlignment="1">
      <alignment horizontal="center"/>
    </xf>
    <xf numFmtId="0" fontId="0" fillId="0" borderId="30" xfId="0" applyFont="1" applyBorder="1"/>
    <xf numFmtId="3" fontId="17" fillId="0" borderId="30" xfId="0" applyNumberFormat="1" applyFont="1" applyBorder="1" applyAlignment="1">
      <alignment horizontal="center" vertical="top"/>
    </xf>
    <xf numFmtId="0" fontId="44" fillId="0" borderId="0" xfId="0" applyFont="1" applyAlignment="1">
      <alignment horizontal="center"/>
    </xf>
    <xf numFmtId="3" fontId="17" fillId="0" borderId="0" xfId="0" applyNumberFormat="1" applyFont="1" applyBorder="1" applyAlignment="1">
      <alignment horizontal="center" vertical="top"/>
    </xf>
    <xf numFmtId="3" fontId="43" fillId="15" borderId="0" xfId="0" applyNumberFormat="1" applyFont="1" applyFill="1" applyAlignment="1">
      <alignment horizontal="center"/>
    </xf>
    <xf numFmtId="10" fontId="43" fillId="15" borderId="0" xfId="0" applyNumberFormat="1" applyFont="1" applyFill="1" applyAlignment="1">
      <alignment horizontal="center"/>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71" fillId="0" borderId="0" xfId="0" applyFont="1" applyFill="1"/>
    <xf numFmtId="4" fontId="34" fillId="0" borderId="0" xfId="0" applyNumberFormat="1" applyFont="1" applyFill="1" applyAlignment="1">
      <alignment horizontal="center"/>
    </xf>
    <xf numFmtId="2" fontId="71" fillId="0" borderId="0" xfId="0" applyNumberFormat="1" applyFont="1" applyFill="1"/>
    <xf numFmtId="3" fontId="43" fillId="5" borderId="0" xfId="0" applyNumberFormat="1" applyFont="1" applyFill="1" applyBorder="1" applyAlignment="1">
      <alignment horizontal="center" vertical="top"/>
    </xf>
    <xf numFmtId="0" fontId="27" fillId="11" borderId="0" xfId="0" applyFont="1" applyFill="1" applyBorder="1"/>
    <xf numFmtId="0" fontId="117" fillId="11" borderId="0" xfId="0" quotePrefix="1" applyFont="1" applyFill="1" applyAlignment="1">
      <alignment horizontal="left"/>
    </xf>
    <xf numFmtId="164" fontId="34" fillId="5" borderId="0" xfId="0" applyNumberFormat="1" applyFont="1" applyFill="1" applyBorder="1" applyAlignment="1">
      <alignment horizontal="center"/>
    </xf>
    <xf numFmtId="164" fontId="34" fillId="5" borderId="19" xfId="0" applyNumberFormat="1" applyFont="1" applyFill="1" applyBorder="1" applyAlignment="1">
      <alignment horizontal="center"/>
    </xf>
    <xf numFmtId="164" fontId="6" fillId="5" borderId="0" xfId="0" applyNumberFormat="1" applyFont="1" applyFill="1" applyAlignment="1">
      <alignment horizontal="center"/>
    </xf>
    <xf numFmtId="164" fontId="34" fillId="19" borderId="0" xfId="0" applyNumberFormat="1" applyFont="1" applyFill="1" applyAlignment="1">
      <alignment horizontal="center"/>
    </xf>
    <xf numFmtId="164" fontId="34" fillId="19" borderId="0" xfId="0" applyNumberFormat="1" applyFont="1" applyFill="1" applyBorder="1" applyAlignment="1">
      <alignment horizontal="center"/>
    </xf>
    <xf numFmtId="164" fontId="34" fillId="19" borderId="19" xfId="0" applyNumberFormat="1" applyFont="1" applyFill="1" applyBorder="1" applyAlignment="1">
      <alignment horizontal="center"/>
    </xf>
    <xf numFmtId="164" fontId="6" fillId="19" borderId="0" xfId="0" applyNumberFormat="1" applyFont="1" applyFill="1" applyAlignment="1">
      <alignment horizontal="center"/>
    </xf>
    <xf numFmtId="164" fontId="6" fillId="19"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9"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64" fillId="11" borderId="0" xfId="0" applyFont="1" applyFill="1" applyAlignment="1">
      <alignment horizontal="center"/>
    </xf>
    <xf numFmtId="0" fontId="66" fillId="11" borderId="0" xfId="0" applyFont="1" applyFill="1" applyAlignment="1">
      <alignment horizontal="center"/>
    </xf>
    <xf numFmtId="0" fontId="62" fillId="11" borderId="0" xfId="0" applyFont="1" applyFill="1"/>
    <xf numFmtId="0" fontId="32" fillId="11" borderId="0" xfId="0" applyFont="1" applyFill="1" applyAlignment="1">
      <alignment horizontal="center"/>
    </xf>
    <xf numFmtId="0" fontId="61"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120" fillId="0" borderId="0" xfId="0" applyNumberFormat="1" applyFont="1" applyAlignment="1">
      <alignment horizontal="center"/>
    </xf>
    <xf numFmtId="0" fontId="121" fillId="0" borderId="0" xfId="3" quotePrefix="1" applyFont="1" applyAlignment="1" applyProtection="1">
      <alignment horizontal="left"/>
    </xf>
    <xf numFmtId="0" fontId="122"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123" fillId="0" borderId="0" xfId="0" applyFont="1"/>
    <xf numFmtId="176" fontId="123" fillId="0" borderId="0" xfId="0" applyNumberFormat="1" applyFont="1"/>
    <xf numFmtId="4" fontId="34" fillId="5" borderId="0" xfId="0" applyNumberFormat="1" applyFont="1" applyFill="1" applyAlignment="1">
      <alignment horizontal="center"/>
    </xf>
    <xf numFmtId="0" fontId="124"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125" fillId="0" borderId="0" xfId="0" applyNumberFormat="1" applyFont="1" applyAlignment="1">
      <alignment horizontal="left"/>
    </xf>
    <xf numFmtId="2" fontId="61" fillId="0" borderId="0" xfId="0" applyNumberFormat="1" applyFont="1" applyAlignment="1">
      <alignment horizontal="left"/>
    </xf>
    <xf numFmtId="2" fontId="123" fillId="5" borderId="0" xfId="0" applyNumberFormat="1" applyFont="1" applyFill="1" applyAlignment="1">
      <alignment horizontal="center"/>
    </xf>
    <xf numFmtId="0" fontId="123" fillId="5" borderId="0" xfId="0" applyNumberFormat="1" applyFont="1" applyFill="1" applyAlignment="1">
      <alignment horizontal="center"/>
    </xf>
    <xf numFmtId="2" fontId="104" fillId="5" borderId="0" xfId="0" applyNumberFormat="1" applyFont="1" applyFill="1" applyAlignment="1">
      <alignment horizontal="center"/>
    </xf>
    <xf numFmtId="0" fontId="104"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126" fillId="0" borderId="0" xfId="0" applyFont="1" applyAlignment="1">
      <alignment horizontal="center"/>
    </xf>
    <xf numFmtId="2" fontId="127" fillId="0" borderId="0" xfId="0" applyNumberFormat="1" applyFont="1" applyAlignment="1">
      <alignment horizontal="center"/>
    </xf>
    <xf numFmtId="2" fontId="128"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0" fontId="111" fillId="11" borderId="0" xfId="0" applyFont="1" applyFill="1" applyBorder="1" applyAlignment="1">
      <alignment horizontal="center"/>
    </xf>
    <xf numFmtId="2" fontId="34" fillId="11" borderId="36" xfId="0" applyNumberFormat="1" applyFont="1" applyFill="1" applyBorder="1" applyAlignment="1">
      <alignment horizontal="center"/>
    </xf>
    <xf numFmtId="2" fontId="34" fillId="11" borderId="37" xfId="0" applyNumberFormat="1" applyFont="1" applyFill="1" applyBorder="1" applyAlignment="1">
      <alignment horizontal="center"/>
    </xf>
    <xf numFmtId="166" fontId="64" fillId="11" borderId="0" xfId="0" applyNumberFormat="1" applyFont="1" applyFill="1" applyAlignment="1">
      <alignment horizontal="center"/>
    </xf>
    <xf numFmtId="165" fontId="64" fillId="11" borderId="0" xfId="1" applyNumberFormat="1" applyFont="1" applyFill="1" applyAlignment="1">
      <alignment horizontal="center"/>
    </xf>
    <xf numFmtId="0" fontId="68" fillId="11" borderId="0" xfId="0" applyFont="1" applyFill="1" applyAlignment="1">
      <alignment horizontal="center"/>
    </xf>
    <xf numFmtId="0" fontId="43" fillId="5" borderId="19" xfId="0" applyFont="1" applyFill="1" applyBorder="1" applyAlignment="1">
      <alignment horizontal="center"/>
    </xf>
    <xf numFmtId="166" fontId="81" fillId="5" borderId="0" xfId="0" applyNumberFormat="1" applyFont="1" applyFill="1" applyAlignment="1">
      <alignment horizontal="center"/>
    </xf>
    <xf numFmtId="166" fontId="129" fillId="5" borderId="0" xfId="0" applyNumberFormat="1" applyFont="1" applyFill="1" applyAlignment="1">
      <alignment horizontal="center"/>
    </xf>
    <xf numFmtId="0" fontId="115" fillId="5" borderId="19" xfId="0" applyFont="1" applyFill="1" applyBorder="1" applyAlignment="1">
      <alignment horizontal="center"/>
    </xf>
    <xf numFmtId="0" fontId="28" fillId="10" borderId="0" xfId="0" applyFont="1" applyFill="1" applyBorder="1" applyAlignment="1">
      <alignment horizontal="left"/>
    </xf>
    <xf numFmtId="0" fontId="78" fillId="10" borderId="0" xfId="0" quotePrefix="1" applyFont="1" applyFill="1" applyBorder="1" applyAlignment="1">
      <alignment horizontal="center"/>
    </xf>
    <xf numFmtId="0" fontId="78" fillId="19" borderId="0" xfId="0" applyFont="1" applyFill="1" applyBorder="1" applyAlignment="1">
      <alignment horizontal="left"/>
    </xf>
    <xf numFmtId="0" fontId="28" fillId="19" borderId="0" xfId="0" quotePrefix="1" applyFont="1" applyFill="1" applyBorder="1" applyAlignment="1">
      <alignment horizontal="left"/>
    </xf>
    <xf numFmtId="0" fontId="26" fillId="19" borderId="0" xfId="0" applyFont="1" applyFill="1" applyBorder="1"/>
    <xf numFmtId="0" fontId="26" fillId="19" borderId="0" xfId="0" quotePrefix="1" applyFont="1" applyFill="1" applyBorder="1" applyAlignment="1">
      <alignment horizontal="left"/>
    </xf>
    <xf numFmtId="170" fontId="26" fillId="19" borderId="0" xfId="0" applyNumberFormat="1" applyFont="1" applyFill="1" applyBorder="1" applyAlignment="1">
      <alignment horizontal="left"/>
    </xf>
    <xf numFmtId="2" fontId="26" fillId="19" borderId="0" xfId="0" applyNumberFormat="1" applyFont="1" applyFill="1" applyBorder="1" applyAlignment="1">
      <alignment horizontal="center"/>
    </xf>
    <xf numFmtId="0" fontId="26" fillId="19" borderId="0" xfId="0" applyFont="1" applyFill="1" applyBorder="1" applyAlignment="1">
      <alignment horizontal="left"/>
    </xf>
    <xf numFmtId="164" fontId="26" fillId="19" borderId="0" xfId="0" applyNumberFormat="1" applyFont="1" applyFill="1" applyBorder="1" applyAlignment="1">
      <alignment horizontal="left"/>
    </xf>
    <xf numFmtId="171" fontId="26" fillId="19" borderId="0" xfId="0" quotePrefix="1" applyNumberFormat="1" applyFont="1" applyFill="1" applyBorder="1" applyAlignment="1">
      <alignment horizontal="left"/>
    </xf>
    <xf numFmtId="2" fontId="26" fillId="19" borderId="0" xfId="0" applyNumberFormat="1" applyFont="1" applyFill="1" applyBorder="1" applyAlignment="1">
      <alignment horizontal="left"/>
    </xf>
    <xf numFmtId="0" fontId="0" fillId="19" borderId="0" xfId="0" applyFont="1" applyFill="1"/>
    <xf numFmtId="0" fontId="17" fillId="19" borderId="0" xfId="0" applyFont="1" applyFill="1" applyBorder="1"/>
    <xf numFmtId="0" fontId="17" fillId="19" borderId="0" xfId="0" applyFont="1" applyFill="1"/>
    <xf numFmtId="165" fontId="118" fillId="19" borderId="0" xfId="1" applyNumberFormat="1" applyFont="1" applyFill="1" applyAlignment="1">
      <alignment horizontal="left"/>
    </xf>
    <xf numFmtId="169" fontId="6" fillId="0" borderId="0" xfId="0" applyNumberFormat="1" applyFont="1"/>
    <xf numFmtId="2" fontId="130" fillId="9" borderId="0" xfId="0" applyNumberFormat="1" applyFont="1" applyFill="1" applyAlignment="1">
      <alignment horizontal="center"/>
    </xf>
    <xf numFmtId="2" fontId="49" fillId="0" borderId="0" xfId="0" applyNumberFormat="1" applyFont="1"/>
    <xf numFmtId="4" fontId="49" fillId="0" borderId="0" xfId="0" applyNumberFormat="1" applyFont="1" applyFill="1" applyAlignment="1">
      <alignment horizontal="center"/>
    </xf>
    <xf numFmtId="2" fontId="49" fillId="0" borderId="0" xfId="0" applyNumberFormat="1" applyFont="1" applyAlignment="1">
      <alignment horizontal="center"/>
    </xf>
    <xf numFmtId="0" fontId="131" fillId="0" borderId="38" xfId="0" applyFont="1" applyBorder="1" applyAlignment="1">
      <alignment wrapText="1"/>
    </xf>
    <xf numFmtId="0" fontId="29" fillId="11" borderId="0" xfId="0" applyFont="1" applyFill="1" applyAlignment="1">
      <alignment horizontal="center"/>
    </xf>
    <xf numFmtId="0" fontId="30" fillId="11" borderId="0" xfId="0" quotePrefix="1" applyFont="1" applyFill="1" applyBorder="1" applyAlignment="1">
      <alignment horizontal="left"/>
    </xf>
    <xf numFmtId="0" fontId="31" fillId="11" borderId="16" xfId="0" applyFont="1" applyFill="1" applyBorder="1"/>
    <xf numFmtId="0" fontId="32" fillId="6" borderId="17" xfId="0" applyFont="1" applyFill="1" applyBorder="1"/>
    <xf numFmtId="164" fontId="34" fillId="6" borderId="17" xfId="0" applyNumberFormat="1" applyFont="1" applyFill="1" applyBorder="1" applyAlignment="1">
      <alignment horizontal="center"/>
    </xf>
    <xf numFmtId="3" fontId="34" fillId="6" borderId="17" xfId="0" applyNumberFormat="1" applyFont="1" applyFill="1" applyBorder="1" applyAlignment="1">
      <alignment horizontal="center"/>
    </xf>
    <xf numFmtId="164" fontId="34" fillId="6" borderId="17" xfId="0" applyNumberFormat="1" applyFont="1" applyFill="1" applyBorder="1" applyAlignment="1" applyProtection="1">
      <alignment horizontal="center"/>
      <protection locked="0"/>
    </xf>
    <xf numFmtId="0" fontId="34" fillId="6" borderId="17" xfId="0" applyFont="1" applyFill="1" applyBorder="1"/>
    <xf numFmtId="164" fontId="34" fillId="6" borderId="17" xfId="0" applyNumberFormat="1" applyFont="1" applyFill="1" applyBorder="1" applyAlignment="1" applyProtection="1">
      <alignment horizontal="center"/>
    </xf>
    <xf numFmtId="0" fontId="32" fillId="6" borderId="16" xfId="0" applyFont="1" applyFill="1" applyBorder="1"/>
    <xf numFmtId="164" fontId="34" fillId="6" borderId="16" xfId="0" applyNumberFormat="1" applyFont="1" applyFill="1" applyBorder="1" applyAlignment="1">
      <alignment horizontal="center"/>
    </xf>
    <xf numFmtId="0" fontId="0" fillId="0" borderId="19" xfId="0" applyFont="1" applyBorder="1"/>
    <xf numFmtId="0" fontId="0" fillId="0" borderId="19" xfId="0" applyFont="1" applyFill="1" applyBorder="1"/>
    <xf numFmtId="0" fontId="0" fillId="0" borderId="19" xfId="0" applyBorder="1"/>
    <xf numFmtId="17" fontId="21" fillId="0" borderId="0" xfId="0" quotePrefix="1" applyNumberFormat="1" applyFont="1" applyFill="1" applyBorder="1" applyAlignment="1">
      <alignment horizontal="left"/>
    </xf>
    <xf numFmtId="0" fontId="132" fillId="0" borderId="0" xfId="0" applyFont="1"/>
    <xf numFmtId="3" fontId="34" fillId="0" borderId="0" xfId="0" applyNumberFormat="1" applyFont="1"/>
    <xf numFmtId="3" fontId="43" fillId="0" borderId="0" xfId="0" applyNumberFormat="1" applyFont="1"/>
    <xf numFmtId="165" fontId="34" fillId="0" borderId="0" xfId="1" applyNumberFormat="1" applyFont="1" applyFill="1" applyAlignment="1">
      <alignment horizontal="center"/>
    </xf>
    <xf numFmtId="3" fontId="132" fillId="0" borderId="0" xfId="0" applyNumberFormat="1" applyFont="1"/>
    <xf numFmtId="10" fontId="0" fillId="0" borderId="0" xfId="0" applyNumberFormat="1"/>
    <xf numFmtId="0" fontId="14" fillId="0" borderId="0" xfId="0" applyFont="1" applyAlignment="1">
      <alignment horizontal="center"/>
    </xf>
    <xf numFmtId="0" fontId="34" fillId="8" borderId="0" xfId="0" applyFont="1" applyFill="1"/>
    <xf numFmtId="2" fontId="34" fillId="8" borderId="0" xfId="0" applyNumberFormat="1" applyFont="1" applyFill="1" applyAlignment="1">
      <alignment horizontal="center"/>
    </xf>
    <xf numFmtId="170" fontId="34" fillId="8" borderId="0" xfId="0" applyNumberFormat="1" applyFont="1" applyFill="1" applyAlignment="1">
      <alignment horizontal="center"/>
    </xf>
    <xf numFmtId="10" fontId="34" fillId="8" borderId="0" xfId="0" applyNumberFormat="1" applyFont="1" applyFill="1" applyAlignment="1">
      <alignment horizontal="center"/>
    </xf>
    <xf numFmtId="0" fontId="133" fillId="0" borderId="0" xfId="0" applyFont="1"/>
    <xf numFmtId="0" fontId="43" fillId="11" borderId="0" xfId="0" applyFont="1" applyFill="1" applyAlignment="1">
      <alignment horizontal="center"/>
    </xf>
    <xf numFmtId="164" fontId="43" fillId="7" borderId="0" xfId="0" applyNumberFormat="1" applyFont="1" applyFill="1" applyAlignment="1">
      <alignment horizontal="center"/>
    </xf>
    <xf numFmtId="0" fontId="134" fillId="2" borderId="0" xfId="0" applyFont="1" applyFill="1"/>
    <xf numFmtId="164" fontId="34" fillId="0" borderId="0" xfId="0" applyNumberFormat="1" applyFont="1" applyFill="1" applyAlignment="1">
      <alignment horizontal="center"/>
    </xf>
    <xf numFmtId="0" fontId="108" fillId="0" borderId="0" xfId="0" applyFont="1" applyFill="1" applyBorder="1" applyAlignment="1">
      <alignment horizontal="center"/>
    </xf>
    <xf numFmtId="0" fontId="66" fillId="18" borderId="0" xfId="0" applyFont="1" applyFill="1" applyAlignment="1">
      <alignment horizontal="center"/>
    </xf>
    <xf numFmtId="0" fontId="68" fillId="18" borderId="0" xfId="0" applyFont="1" applyFill="1" applyAlignment="1">
      <alignment horizontal="center"/>
    </xf>
    <xf numFmtId="0" fontId="9" fillId="11" borderId="29" xfId="0" applyFont="1" applyFill="1" applyBorder="1"/>
    <xf numFmtId="0" fontId="66" fillId="11" borderId="0" xfId="0" applyFont="1" applyFill="1" applyBorder="1" applyAlignment="1">
      <alignment horizontal="center"/>
    </xf>
    <xf numFmtId="0" fontId="0" fillId="11" borderId="29" xfId="0" applyFont="1" applyFill="1" applyBorder="1"/>
    <xf numFmtId="0" fontId="27" fillId="11" borderId="29" xfId="0" quotePrefix="1" applyFont="1" applyFill="1" applyBorder="1" applyAlignment="1">
      <alignment horizontal="left"/>
    </xf>
    <xf numFmtId="0" fontId="26" fillId="11" borderId="29" xfId="0" quotePrefix="1" applyFont="1" applyFill="1" applyBorder="1" applyAlignment="1">
      <alignment horizontal="center"/>
    </xf>
    <xf numFmtId="0" fontId="23" fillId="11" borderId="29" xfId="0" applyFont="1" applyFill="1" applyBorder="1"/>
    <xf numFmtId="1" fontId="23" fillId="11" borderId="29" xfId="0" applyNumberFormat="1" applyFont="1" applyFill="1" applyBorder="1" applyAlignment="1">
      <alignment horizontal="center"/>
    </xf>
    <xf numFmtId="0" fontId="27" fillId="11" borderId="29" xfId="0" applyFont="1" applyFill="1" applyBorder="1" applyAlignment="1">
      <alignment horizontal="left"/>
    </xf>
    <xf numFmtId="0" fontId="64" fillId="11" borderId="29" xfId="0" applyFont="1" applyFill="1" applyBorder="1" applyAlignment="1">
      <alignment horizontal="center"/>
    </xf>
    <xf numFmtId="0" fontId="118" fillId="11" borderId="29" xfId="0" applyFont="1" applyFill="1" applyBorder="1" applyAlignment="1">
      <alignment horizontal="center"/>
    </xf>
    <xf numFmtId="0" fontId="28" fillId="11" borderId="29" xfId="0" applyFont="1" applyFill="1" applyBorder="1" applyAlignment="1">
      <alignment horizontal="left"/>
    </xf>
    <xf numFmtId="0" fontId="26" fillId="11" borderId="29" xfId="0" applyFont="1" applyFill="1" applyBorder="1" applyAlignment="1">
      <alignment horizontal="left"/>
    </xf>
    <xf numFmtId="3" fontId="43" fillId="5" borderId="19" xfId="0" applyNumberFormat="1" applyFont="1" applyFill="1" applyBorder="1" applyAlignment="1">
      <alignment horizontal="center"/>
    </xf>
    <xf numFmtId="3" fontId="43" fillId="15" borderId="19" xfId="0" applyNumberFormat="1" applyFont="1" applyFill="1" applyBorder="1" applyAlignment="1">
      <alignment horizontal="center"/>
    </xf>
    <xf numFmtId="17" fontId="21" fillId="2" borderId="0" xfId="0" applyNumberFormat="1" applyFont="1" applyFill="1" applyAlignment="1">
      <alignment horizontal="left"/>
    </xf>
    <xf numFmtId="10" fontId="14" fillId="0" borderId="0" xfId="0" applyNumberFormat="1" applyFont="1"/>
    <xf numFmtId="0" fontId="135" fillId="0" borderId="18" xfId="0" applyFont="1" applyBorder="1" applyAlignment="1">
      <alignment horizontal="right"/>
    </xf>
    <xf numFmtId="0" fontId="136" fillId="0" borderId="18" xfId="0" applyFont="1" applyBorder="1" applyAlignment="1">
      <alignment horizontal="right"/>
    </xf>
    <xf numFmtId="0" fontId="137" fillId="0" borderId="18" xfId="0" applyFont="1" applyBorder="1" applyAlignment="1">
      <alignment horizontal="right"/>
    </xf>
    <xf numFmtId="0" fontId="138" fillId="0" borderId="18" xfId="0" applyFont="1" applyBorder="1" applyAlignment="1">
      <alignment horizontal="right"/>
    </xf>
    <xf numFmtId="0" fontId="139" fillId="0" borderId="0" xfId="0" applyFont="1"/>
    <xf numFmtId="0" fontId="33" fillId="11" borderId="29" xfId="0" applyFont="1" applyFill="1" applyBorder="1"/>
    <xf numFmtId="10" fontId="33" fillId="6" borderId="39" xfId="0" applyNumberFormat="1" applyFont="1" applyFill="1" applyBorder="1" applyAlignment="1" applyProtection="1">
      <alignment horizontal="center"/>
      <protection locked="0"/>
    </xf>
    <xf numFmtId="165" fontId="140" fillId="11" borderId="0" xfId="0" applyNumberFormat="1" applyFont="1" applyFill="1" applyBorder="1" applyAlignment="1">
      <alignment horizontal="right"/>
    </xf>
    <xf numFmtId="0" fontId="141" fillId="11" borderId="0" xfId="0" applyFont="1" applyFill="1" applyAlignment="1">
      <alignment horizontal="center"/>
    </xf>
    <xf numFmtId="0" fontId="141" fillId="11" borderId="0" xfId="0" applyFont="1" applyFill="1" applyBorder="1" applyAlignment="1">
      <alignment horizontal="center"/>
    </xf>
    <xf numFmtId="0" fontId="55" fillId="4" borderId="29" xfId="0" quotePrefix="1" applyFont="1" applyFill="1" applyBorder="1" applyAlignment="1">
      <alignment horizontal="left"/>
    </xf>
    <xf numFmtId="0" fontId="50" fillId="4" borderId="29" xfId="0" applyFont="1" applyFill="1" applyBorder="1" applyAlignment="1">
      <alignment horizontal="right"/>
    </xf>
    <xf numFmtId="0" fontId="23" fillId="4" borderId="29" xfId="0" applyFont="1" applyFill="1" applyBorder="1" applyAlignment="1">
      <alignment horizontal="right"/>
    </xf>
    <xf numFmtId="0" fontId="50" fillId="4" borderId="0" xfId="0" applyFont="1" applyFill="1"/>
    <xf numFmtId="170" fontId="50" fillId="4" borderId="0" xfId="0" applyNumberFormat="1" applyFont="1" applyFill="1" applyAlignment="1">
      <alignment horizontal="right"/>
    </xf>
    <xf numFmtId="170" fontId="23" fillId="4" borderId="0" xfId="0" applyNumberFormat="1" applyFont="1" applyFill="1" applyAlignment="1">
      <alignment horizontal="right"/>
    </xf>
    <xf numFmtId="170" fontId="50" fillId="4" borderId="0" xfId="0" applyNumberFormat="1" applyFont="1" applyFill="1"/>
    <xf numFmtId="170" fontId="23" fillId="4" borderId="0" xfId="0" applyNumberFormat="1" applyFont="1" applyFill="1"/>
    <xf numFmtId="0" fontId="50" fillId="4" borderId="0" xfId="0" quotePrefix="1" applyFont="1" applyFill="1" applyAlignment="1">
      <alignment horizontal="left"/>
    </xf>
    <xf numFmtId="170" fontId="23" fillId="4" borderId="0" xfId="0" applyNumberFormat="1" applyFont="1" applyFill="1" applyBorder="1" applyAlignment="1">
      <alignment horizontal="right"/>
    </xf>
    <xf numFmtId="0" fontId="55" fillId="4" borderId="0" xfId="0" quotePrefix="1" applyFont="1" applyFill="1" applyAlignment="1">
      <alignment horizontal="left"/>
    </xf>
    <xf numFmtId="170" fontId="55" fillId="4" borderId="0" xfId="0" applyNumberFormat="1" applyFont="1" applyFill="1" applyAlignment="1">
      <alignment horizontal="right"/>
    </xf>
    <xf numFmtId="10" fontId="50" fillId="4" borderId="0" xfId="1" applyNumberFormat="1" applyFont="1" applyFill="1" applyAlignment="1">
      <alignment horizontal="right"/>
    </xf>
    <xf numFmtId="10" fontId="23" fillId="4" borderId="0" xfId="1" applyNumberFormat="1" applyFont="1" applyFill="1" applyBorder="1" applyAlignment="1">
      <alignment horizontal="right"/>
    </xf>
    <xf numFmtId="0" fontId="63" fillId="4" borderId="0" xfId="0" applyFont="1" applyFill="1" applyAlignment="1">
      <alignment horizontal="left"/>
    </xf>
    <xf numFmtId="174" fontId="63" fillId="4" borderId="0" xfId="2" applyNumberFormat="1" applyFont="1" applyFill="1" applyBorder="1" applyAlignment="1">
      <alignment horizontal="right"/>
    </xf>
    <xf numFmtId="175" fontId="63" fillId="4" borderId="0" xfId="0" applyNumberFormat="1" applyFont="1" applyFill="1"/>
    <xf numFmtId="17" fontId="6" fillId="4" borderId="0" xfId="0" applyNumberFormat="1" applyFont="1" applyFill="1" applyAlignment="1">
      <alignment horizontal="left"/>
    </xf>
    <xf numFmtId="172" fontId="50" fillId="4" borderId="0" xfId="0" applyNumberFormat="1" applyFont="1" applyFill="1" applyAlignment="1">
      <alignment horizontal="right"/>
    </xf>
    <xf numFmtId="2" fontId="50" fillId="4" borderId="0" xfId="0" applyNumberFormat="1" applyFont="1" applyFill="1" applyAlignment="1">
      <alignment horizontal="center"/>
    </xf>
    <xf numFmtId="2" fontId="23" fillId="4" borderId="0" xfId="0" applyNumberFormat="1" applyFont="1" applyFill="1" applyBorder="1" applyAlignment="1">
      <alignment horizontal="center"/>
    </xf>
    <xf numFmtId="2" fontId="52" fillId="4" borderId="0" xfId="0" applyNumberFormat="1" applyFont="1" applyFill="1" applyAlignment="1">
      <alignment horizontal="center"/>
    </xf>
    <xf numFmtId="2" fontId="23" fillId="4" borderId="0" xfId="0" applyNumberFormat="1" applyFont="1" applyFill="1" applyAlignment="1">
      <alignment horizontal="center"/>
    </xf>
    <xf numFmtId="2" fontId="53" fillId="4" borderId="0" xfId="0" applyNumberFormat="1" applyFont="1" applyFill="1" applyBorder="1" applyAlignment="1">
      <alignment horizontal="center"/>
    </xf>
    <xf numFmtId="0" fontId="104" fillId="11" borderId="0" xfId="0" applyFont="1" applyFill="1"/>
    <xf numFmtId="0" fontId="143" fillId="11" borderId="0" xfId="0" applyFont="1" applyFill="1"/>
    <xf numFmtId="0" fontId="104" fillId="11" borderId="0" xfId="0" applyFont="1" applyFill="1" applyBorder="1"/>
    <xf numFmtId="0" fontId="144" fillId="11" borderId="0" xfId="0" applyFont="1" applyFill="1"/>
    <xf numFmtId="0" fontId="144" fillId="0" borderId="0" xfId="0" applyFont="1" applyFill="1"/>
    <xf numFmtId="0" fontId="85" fillId="0" borderId="0" xfId="0" applyFont="1" applyFill="1"/>
    <xf numFmtId="0" fontId="85" fillId="0" borderId="0" xfId="0" applyFont="1"/>
    <xf numFmtId="0" fontId="104" fillId="0" borderId="0" xfId="0" applyFont="1"/>
    <xf numFmtId="0" fontId="143" fillId="0" borderId="0" xfId="0" applyFont="1"/>
    <xf numFmtId="0" fontId="142" fillId="11" borderId="0" xfId="0" applyFont="1" applyFill="1"/>
    <xf numFmtId="0" fontId="104" fillId="11" borderId="0" xfId="0" applyFont="1" applyFill="1" applyAlignment="1">
      <alignment horizontal="right"/>
    </xf>
    <xf numFmtId="2" fontId="104" fillId="11" borderId="0" xfId="0" applyNumberFormat="1" applyFont="1" applyFill="1"/>
    <xf numFmtId="0" fontId="104" fillId="11" borderId="0" xfId="0" applyFont="1" applyFill="1" applyBorder="1" applyAlignment="1">
      <alignment horizontal="center"/>
    </xf>
    <xf numFmtId="166" fontId="104" fillId="11" borderId="0" xfId="0" applyNumberFormat="1" applyFont="1" applyFill="1" applyBorder="1" applyAlignment="1">
      <alignment horizontal="center"/>
    </xf>
    <xf numFmtId="1" fontId="104" fillId="0" borderId="0" xfId="0" applyNumberFormat="1" applyFont="1"/>
    <xf numFmtId="166" fontId="104" fillId="11" borderId="0" xfId="0" applyNumberFormat="1" applyFont="1" applyFill="1"/>
    <xf numFmtId="166" fontId="104" fillId="11" borderId="0" xfId="0" applyNumberFormat="1" applyFont="1" applyFill="1" applyAlignment="1"/>
    <xf numFmtId="166" fontId="104" fillId="11" borderId="0" xfId="0" applyNumberFormat="1" applyFont="1" applyFill="1" applyAlignment="1">
      <alignment horizontal="center"/>
    </xf>
    <xf numFmtId="166" fontId="104" fillId="11" borderId="0" xfId="0" applyNumberFormat="1" applyFont="1" applyFill="1" applyBorder="1"/>
    <xf numFmtId="2" fontId="104" fillId="11" borderId="0" xfId="0" applyNumberFormat="1" applyFont="1" applyFill="1" applyAlignment="1">
      <alignment horizontal="center"/>
    </xf>
    <xf numFmtId="9" fontId="85" fillId="11" borderId="0" xfId="0" applyNumberFormat="1" applyFont="1" applyFill="1" applyAlignment="1">
      <alignment horizontal="center"/>
    </xf>
    <xf numFmtId="0" fontId="85" fillId="11" borderId="0" xfId="0" applyFont="1" applyFill="1"/>
    <xf numFmtId="2" fontId="85" fillId="11" borderId="0" xfId="0" applyNumberFormat="1" applyFont="1" applyFill="1" applyBorder="1" applyAlignment="1">
      <alignment horizontal="right"/>
    </xf>
    <xf numFmtId="0" fontId="104" fillId="0" borderId="0" xfId="0" applyFont="1" applyFill="1"/>
    <xf numFmtId="165" fontId="85" fillId="0" borderId="0" xfId="1" applyNumberFormat="1" applyFont="1" applyFill="1"/>
    <xf numFmtId="0" fontId="85" fillId="0" borderId="0" xfId="0" quotePrefix="1" applyFont="1" applyFill="1" applyAlignment="1">
      <alignment horizontal="left"/>
    </xf>
    <xf numFmtId="2" fontId="85" fillId="0" borderId="0" xfId="0" applyNumberFormat="1" applyFont="1" applyFill="1" applyBorder="1" applyAlignment="1">
      <alignment horizontal="center"/>
    </xf>
    <xf numFmtId="164" fontId="76" fillId="11" borderId="0" xfId="0" applyNumberFormat="1" applyFont="1" applyFill="1" applyAlignment="1">
      <alignment horizontal="center"/>
    </xf>
    <xf numFmtId="164" fontId="104" fillId="11" borderId="0" xfId="0" applyNumberFormat="1" applyFont="1" applyFill="1" applyAlignment="1">
      <alignment horizontal="center"/>
    </xf>
    <xf numFmtId="0" fontId="104" fillId="11" borderId="0" xfId="0" applyFont="1" applyFill="1" applyAlignment="1">
      <alignment horizontal="center"/>
    </xf>
    <xf numFmtId="164" fontId="145" fillId="11" borderId="0" xfId="0" applyNumberFormat="1" applyFont="1" applyFill="1" applyAlignment="1">
      <alignment horizontal="center"/>
    </xf>
    <xf numFmtId="164" fontId="146" fillId="11" borderId="0" xfId="0" applyNumberFormat="1" applyFont="1" applyFill="1" applyAlignment="1">
      <alignment horizontal="center"/>
    </xf>
    <xf numFmtId="0" fontId="143" fillId="0" borderId="0" xfId="0" applyFont="1" applyFill="1"/>
    <xf numFmtId="0" fontId="147" fillId="0" borderId="0" xfId="0" applyFont="1" applyAlignment="1">
      <alignment horizontal="right"/>
    </xf>
    <xf numFmtId="0" fontId="145" fillId="5" borderId="30" xfId="0" applyFont="1" applyFill="1" applyBorder="1"/>
    <xf numFmtId="164" fontId="104" fillId="5" borderId="0" xfId="0" applyNumberFormat="1" applyFont="1" applyFill="1" applyAlignment="1">
      <alignment horizontal="center"/>
    </xf>
    <xf numFmtId="164" fontId="104" fillId="5" borderId="19" xfId="0" applyNumberFormat="1" applyFont="1" applyFill="1" applyBorder="1" applyAlignment="1">
      <alignment horizontal="center"/>
    </xf>
    <xf numFmtId="164" fontId="104" fillId="5" borderId="0" xfId="0" applyNumberFormat="1" applyFont="1" applyFill="1" applyBorder="1" applyAlignment="1">
      <alignment horizontal="center"/>
    </xf>
    <xf numFmtId="0" fontId="148" fillId="0" borderId="18" xfId="0" applyFont="1" applyBorder="1" applyAlignment="1">
      <alignment horizontal="right"/>
    </xf>
    <xf numFmtId="0" fontId="76" fillId="5" borderId="30" xfId="0" applyFont="1" applyFill="1" applyBorder="1"/>
    <xf numFmtId="3" fontId="76" fillId="5" borderId="0" xfId="0" applyNumberFormat="1" applyFont="1" applyFill="1" applyAlignment="1">
      <alignment horizontal="center"/>
    </xf>
    <xf numFmtId="1" fontId="76" fillId="18" borderId="19" xfId="0" applyNumberFormat="1" applyFont="1" applyFill="1" applyBorder="1" applyAlignment="1">
      <alignment horizontal="center"/>
    </xf>
    <xf numFmtId="0" fontId="149" fillId="0" borderId="0" xfId="0" applyFont="1" applyAlignment="1">
      <alignment horizontal="right"/>
    </xf>
    <xf numFmtId="0" fontId="150" fillId="0" borderId="0" xfId="0" applyFont="1" applyAlignment="1">
      <alignment horizontal="right"/>
    </xf>
    <xf numFmtId="0" fontId="145" fillId="2" borderId="0" xfId="0" applyFont="1" applyFill="1" applyBorder="1"/>
    <xf numFmtId="0" fontId="16" fillId="11" borderId="0" xfId="0" applyFont="1" applyFill="1" applyBorder="1" applyAlignment="1">
      <alignment horizontal="left"/>
    </xf>
    <xf numFmtId="0" fontId="6" fillId="11" borderId="0" xfId="0" applyFont="1" applyFill="1"/>
    <xf numFmtId="0" fontId="0" fillId="11" borderId="0" xfId="0" applyFont="1" applyFill="1"/>
    <xf numFmtId="0" fontId="109" fillId="11" borderId="0" xfId="0" applyFont="1" applyFill="1" applyBorder="1" applyAlignment="1">
      <alignment horizontal="left"/>
    </xf>
    <xf numFmtId="3" fontId="123" fillId="11" borderId="0" xfId="0" applyNumberFormat="1" applyFont="1" applyFill="1" applyBorder="1" applyAlignment="1">
      <alignment horizontal="center"/>
    </xf>
    <xf numFmtId="0" fontId="0" fillId="11" borderId="0" xfId="0" applyFill="1"/>
    <xf numFmtId="3" fontId="76" fillId="5" borderId="19" xfId="0" applyNumberFormat="1" applyFont="1" applyFill="1" applyBorder="1" applyAlignment="1">
      <alignment horizontal="center"/>
    </xf>
    <xf numFmtId="165" fontId="85" fillId="0" borderId="0" xfId="0" applyNumberFormat="1" applyFont="1" applyAlignment="1">
      <alignment horizontal="left"/>
    </xf>
    <xf numFmtId="174" fontId="76" fillId="5" borderId="0" xfId="0" applyNumberFormat="1" applyFont="1" applyFill="1" applyAlignment="1">
      <alignment horizontal="center"/>
    </xf>
    <xf numFmtId="174" fontId="76" fillId="5" borderId="0" xfId="0" applyNumberFormat="1" applyFont="1" applyFill="1" applyBorder="1" applyAlignment="1">
      <alignment horizontal="center"/>
    </xf>
    <xf numFmtId="174" fontId="76" fillId="5" borderId="19" xfId="0" applyNumberFormat="1" applyFont="1" applyFill="1" applyBorder="1" applyAlignment="1">
      <alignment horizontal="center"/>
    </xf>
    <xf numFmtId="0" fontId="147" fillId="0" borderId="18" xfId="0" applyFont="1" applyBorder="1" applyAlignment="1">
      <alignment horizontal="right"/>
    </xf>
    <xf numFmtId="10" fontId="76" fillId="5" borderId="0" xfId="0" applyNumberFormat="1" applyFont="1" applyFill="1" applyAlignment="1">
      <alignment horizontal="center"/>
    </xf>
    <xf numFmtId="0" fontId="151" fillId="0" borderId="0" xfId="0" applyFont="1" applyAlignment="1">
      <alignment horizontal="right"/>
    </xf>
    <xf numFmtId="1" fontId="42" fillId="0" borderId="0" xfId="0" applyNumberFormat="1" applyFont="1"/>
    <xf numFmtId="0" fontId="152" fillId="0" borderId="0" xfId="0" applyFont="1"/>
    <xf numFmtId="0" fontId="153" fillId="0" borderId="0" xfId="0" applyFont="1" applyAlignment="1">
      <alignment horizontal="center"/>
    </xf>
    <xf numFmtId="0" fontId="154" fillId="0" borderId="0" xfId="0" applyFont="1" applyAlignment="1">
      <alignment horizontal="left"/>
    </xf>
    <xf numFmtId="1" fontId="154" fillId="0" borderId="0" xfId="0" applyNumberFormat="1" applyFont="1" applyAlignment="1">
      <alignment horizontal="center"/>
    </xf>
    <xf numFmtId="0" fontId="42" fillId="0" borderId="0" xfId="0" applyFont="1" applyFill="1" applyBorder="1" applyAlignment="1">
      <alignment horizontal="center"/>
    </xf>
    <xf numFmtId="0" fontId="42" fillId="0" borderId="0" xfId="0" applyFont="1" applyBorder="1" applyAlignment="1">
      <alignment horizontal="center"/>
    </xf>
    <xf numFmtId="166" fontId="42" fillId="0" borderId="0" xfId="0" applyNumberFormat="1" applyFont="1" applyFill="1" applyBorder="1" applyAlignment="1">
      <alignment horizontal="center"/>
    </xf>
    <xf numFmtId="166" fontId="42" fillId="0" borderId="0" xfId="0" applyNumberFormat="1" applyFont="1" applyBorder="1" applyAlignment="1">
      <alignment horizontal="center"/>
    </xf>
    <xf numFmtId="166" fontId="42" fillId="0" borderId="0" xfId="0" applyNumberFormat="1" applyFont="1" applyFill="1" applyAlignment="1">
      <alignment horizontal="center"/>
    </xf>
    <xf numFmtId="166" fontId="42" fillId="0" borderId="0" xfId="0" applyNumberFormat="1" applyFont="1" applyAlignment="1">
      <alignment horizontal="center"/>
    </xf>
    <xf numFmtId="2" fontId="34" fillId="11" borderId="40" xfId="0" applyNumberFormat="1" applyFont="1" applyFill="1" applyBorder="1" applyAlignment="1">
      <alignment horizontal="center"/>
    </xf>
    <xf numFmtId="0" fontId="104" fillId="6" borderId="17" xfId="0" applyFont="1" applyFill="1" applyBorder="1"/>
    <xf numFmtId="164" fontId="104" fillId="6" borderId="17" xfId="0" applyNumberFormat="1" applyFont="1" applyFill="1" applyBorder="1" applyAlignment="1" applyProtection="1">
      <alignment horizontal="center"/>
    </xf>
    <xf numFmtId="3" fontId="104" fillId="6" borderId="17" xfId="0" applyNumberFormat="1" applyFont="1" applyFill="1" applyBorder="1" applyAlignment="1">
      <alignment horizontal="center"/>
    </xf>
    <xf numFmtId="164" fontId="104" fillId="6" borderId="17" xfId="0" applyNumberFormat="1" applyFont="1" applyFill="1" applyBorder="1" applyAlignment="1" applyProtection="1">
      <alignment horizontal="center"/>
      <protection locked="0"/>
    </xf>
    <xf numFmtId="0" fontId="26" fillId="11" borderId="0" xfId="0" applyFont="1" applyFill="1" applyBorder="1"/>
    <xf numFmtId="0" fontId="26" fillId="11" borderId="0" xfId="0" applyFont="1" applyFill="1" applyBorder="1" applyAlignment="1">
      <alignment horizontal="left"/>
    </xf>
    <xf numFmtId="0" fontId="26" fillId="11" borderId="29" xfId="0" quotePrefix="1" applyFont="1" applyFill="1" applyBorder="1" applyAlignment="1">
      <alignment horizontal="left"/>
    </xf>
    <xf numFmtId="0" fontId="26" fillId="11" borderId="29" xfId="0" applyFont="1" applyFill="1" applyBorder="1"/>
    <xf numFmtId="0" fontId="26" fillId="11" borderId="29" xfId="0" applyFont="1" applyFill="1" applyBorder="1" applyAlignment="1">
      <alignment horizontal="center"/>
    </xf>
    <xf numFmtId="2" fontId="43" fillId="11" borderId="0" xfId="0" applyNumberFormat="1" applyFont="1" applyFill="1" applyAlignment="1">
      <alignment horizontal="center"/>
    </xf>
    <xf numFmtId="0" fontId="68" fillId="6" borderId="0" xfId="0" applyFont="1" applyFill="1" applyAlignment="1">
      <alignment horizontal="center"/>
    </xf>
    <xf numFmtId="164" fontId="34" fillId="6" borderId="16" xfId="0" applyNumberFormat="1" applyFont="1" applyFill="1" applyBorder="1" applyAlignment="1" applyProtection="1">
      <alignment horizontal="center"/>
      <protection locked="0"/>
    </xf>
    <xf numFmtId="10" fontId="155" fillId="6" borderId="17" xfId="0" applyNumberFormat="1" applyFont="1" applyFill="1" applyBorder="1" applyAlignment="1" applyProtection="1">
      <alignment horizontal="center"/>
      <protection locked="0"/>
    </xf>
    <xf numFmtId="10" fontId="155" fillId="6" borderId="39" xfId="0" applyNumberFormat="1" applyFont="1" applyFill="1" applyBorder="1" applyAlignment="1" applyProtection="1">
      <alignment horizontal="center"/>
      <protection locked="0"/>
    </xf>
    <xf numFmtId="166" fontId="43" fillId="5" borderId="19" xfId="0" applyNumberFormat="1" applyFont="1" applyFill="1" applyBorder="1" applyAlignment="1">
      <alignment horizontal="center"/>
    </xf>
    <xf numFmtId="166" fontId="43" fillId="7" borderId="0" xfId="0" applyNumberFormat="1" applyFont="1" applyFill="1" applyBorder="1" applyAlignment="1">
      <alignment horizontal="center"/>
    </xf>
    <xf numFmtId="166" fontId="43" fillId="7" borderId="19" xfId="0" applyNumberFormat="1" applyFont="1" applyFill="1" applyBorder="1" applyAlignment="1">
      <alignment horizontal="center"/>
    </xf>
    <xf numFmtId="166" fontId="64" fillId="6" borderId="0" xfId="0" applyNumberFormat="1" applyFont="1" applyFill="1" applyBorder="1" applyAlignment="1">
      <alignment horizontal="center" wrapText="1"/>
    </xf>
    <xf numFmtId="166" fontId="65" fillId="6" borderId="0" xfId="0" applyNumberFormat="1" applyFont="1" applyFill="1" applyAlignment="1">
      <alignment horizontal="center"/>
    </xf>
    <xf numFmtId="166" fontId="65" fillId="6" borderId="0" xfId="0" applyNumberFormat="1" applyFont="1" applyFill="1" applyBorder="1" applyAlignment="1">
      <alignment horizontal="center"/>
    </xf>
    <xf numFmtId="166" fontId="43" fillId="6" borderId="0" xfId="0" applyNumberFormat="1" applyFont="1" applyFill="1" applyBorder="1" applyAlignment="1">
      <alignment horizontal="center"/>
    </xf>
    <xf numFmtId="166" fontId="43" fillId="6" borderId="19" xfId="0" applyNumberFormat="1" applyFont="1" applyFill="1" applyBorder="1" applyAlignment="1">
      <alignment horizontal="center"/>
    </xf>
    <xf numFmtId="174" fontId="64" fillId="6" borderId="0" xfId="0" applyNumberFormat="1" applyFont="1" applyFill="1" applyBorder="1" applyAlignment="1">
      <alignment horizontal="center" wrapText="1"/>
    </xf>
    <xf numFmtId="174" fontId="64" fillId="6" borderId="0" xfId="0" applyNumberFormat="1" applyFont="1" applyFill="1" applyAlignment="1">
      <alignment horizontal="center"/>
    </xf>
    <xf numFmtId="166" fontId="26" fillId="6" borderId="0" xfId="0" applyNumberFormat="1" applyFont="1" applyFill="1" applyBorder="1" applyAlignment="1">
      <alignment horizontal="center" wrapText="1"/>
    </xf>
    <xf numFmtId="166" fontId="43" fillId="6" borderId="0" xfId="0" applyNumberFormat="1" applyFont="1" applyFill="1" applyAlignment="1">
      <alignment horizontal="center"/>
    </xf>
    <xf numFmtId="166" fontId="64" fillId="6" borderId="0" xfId="0" applyNumberFormat="1" applyFont="1" applyFill="1" applyBorder="1" applyAlignment="1">
      <alignment horizontal="center"/>
    </xf>
    <xf numFmtId="166" fontId="43" fillId="7" borderId="0" xfId="0" applyNumberFormat="1" applyFont="1" applyFill="1" applyAlignment="1">
      <alignment horizontal="center"/>
    </xf>
    <xf numFmtId="166" fontId="108" fillId="20" borderId="0" xfId="0" applyNumberFormat="1" applyFont="1" applyFill="1" applyAlignment="1">
      <alignment horizontal="center"/>
    </xf>
    <xf numFmtId="166" fontId="108" fillId="20" borderId="0" xfId="0" applyNumberFormat="1" applyFont="1" applyFill="1" applyBorder="1" applyAlignment="1">
      <alignment horizontal="center"/>
    </xf>
    <xf numFmtId="164" fontId="156" fillId="3" borderId="0" xfId="0" applyNumberFormat="1" applyFont="1" applyFill="1" applyBorder="1" applyAlignment="1">
      <alignment horizontal="center"/>
    </xf>
    <xf numFmtId="164" fontId="156" fillId="3" borderId="19" xfId="0" applyNumberFormat="1" applyFont="1" applyFill="1" applyBorder="1" applyAlignment="1">
      <alignment horizontal="center"/>
    </xf>
    <xf numFmtId="0" fontId="157" fillId="5" borderId="30" xfId="0" applyFont="1" applyFill="1" applyBorder="1"/>
    <xf numFmtId="1" fontId="157" fillId="5" borderId="0" xfId="0" applyNumberFormat="1" applyFont="1" applyFill="1" applyAlignment="1">
      <alignment horizontal="center"/>
    </xf>
    <xf numFmtId="1" fontId="157" fillId="18" borderId="19" xfId="0" applyNumberFormat="1" applyFont="1" applyFill="1" applyBorder="1" applyAlignment="1">
      <alignment horizontal="center"/>
    </xf>
    <xf numFmtId="3" fontId="0" fillId="0" borderId="0" xfId="0" applyNumberFormat="1"/>
    <xf numFmtId="164" fontId="0" fillId="0" borderId="0" xfId="0" applyNumberFormat="1"/>
    <xf numFmtId="0" fontId="95" fillId="0" borderId="0" xfId="0" applyFont="1" applyAlignment="1">
      <alignment horizontal="center"/>
    </xf>
    <xf numFmtId="10" fontId="95" fillId="0" borderId="0" xfId="0" applyNumberFormat="1" applyFont="1" applyAlignment="1">
      <alignment horizontal="center"/>
    </xf>
    <xf numFmtId="0" fontId="0" fillId="0" borderId="0" xfId="0" applyBorder="1"/>
    <xf numFmtId="2" fontId="140" fillId="0" borderId="0" xfId="0" applyNumberFormat="1" applyFont="1" applyFill="1" applyAlignment="1">
      <alignment horizontal="center"/>
    </xf>
    <xf numFmtId="0" fontId="49" fillId="0" borderId="0" xfId="0" applyFont="1" applyFill="1"/>
    <xf numFmtId="164" fontId="43" fillId="21" borderId="0" xfId="0" applyNumberFormat="1" applyFont="1" applyFill="1" applyBorder="1" applyAlignment="1">
      <alignment horizontal="center"/>
    </xf>
    <xf numFmtId="164" fontId="43" fillId="21" borderId="19" xfId="0" applyNumberFormat="1" applyFont="1" applyFill="1" applyBorder="1" applyAlignment="1">
      <alignment horizontal="center"/>
    </xf>
    <xf numFmtId="164" fontId="34" fillId="11" borderId="0" xfId="0" applyNumberFormat="1" applyFont="1" applyFill="1" applyAlignment="1">
      <alignment horizontal="center"/>
    </xf>
    <xf numFmtId="164" fontId="34" fillId="11" borderId="0" xfId="0" applyNumberFormat="1" applyFont="1" applyFill="1" applyBorder="1" applyAlignment="1">
      <alignment horizontal="center"/>
    </xf>
  </cellXfs>
  <cellStyles count="4">
    <cellStyle name="Komma" xfId="2" builtinId="3"/>
    <cellStyle name="Link" xfId="3" builtinId="8"/>
    <cellStyle name="Normal" xfId="0" builtinId="0"/>
    <cellStyle name="Procent" xfId="1" builtinId="5"/>
  </cellStyles>
  <dxfs count="4">
    <dxf>
      <fill>
        <patternFill patternType="solid">
          <fgColor rgb="FFDBDBDB"/>
          <bgColor rgb="FF000000"/>
        </patternFill>
      </fill>
    </dxf>
    <dxf>
      <fill>
        <patternFill patternType="solid">
          <fgColor rgb="FFDBDBDB"/>
          <bgColor rgb="FF000000"/>
        </patternFill>
      </fill>
    </dxf>
    <dxf>
      <fill>
        <patternFill patternType="solid">
          <fgColor rgb="FFDBDBDB"/>
          <bgColor rgb="FF000000"/>
        </patternFill>
      </fill>
    </dxf>
    <dxf>
      <fill>
        <patternFill patternType="solid">
          <fgColor rgb="FFDBDBDB"/>
          <bgColor rgb="FF000000"/>
        </patternFill>
      </fill>
    </dxf>
  </dxfs>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198743014266076"/>
          <c:y val="0.1738413250295926"/>
          <c:w val="0.70268653440567841"/>
          <c:h val="0.71685971807699889"/>
        </c:manualLayout>
      </c:layout>
      <c:barChart>
        <c:barDir val="bar"/>
        <c:grouping val="clustered"/>
        <c:varyColors val="0"/>
        <c:ser>
          <c:idx val="0"/>
          <c:order val="0"/>
          <c:tx>
            <c:strRef>
              <c:f>'climate debt'!$G$7</c:f>
              <c:strCache>
                <c:ptCount val="1"/>
                <c:pt idx="0">
                  <c:v>2010</c:v>
                </c:pt>
              </c:strCache>
            </c:strRef>
          </c:tx>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4-635C-45EB-9CB8-B954581FB6D5}"/>
              </c:ext>
            </c:extLst>
          </c:dPt>
          <c:dPt>
            <c:idx val="1"/>
            <c:invertIfNegative val="0"/>
            <c:bubble3D val="0"/>
            <c:spPr>
              <a:solidFill>
                <a:srgbClr val="FF0000"/>
              </a:solidFill>
              <a:ln>
                <a:noFill/>
              </a:ln>
              <a:effectLst/>
            </c:spPr>
            <c:extLst>
              <c:ext xmlns:c16="http://schemas.microsoft.com/office/drawing/2014/chart" uri="{C3380CC4-5D6E-409C-BE32-E72D297353CC}">
                <c16:uniqueId val="{00000002-635C-45EB-9CB8-B954581FB6D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debt'!$F$8:$F$9</c:f>
              <c:strCache>
                <c:ptCount val="2"/>
                <c:pt idx="0">
                  <c:v>Japan</c:v>
                </c:pt>
                <c:pt idx="1">
                  <c:v>China</c:v>
                </c:pt>
              </c:strCache>
            </c:strRef>
          </c:cat>
          <c:val>
            <c:numRef>
              <c:f>'climate debt'!$G$8:$G$9</c:f>
              <c:numCache>
                <c:formatCode>0.00%</c:formatCode>
                <c:ptCount val="2"/>
                <c:pt idx="0">
                  <c:v>6.2485582412975416E-2</c:v>
                </c:pt>
                <c:pt idx="1">
                  <c:v>7.9053352294587126E-2</c:v>
                </c:pt>
              </c:numCache>
            </c:numRef>
          </c:val>
          <c:extLst>
            <c:ext xmlns:c16="http://schemas.microsoft.com/office/drawing/2014/chart" uri="{C3380CC4-5D6E-409C-BE32-E72D297353CC}">
              <c16:uniqueId val="{00000000-8E9A-4D2D-8856-26BF839C00C1}"/>
            </c:ext>
          </c:extLst>
        </c:ser>
        <c:ser>
          <c:idx val="1"/>
          <c:order val="1"/>
          <c:tx>
            <c:strRef>
              <c:f>'climate debt'!$H$7</c:f>
              <c:strCache>
                <c:ptCount val="1"/>
                <c:pt idx="0">
                  <c:v>2015</c:v>
                </c:pt>
              </c:strCache>
            </c:strRef>
          </c:tx>
          <c:spPr>
            <a:solidFill>
              <a:srgbClr val="FF000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3-635C-45EB-9CB8-B954581FB6D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debt'!$F$8:$F$9</c:f>
              <c:strCache>
                <c:ptCount val="2"/>
                <c:pt idx="0">
                  <c:v>Japan</c:v>
                </c:pt>
                <c:pt idx="1">
                  <c:v>China</c:v>
                </c:pt>
              </c:strCache>
            </c:strRef>
          </c:cat>
          <c:val>
            <c:numRef>
              <c:f>'climate debt'!$H$8:$H$9</c:f>
              <c:numCache>
                <c:formatCode>0.00%</c:formatCode>
                <c:ptCount val="2"/>
                <c:pt idx="0">
                  <c:v>4.7078040577443053E-2</c:v>
                </c:pt>
                <c:pt idx="1">
                  <c:v>0.15926922934772147</c:v>
                </c:pt>
              </c:numCache>
            </c:numRef>
          </c:val>
          <c:extLst>
            <c:ext xmlns:c16="http://schemas.microsoft.com/office/drawing/2014/chart" uri="{C3380CC4-5D6E-409C-BE32-E72D297353CC}">
              <c16:uniqueId val="{00000001-8E9A-4D2D-8856-26BF839C00C1}"/>
            </c:ext>
          </c:extLst>
        </c:ser>
        <c:ser>
          <c:idx val="2"/>
          <c:order val="2"/>
          <c:tx>
            <c:strRef>
              <c:f>'climate debt'!$I$7</c:f>
              <c:strCache>
                <c:ptCount val="1"/>
                <c:pt idx="0">
                  <c:v>2017</c:v>
                </c:pt>
              </c:strCache>
            </c:strRef>
          </c:tx>
          <c:spPr>
            <a:solidFill>
              <a:srgbClr val="FF000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3-BBA1-4FD2-8829-DEA79786F21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debt'!$F$8:$F$9</c:f>
              <c:strCache>
                <c:ptCount val="2"/>
                <c:pt idx="0">
                  <c:v>Japan</c:v>
                </c:pt>
                <c:pt idx="1">
                  <c:v>China</c:v>
                </c:pt>
              </c:strCache>
            </c:strRef>
          </c:cat>
          <c:val>
            <c:numRef>
              <c:f>'climate debt'!$I$8:$I$9</c:f>
              <c:numCache>
                <c:formatCode>0.00%</c:formatCode>
                <c:ptCount val="2"/>
                <c:pt idx="0">
                  <c:v>4.7957747980982915E-2</c:v>
                </c:pt>
                <c:pt idx="1">
                  <c:v>0.18072010155216883</c:v>
                </c:pt>
              </c:numCache>
            </c:numRef>
          </c:val>
          <c:extLst>
            <c:ext xmlns:c16="http://schemas.microsoft.com/office/drawing/2014/chart" uri="{C3380CC4-5D6E-409C-BE32-E72D297353CC}">
              <c16:uniqueId val="{00000000-BBA1-4FD2-8829-DEA79786F21B}"/>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7163226218345"/>
          <c:y val="0.17162968265330469"/>
          <c:w val="0.76973780908965328"/>
          <c:h val="0.72232836597904604"/>
        </c:manualLayout>
      </c:layout>
      <c:lineChart>
        <c:grouping val="standard"/>
        <c:varyColors val="0"/>
        <c:ser>
          <c:idx val="0"/>
          <c:order val="0"/>
          <c:spPr>
            <a:ln w="38100">
              <a:solidFill>
                <a:schemeClr val="tx1">
                  <a:lumMod val="75000"/>
                  <a:lumOff val="25000"/>
                </a:schemeClr>
              </a:solidFill>
            </a:ln>
          </c:spPr>
          <c:marker>
            <c:symbol val="circle"/>
            <c:size val="5"/>
            <c:spPr>
              <a:solidFill>
                <a:schemeClr val="tx1">
                  <a:lumMod val="75000"/>
                  <a:lumOff val="25000"/>
                </a:schemeClr>
              </a:solidFill>
              <a:ln>
                <a:noFill/>
              </a:ln>
            </c:spPr>
          </c:marker>
          <c:dLbls>
            <c:dLbl>
              <c:idx val="0"/>
              <c:layout>
                <c:manualLayout>
                  <c:x val="-1.6194386744601712E-2"/>
                  <c:y val="-5.5934144595562119E-2"/>
                </c:manualLayout>
              </c:layout>
              <c:numFmt formatCode="0.0%" sourceLinked="0"/>
              <c:spPr/>
              <c:txPr>
                <a:bodyPr/>
                <a:lstStyle/>
                <a:p>
                  <a:pPr>
                    <a:defRPr sz="1000" b="1" i="0" u="none" strike="noStrike"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6-4A44-8594-45DBF847EDC0}"/>
                </c:ext>
              </c:extLst>
            </c:dLbl>
            <c:dLbl>
              <c:idx val="1"/>
              <c:layout>
                <c:manualLayout>
                  <c:x val="-0.1096449785882028"/>
                  <c:y val="-5.396932821413862E-2"/>
                </c:manualLayout>
              </c:layout>
              <c:numFmt formatCode="0.0%" sourceLinked="0"/>
              <c:spPr/>
              <c:txPr>
                <a:bodyPr/>
                <a:lstStyle/>
                <a:p>
                  <a:pPr>
                    <a:defRPr sz="1000" b="1" i="0" u="none" strike="noStrike"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6-4A44-8594-45DBF847EDC0}"/>
                </c:ext>
              </c:extLst>
            </c:dLbl>
            <c:numFmt formatCode="0.0%" sourceLinked="0"/>
            <c:spPr>
              <a:noFill/>
              <a:ln w="25400">
                <a:noFill/>
              </a:ln>
            </c:spPr>
            <c:txPr>
              <a:bodyPr wrap="square" lIns="38100" tIns="19050" rIns="38100" bIns="19050" anchor="ctr">
                <a:spAutoFit/>
              </a:bodyPr>
              <a:lstStyle/>
              <a:p>
                <a:pPr>
                  <a:defRPr sz="1000" b="1" i="0" u="none" strike="noStrike" baseline="0">
                    <a:solidFill>
                      <a:schemeClr val="tx1">
                        <a:lumMod val="75000"/>
                        <a:lumOff val="25000"/>
                      </a:schemeClr>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sea'!$E$8:$E$9</c:f>
              <c:numCache>
                <c:formatCode>0.00%</c:formatCode>
                <c:ptCount val="2"/>
                <c:pt idx="0">
                  <c:v>1.0767849667536712E-3</c:v>
                </c:pt>
                <c:pt idx="1">
                  <c:v>5.612800933529874E-2</c:v>
                </c:pt>
              </c:numCache>
            </c:numRef>
          </c:val>
          <c:smooth val="0"/>
          <c:extLst>
            <c:ext xmlns:c16="http://schemas.microsoft.com/office/drawing/2014/chart" uri="{C3380CC4-5D6E-409C-BE32-E72D297353CC}">
              <c16:uniqueId val="{00000002-6C46-4A44-8594-45DBF847EDC0}"/>
            </c:ext>
          </c:extLst>
        </c:ser>
        <c:dLbls>
          <c:showLegendKey val="0"/>
          <c:showVal val="0"/>
          <c:showCatName val="0"/>
          <c:showSerName val="0"/>
          <c:showPercent val="0"/>
          <c:showBubbleSize val="0"/>
        </c:dLbls>
        <c:marker val="1"/>
        <c:smooth val="0"/>
        <c:axId val="60789904"/>
        <c:axId val="1"/>
      </c:lineChart>
      <c:catAx>
        <c:axId val="607899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Times New Roman"/>
                <a:ea typeface="Times New Roman"/>
                <a:cs typeface="Times New Roman"/>
              </a:defRPr>
            </a:pPr>
            <a:endParaRPr lang="da-DK"/>
          </a:p>
        </c:txPr>
        <c:crossAx val="60789904"/>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846916010498688"/>
          <c:h val="0.77521655321540095"/>
        </c:manualLayout>
      </c:layout>
      <c:lineChart>
        <c:grouping val="standard"/>
        <c:varyColors val="0"/>
        <c:ser>
          <c:idx val="1"/>
          <c:order val="0"/>
          <c:tx>
            <c:strRef>
              <c:f>nuclear!$B$21</c:f>
              <c:strCache>
                <c:ptCount val="1"/>
                <c:pt idx="0">
                  <c:v>(199 countries)</c:v>
                </c:pt>
              </c:strCache>
            </c:strRef>
          </c:tx>
          <c:spPr>
            <a:ln w="38100">
              <a:solidFill>
                <a:schemeClr val="bg1">
                  <a:lumMod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spPr>
              <a:noFill/>
              <a:ln w="25400">
                <a:noFill/>
              </a:ln>
            </c:spPr>
            <c:txPr>
              <a:bodyPr wrap="square" lIns="38100" tIns="19050" rIns="38100" bIns="19050" anchor="ctr" anchorCtr="0">
                <a:spAutoFit/>
              </a:bodyPr>
              <a:lstStyle/>
              <a:p>
                <a:pPr algn="ctr">
                  <a:defRPr lang="da-DK" sz="9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nuclear!$C$21:$V$21</c:f>
              <c:numCache>
                <c:formatCode>#,##0</c:formatCode>
                <c:ptCount val="20"/>
                <c:pt idx="0">
                  <c:v>361.62323794130077</c:v>
                </c:pt>
                <c:pt idx="1">
                  <c:v>374.75642648491487</c:v>
                </c:pt>
                <c:pt idx="2">
                  <c:v>383.32865475376701</c:v>
                </c:pt>
                <c:pt idx="3">
                  <c:v>383.32865475376701</c:v>
                </c:pt>
                <c:pt idx="4">
                  <c:v>390.01410141058409</c:v>
                </c:pt>
                <c:pt idx="5">
                  <c:v>390.01410141058409</c:v>
                </c:pt>
                <c:pt idx="6">
                  <c:v>394.35221346345219</c:v>
                </c:pt>
                <c:pt idx="7">
                  <c:v>387.36963584410984</c:v>
                </c:pt>
                <c:pt idx="8">
                  <c:v>386.10682925337773</c:v>
                </c:pt>
                <c:pt idx="9">
                  <c:v>379.83736594409584</c:v>
                </c:pt>
                <c:pt idx="10">
                  <c:v>390.51179577281391</c:v>
                </c:pt>
                <c:pt idx="11">
                  <c:v>373.74618121232919</c:v>
                </c:pt>
                <c:pt idx="12">
                  <c:v>348.53461904206557</c:v>
                </c:pt>
                <c:pt idx="13">
                  <c:v>350.46597029847936</c:v>
                </c:pt>
                <c:pt idx="14">
                  <c:v>358.1913753241347</c:v>
                </c:pt>
                <c:pt idx="15">
                  <c:v>362.64833976201282</c:v>
                </c:pt>
              </c:numCache>
            </c:numRef>
          </c:val>
          <c:smooth val="1"/>
          <c:extLst>
            <c:ext xmlns:c16="http://schemas.microsoft.com/office/drawing/2014/chart" uri="{C3380CC4-5D6E-409C-BE32-E72D297353CC}">
              <c16:uniqueId val="{0000001F-BC42-42A2-9627-108BC226B948}"/>
            </c:ext>
          </c:extLst>
        </c:ser>
        <c:ser>
          <c:idx val="2"/>
          <c:order val="1"/>
          <c:tx>
            <c:strRef>
              <c:f>nuclear!$B$22</c:f>
              <c:strCache>
                <c:ptCount val="1"/>
                <c:pt idx="0">
                  <c:v>Sweden</c:v>
                </c:pt>
              </c:strCache>
            </c:strRef>
          </c:tx>
          <c:spPr>
            <a:ln w="381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spPr>
              <a:noFill/>
              <a:ln>
                <a:noFill/>
              </a:ln>
              <a:effectLst/>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nuclear!$C$22:$V$22</c:f>
              <c:numCache>
                <c:formatCode>#,##0</c:formatCode>
                <c:ptCount val="20"/>
                <c:pt idx="0">
                  <c:v>5795.0894918209979</c:v>
                </c:pt>
                <c:pt idx="1">
                  <c:v>7048.3713227693461</c:v>
                </c:pt>
                <c:pt idx="2">
                  <c:v>7026.947701727493</c:v>
                </c:pt>
                <c:pt idx="3">
                  <c:v>7026.947701727493</c:v>
                </c:pt>
                <c:pt idx="4">
                  <c:v>7444.70831204361</c:v>
                </c:pt>
                <c:pt idx="5">
                  <c:v>7444.70831204361</c:v>
                </c:pt>
                <c:pt idx="6">
                  <c:v>6973.3886491228632</c:v>
                </c:pt>
                <c:pt idx="7">
                  <c:v>6887.6941649554547</c:v>
                </c:pt>
                <c:pt idx="8">
                  <c:v>6566.3398493276727</c:v>
                </c:pt>
                <c:pt idx="9">
                  <c:v>5355.9052604630288</c:v>
                </c:pt>
                <c:pt idx="10">
                  <c:v>5966.478460155814</c:v>
                </c:pt>
                <c:pt idx="11">
                  <c:v>6223.5619126580395</c:v>
                </c:pt>
                <c:pt idx="12">
                  <c:v>6587.7634703695257</c:v>
                </c:pt>
                <c:pt idx="13">
                  <c:v>6823.4233018298983</c:v>
                </c:pt>
                <c:pt idx="14">
                  <c:v>6673.4579545369334</c:v>
                </c:pt>
                <c:pt idx="15">
                  <c:v>5837.9367339047012</c:v>
                </c:pt>
              </c:numCache>
            </c:numRef>
          </c:val>
          <c:smooth val="1"/>
          <c:extLst>
            <c:ext xmlns:c16="http://schemas.microsoft.com/office/drawing/2014/chart" uri="{C3380CC4-5D6E-409C-BE32-E72D297353CC}">
              <c16:uniqueId val="{00000000-9C81-45E4-BEA0-360AFF785CCA}"/>
            </c:ext>
          </c:extLst>
        </c:ser>
        <c:ser>
          <c:idx val="0"/>
          <c:order val="2"/>
          <c:tx>
            <c:strRef>
              <c:f>nuclear!$B$20</c:f>
              <c:strCache>
                <c:ptCount val="1"/>
                <c:pt idx="0">
                  <c:v>France</c:v>
                </c:pt>
              </c:strCache>
            </c:strRef>
          </c:tx>
          <c:spPr>
            <a:ln w="38100">
              <a:solidFill>
                <a:srgbClr val="FF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0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0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0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0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0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0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0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0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0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0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0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0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0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0E-BC42-42A2-9627-108BC226B948}"/>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nuclear!$C$20:$V$20</c:f>
              <c:numCache>
                <c:formatCode>#,##0</c:formatCode>
                <c:ptCount val="20"/>
                <c:pt idx="0">
                  <c:v>6175.9673239966551</c:v>
                </c:pt>
                <c:pt idx="1">
                  <c:v>6277.7517753302718</c:v>
                </c:pt>
                <c:pt idx="2">
                  <c:v>6506.3753121719337</c:v>
                </c:pt>
                <c:pt idx="3">
                  <c:v>6506.3753121719337</c:v>
                </c:pt>
                <c:pt idx="4">
                  <c:v>6747.526166100808</c:v>
                </c:pt>
                <c:pt idx="5">
                  <c:v>6747.526166100808</c:v>
                </c:pt>
                <c:pt idx="6">
                  <c:v>6713.0760441109696</c:v>
                </c:pt>
                <c:pt idx="7">
                  <c:v>6578.4073854234157</c:v>
                </c:pt>
                <c:pt idx="8">
                  <c:v>6550.2209219771839</c:v>
                </c:pt>
                <c:pt idx="9">
                  <c:v>6133.6876288273079</c:v>
                </c:pt>
                <c:pt idx="10">
                  <c:v>6421.8159218332366</c:v>
                </c:pt>
                <c:pt idx="11">
                  <c:v>6631.6484830440768</c:v>
                </c:pt>
                <c:pt idx="12">
                  <c:v>6379.5362266638876</c:v>
                </c:pt>
                <c:pt idx="13">
                  <c:v>6356.0475071253613</c:v>
                </c:pt>
                <c:pt idx="14">
                  <c:v>6545.5231780694785</c:v>
                </c:pt>
                <c:pt idx="15">
                  <c:v>6561.182324428496</c:v>
                </c:pt>
              </c:numCache>
            </c:numRef>
          </c:val>
          <c:smooth val="1"/>
          <c:extLst>
            <c:ext xmlns:c16="http://schemas.microsoft.com/office/drawing/2014/chart" uri="{C3380CC4-5D6E-409C-BE32-E72D297353CC}">
              <c16:uniqueId val="{0000000F-BC42-42A2-9627-108BC226B948}"/>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chemeClr val="bg1">
                  <a:lumMod val="65000"/>
                </a:schemeClr>
              </a:solidFill>
            </a:ln>
          </c:spPr>
        </c:minorGridlines>
        <c:numFmt formatCode="General" sourceLinked="1"/>
        <c:majorTickMark val="cross"/>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none"/>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8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2000-2015</a:t>
            </a:r>
            <a:endParaRPr lang="da-DK" sz="1100" b="1">
              <a:solidFill>
                <a:schemeClr val="tx1"/>
              </a:solidFill>
            </a:endParaRPr>
          </a:p>
        </c:rich>
      </c:tx>
      <c:layout>
        <c:manualLayout>
          <c:xMode val="edge"/>
          <c:yMode val="edge"/>
          <c:x val="0.24147081046687346"/>
          <c:y val="8.538587848932677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209558180227471"/>
          <c:y val="0.21376310719780717"/>
          <c:w val="0.68639043070435857"/>
          <c:h val="0.6661164387014689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3-B9F1-43E5-B777-979ED23B92C1}"/>
              </c:ext>
            </c:extLst>
          </c:dPt>
          <c:dPt>
            <c:idx val="1"/>
            <c:invertIfNegative val="0"/>
            <c:bubble3D val="0"/>
            <c:spPr>
              <a:solidFill>
                <a:srgbClr val="FF0000"/>
              </a:solidFill>
              <a:ln>
                <a:noFill/>
              </a:ln>
              <a:effectLst/>
            </c:spPr>
            <c:extLst>
              <c:ext xmlns:c16="http://schemas.microsoft.com/office/drawing/2014/chart" uri="{C3380CC4-5D6E-409C-BE32-E72D297353CC}">
                <c16:uniqueId val="{00000002-B9F1-43E5-B777-979ED23B92C1}"/>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001-B9F1-43E5-B777-979ED23B92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population!$B$10:$B$12</c:f>
              <c:strCache>
                <c:ptCount val="3"/>
                <c:pt idx="0">
                  <c:v>Russia</c:v>
                </c:pt>
                <c:pt idx="1">
                  <c:v>United States</c:v>
                </c:pt>
                <c:pt idx="2">
                  <c:v>(World)</c:v>
                </c:pt>
              </c:strCache>
            </c:strRef>
          </c:cat>
          <c:val>
            <c:numRef>
              <c:f>population!$C$10:$C$12</c:f>
              <c:numCache>
                <c:formatCode>0.0%</c:formatCode>
                <c:ptCount val="3"/>
                <c:pt idx="0">
                  <c:v>-1.7051867050329155E-3</c:v>
                </c:pt>
                <c:pt idx="1">
                  <c:v>1.3912699732353789E-2</c:v>
                </c:pt>
                <c:pt idx="2">
                  <c:v>1.3421632873405786E-2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a:t>
            </a:r>
            <a:r>
              <a:rPr lang="da-DK" sz="1100" b="1" baseline="0">
                <a:solidFill>
                  <a:schemeClr val="tx1"/>
                </a:solidFill>
                <a:latin typeface="Calibri" panose="020F0502020204030204" pitchFamily="34" charset="0"/>
                <a:cs typeface="Calibri" panose="020F0502020204030204" pitchFamily="34" charset="0"/>
              </a:rPr>
              <a:t>²</a:t>
            </a:r>
            <a:r>
              <a:rPr lang="da-DK" sz="1100" b="1" baseline="0">
                <a:solidFill>
                  <a:schemeClr val="tx1"/>
                </a:solidFill>
              </a:rPr>
              <a:t>, 2015</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6631312465252188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003-2700-4ED4-8AE2-0B5467A5DD82}"/>
              </c:ext>
            </c:extLst>
          </c:dPt>
          <c:dPt>
            <c:idx val="1"/>
            <c:invertIfNegative val="0"/>
            <c:bubble3D val="0"/>
            <c:spPr>
              <a:solidFill>
                <a:srgbClr val="FF0000"/>
              </a:solidFill>
              <a:ln>
                <a:noFill/>
              </a:ln>
              <a:effectLst/>
            </c:spPr>
            <c:extLst>
              <c:ext xmlns:c16="http://schemas.microsoft.com/office/drawing/2014/chart" uri="{C3380CC4-5D6E-409C-BE32-E72D297353CC}">
                <c16:uniqueId val="{00000002-2700-4ED4-8AE2-0B5467A5DD82}"/>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001-2700-4ED4-8AE2-0B5467A5DD8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population!$H$8:$H$10</c:f>
              <c:strCache>
                <c:ptCount val="3"/>
                <c:pt idx="0">
                  <c:v>Russia</c:v>
                </c:pt>
                <c:pt idx="1">
                  <c:v>United States</c:v>
                </c:pt>
                <c:pt idx="2">
                  <c:v>(World)</c:v>
                </c:pt>
              </c:strCache>
            </c:strRef>
          </c:cat>
          <c:val>
            <c:numRef>
              <c:f>population!$I$8:$I$10</c:f>
              <c:numCache>
                <c:formatCode>#,##0</c:formatCode>
                <c:ptCount val="3"/>
                <c:pt idx="0">
                  <c:v>8.427580566469933</c:v>
                </c:pt>
                <c:pt idx="1">
                  <c:v>33.379975326850683</c:v>
                </c:pt>
                <c:pt idx="2">
                  <c:v>54.064279713964225</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7.2607802780000004</c:v>
                </c:pt>
                <c:pt idx="55" formatCode="0.00">
                  <c:v>7.3466330370000001</c:v>
                </c:pt>
                <c:pt idx="56" formatCode="0.00">
                  <c:v>7.4324857959999999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8"/>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w="9525">
      <a:solidFill>
        <a:schemeClr val="bg1">
          <a:lumMod val="50000"/>
        </a:schemeClr>
      </a:solid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5.6415138190370841E-2"/>
          <c:y val="0.12442598613120853"/>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chemeClr val="bg1">
                <a:lumMod val="50000"/>
              </a:schemeClr>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global!$C$9:$BF$9</c:f>
              <c:numCache>
                <c:formatCode>0</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xVal>
          <c:yVal>
            <c:numRef>
              <c:f>global!$C$10:$BF$10</c:f>
              <c:numCache>
                <c:formatCode>0.00</c:formatCode>
                <c:ptCount val="56"/>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bg1">
                  <a:lumMod val="65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85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4390471945723766"/>
          <c:h val="0.79460976377952741"/>
        </c:manualLayout>
      </c:layout>
      <c:lineChart>
        <c:grouping val="standard"/>
        <c:varyColors val="0"/>
        <c:ser>
          <c:idx val="0"/>
          <c:order val="0"/>
          <c:tx>
            <c:strRef>
              <c:f>'climate debt over time'!$J$21</c:f>
              <c:strCache>
                <c:ptCount val="1"/>
                <c:pt idx="0">
                  <c:v>1 = World average</c:v>
                </c:pt>
              </c:strCache>
            </c:strRef>
          </c:tx>
          <c:spPr>
            <a:ln w="15875">
              <a:solidFill>
                <a:srgbClr val="FFC000"/>
              </a:solidFill>
            </a:ln>
          </c:spPr>
          <c:marker>
            <c:symbol val="none"/>
          </c:marker>
          <c:dPt>
            <c:idx val="2"/>
            <c:bubble3D val="0"/>
            <c:spPr>
              <a:ln w="15875">
                <a:solidFill>
                  <a:srgbClr val="FFC000"/>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dLbl>
              <c:idx val="2"/>
              <c:delete val="1"/>
              <c:extLst>
                <c:ext xmlns:c15="http://schemas.microsoft.com/office/drawing/2012/chart" uri="{CE6537A1-D6FC-4f65-9D91-7224C49458BB}"/>
                <c:ext xmlns:c16="http://schemas.microsoft.com/office/drawing/2014/chart" uri="{C3380CC4-5D6E-409C-BE32-E72D297353CC}">
                  <c16:uniqueId val="{00000001-D385-4294-933C-3426B58CD954}"/>
                </c:ext>
              </c:extLst>
            </c:dLbl>
            <c:dLbl>
              <c:idx val="3"/>
              <c:delete val="1"/>
              <c:extLst>
                <c:ext xmlns:c15="http://schemas.microsoft.com/office/drawing/2012/chart" uri="{CE6537A1-D6FC-4f65-9D91-7224C49458BB}"/>
                <c:ext xmlns:c16="http://schemas.microsoft.com/office/drawing/2014/chart" uri="{C3380CC4-5D6E-409C-BE32-E72D297353CC}">
                  <c16:uniqueId val="{00000007-FA7C-4119-BD72-F86C2B5C30D3}"/>
                </c:ext>
              </c:extLst>
            </c:dLbl>
            <c:dLbl>
              <c:idx val="4"/>
              <c:layout>
                <c:manualLayout>
                  <c:x val="-7.521367521367521E-2"/>
                  <c:y val="0"/>
                </c:manualLayout>
              </c:layout>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800" b="1"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FA7C-4119-BD72-F86C2B5C30D3}"/>
                </c:ext>
              </c:extLst>
            </c:dLbl>
            <c:spPr>
              <a:solidFill>
                <a:schemeClr val="accent4">
                  <a:lumMod val="40000"/>
                  <a:lumOff val="60000"/>
                </a:schemeClr>
              </a:solidFill>
              <a:ln w="25400">
                <a:noFill/>
              </a:ln>
            </c:spPr>
            <c:txPr>
              <a:bodyPr wrap="square" lIns="38100" tIns="19050" rIns="38100" bIns="19050" anchor="ctr" anchorCtr="0">
                <a:spAutoFit/>
              </a:bodyPr>
              <a:lstStyle/>
              <a:p>
                <a:pPr algn="ctr" rtl="0">
                  <a:defRPr lang="da-DK" sz="900" b="0" i="0" u="none" strike="noStrike" kern="1200" baseline="0">
                    <a:solidFill>
                      <a:schemeClr val="tx1">
                        <a:lumMod val="50000"/>
                        <a:lumOff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time'!$K$21:$O$21</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4-D385-4294-933C-3426B58CD954}"/>
            </c:ext>
          </c:extLst>
        </c:ser>
        <c:ser>
          <c:idx val="6"/>
          <c:order val="1"/>
          <c:tx>
            <c:strRef>
              <c:f>'climate debt over time'!$J$22</c:f>
              <c:strCache>
                <c:ptCount val="1"/>
                <c:pt idx="0">
                  <c:v>Germany</c:v>
                </c:pt>
              </c:strCache>
            </c:strRef>
          </c:tx>
          <c:spPr>
            <a:ln w="38100">
              <a:solidFill>
                <a:srgbClr val="FF0000"/>
              </a:solidFill>
              <a:prstDash val="solid"/>
            </a:ln>
          </c:spPr>
          <c:marker>
            <c:symbol val="circle"/>
            <c:size val="5"/>
            <c:spPr>
              <a:solidFill>
                <a:srgbClr val="FF0000"/>
              </a:solidFill>
              <a:ln>
                <a:noFill/>
              </a:ln>
            </c:spPr>
          </c:marker>
          <c:dPt>
            <c:idx val="2"/>
            <c:bubble3D val="0"/>
            <c:extLst>
              <c:ext xmlns:c16="http://schemas.microsoft.com/office/drawing/2014/chart" uri="{C3380CC4-5D6E-409C-BE32-E72D297353CC}">
                <c16:uniqueId val="{0000000D-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0B-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0C-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time'!$K$22:$O$22</c:f>
              <c:numCache>
                <c:formatCode>0.00</c:formatCode>
                <c:ptCount val="5"/>
                <c:pt idx="0">
                  <c:v>1.8842876672092299</c:v>
                </c:pt>
                <c:pt idx="1">
                  <c:v>2.2228222108597122</c:v>
                </c:pt>
                <c:pt idx="2">
                  <c:v>2.3402043871070446</c:v>
                </c:pt>
              </c:numCache>
            </c:numRef>
          </c:val>
          <c:smooth val="1"/>
          <c:extLst>
            <c:ext xmlns:c16="http://schemas.microsoft.com/office/drawing/2014/chart" uri="{C3380CC4-5D6E-409C-BE32-E72D297353CC}">
              <c16:uniqueId val="{00000009-FA7C-4119-BD72-F86C2B5C30D3}"/>
            </c:ext>
          </c:extLst>
        </c:ser>
        <c:ser>
          <c:idx val="7"/>
          <c:order val="2"/>
          <c:tx>
            <c:strRef>
              <c:f>'climate debt over time'!$J$23</c:f>
              <c:strCache>
                <c:ptCount val="1"/>
                <c:pt idx="0">
                  <c:v>Mexico</c:v>
                </c:pt>
              </c:strCache>
            </c:strRef>
          </c:tx>
          <c:spPr>
            <a:ln w="38100">
              <a:solidFill>
                <a:srgbClr val="00B050"/>
              </a:solidFill>
              <a:prstDash val="solid"/>
            </a:ln>
          </c:spPr>
          <c:marker>
            <c:symbol val="circle"/>
            <c:size val="5"/>
            <c:spPr>
              <a:solidFill>
                <a:srgbClr val="00B050"/>
              </a:solidFill>
              <a:ln>
                <a:noFill/>
              </a:ln>
            </c:spPr>
          </c:marker>
          <c:dPt>
            <c:idx val="2"/>
            <c:bubble3D val="0"/>
            <c:extLst>
              <c:ext xmlns:c16="http://schemas.microsoft.com/office/drawing/2014/chart" uri="{C3380CC4-5D6E-409C-BE32-E72D297353CC}">
                <c16:uniqueId val="{00000012-FA7C-4119-BD72-F86C2B5C30D3}"/>
              </c:ext>
            </c:extLst>
          </c:dPt>
          <c:dLbls>
            <c:dLbl>
              <c:idx val="0"/>
              <c:delete val="1"/>
              <c:extLst>
                <c:ext xmlns:c15="http://schemas.microsoft.com/office/drawing/2012/chart" uri="{CE6537A1-D6FC-4f65-9D91-7224C49458BB}"/>
                <c:ext xmlns:c16="http://schemas.microsoft.com/office/drawing/2014/chart" uri="{C3380CC4-5D6E-409C-BE32-E72D297353CC}">
                  <c16:uniqueId val="{00000010-FA7C-4119-BD72-F86C2B5C30D3}"/>
                </c:ext>
              </c:extLst>
            </c:dLbl>
            <c:dLbl>
              <c:idx val="1"/>
              <c:delete val="1"/>
              <c:extLst>
                <c:ext xmlns:c15="http://schemas.microsoft.com/office/drawing/2012/chart" uri="{CE6537A1-D6FC-4f65-9D91-7224C49458BB}"/>
                <c:ext xmlns:c16="http://schemas.microsoft.com/office/drawing/2014/chart" uri="{C3380CC4-5D6E-409C-BE32-E72D297353CC}">
                  <c16:uniqueId val="{00000011-FA7C-4119-BD72-F86C2B5C30D3}"/>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time'!$K$23:$O$23</c:f>
              <c:numCache>
                <c:formatCode>0.00</c:formatCode>
                <c:ptCount val="5"/>
                <c:pt idx="0">
                  <c:v>0.43517126310564513</c:v>
                </c:pt>
                <c:pt idx="1">
                  <c:v>0.41655117894844029</c:v>
                </c:pt>
                <c:pt idx="2">
                  <c:v>0.39883391530992263</c:v>
                </c:pt>
              </c:numCache>
            </c:numRef>
          </c:val>
          <c:smooth val="1"/>
          <c:extLst>
            <c:ext xmlns:c16="http://schemas.microsoft.com/office/drawing/2014/chart" uri="{C3380CC4-5D6E-409C-BE32-E72D297353CC}">
              <c16:uniqueId val="{0000000A-FA7C-4119-BD72-F86C2B5C30D3}"/>
            </c:ext>
          </c:extLst>
        </c:ser>
        <c:ser>
          <c:idx val="3"/>
          <c:order val="3"/>
          <c:tx>
            <c:strRef>
              <c:f>'climate debt over time'!$J$24</c:f>
              <c:strCache>
                <c:ptCount val="1"/>
                <c:pt idx="0">
                  <c:v>China</c:v>
                </c:pt>
              </c:strCache>
            </c:strRef>
          </c:tx>
          <c:spPr>
            <a:ln w="38100">
              <a:solidFill>
                <a:srgbClr val="0070C0"/>
              </a:solidFill>
              <a:prstDash val="solid"/>
            </a:ln>
          </c:spPr>
          <c:marker>
            <c:symbol val="circle"/>
            <c:size val="5"/>
            <c:spPr>
              <a:solidFill>
                <a:srgbClr val="0070C0"/>
              </a:solidFill>
              <a:ln>
                <a:no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time'!$K$24:$O$24</c:f>
              <c:numCache>
                <c:formatCode>0.00</c:formatCode>
                <c:ptCount val="5"/>
                <c:pt idx="0">
                  <c:v>0.40129562725868778</c:v>
                </c:pt>
                <c:pt idx="1">
                  <c:v>0.83770007608878339</c:v>
                </c:pt>
                <c:pt idx="2">
                  <c:v>0.95284270078986621</c:v>
                </c:pt>
              </c:numCache>
            </c:numRef>
          </c:val>
          <c:smooth val="1"/>
          <c:extLst>
            <c:ext xmlns:c16="http://schemas.microsoft.com/office/drawing/2014/chart" uri="{C3380CC4-5D6E-409C-BE32-E72D297353CC}">
              <c16:uniqueId val="{00000010-D385-4294-933C-3426B58CD954}"/>
            </c:ext>
          </c:extLst>
        </c:ser>
        <c:ser>
          <c:idx val="4"/>
          <c:order val="4"/>
          <c:tx>
            <c:strRef>
              <c:f>'climate debt over time'!$J$25</c:f>
              <c:strCache>
                <c:ptCount val="1"/>
                <c:pt idx="0">
                  <c:v>United Kingdom</c:v>
                </c:pt>
              </c:strCache>
            </c:strRef>
          </c:tx>
          <c:spPr>
            <a:ln w="38100">
              <a:solidFill>
                <a:schemeClr val="accent2">
                  <a:lumMod val="75000"/>
                </a:schemeClr>
              </a:solidFill>
              <a:prstDash val="solid"/>
            </a:ln>
          </c:spPr>
          <c:marker>
            <c:symbol val="circle"/>
            <c:size val="5"/>
            <c:spPr>
              <a:solidFill>
                <a:schemeClr val="accent2">
                  <a:lumMod val="75000"/>
                </a:schemeClr>
              </a:solidFill>
              <a:ln>
                <a:no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time'!$K$20:$O$20</c:f>
              <c:numCache>
                <c:formatCode>General</c:formatCode>
                <c:ptCount val="5"/>
                <c:pt idx="0">
                  <c:v>2010</c:v>
                </c:pt>
                <c:pt idx="1">
                  <c:v>2015</c:v>
                </c:pt>
                <c:pt idx="2">
                  <c:v>2017</c:v>
                </c:pt>
              </c:numCache>
            </c:numRef>
          </c:cat>
          <c:val>
            <c:numRef>
              <c:f>'climate debt over time'!$K$25:$O$25</c:f>
              <c:numCache>
                <c:formatCode>0.00</c:formatCode>
                <c:ptCount val="5"/>
                <c:pt idx="0">
                  <c:v>1.8192012242512305</c:v>
                </c:pt>
                <c:pt idx="1">
                  <c:v>1.3050710174856821</c:v>
                </c:pt>
                <c:pt idx="2">
                  <c:v>1.1578520811919628</c:v>
                </c:pt>
              </c:numCache>
            </c:numRef>
          </c:val>
          <c:smooth val="1"/>
          <c:extLst>
            <c:ext xmlns:c16="http://schemas.microsoft.com/office/drawing/2014/chart" uri="{C3380CC4-5D6E-409C-BE32-E72D297353CC}">
              <c16:uniqueId val="{00000014-D385-4294-933C-3426B58CD954}"/>
            </c:ext>
          </c:extLst>
        </c:ser>
        <c:ser>
          <c:idx val="5"/>
          <c:order val="5"/>
          <c:tx>
            <c:strRef>
              <c:f>'climate debt over time'!$J$26</c:f>
              <c:strCache>
                <c:ptCount val="1"/>
                <c:pt idx="0">
                  <c:v>Sweden</c:v>
                </c:pt>
              </c:strCache>
            </c:strRef>
          </c:tx>
          <c:spPr>
            <a:ln w="38100">
              <a:solidFill>
                <a:srgbClr val="7030A0"/>
              </a:solidFill>
            </a:ln>
          </c:spPr>
          <c:marker>
            <c:symbol val="circle"/>
            <c:size val="5"/>
            <c:spPr>
              <a:solidFill>
                <a:srgbClr val="7030A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6-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7-D385-4294-933C-3426B58CD954}"/>
                </c:ext>
              </c:extLst>
            </c:dLbl>
            <c:spPr>
              <a:noFill/>
              <a:ln>
                <a:noFill/>
              </a:ln>
              <a:effectLst/>
            </c:spPr>
            <c:txPr>
              <a:bodyPr wrap="square" lIns="38100" tIns="19050" rIns="38100" bIns="19050" anchor="ctr">
                <a:spAutoFit/>
              </a:bodyPr>
              <a:lstStyle/>
              <a:p>
                <a:pPr>
                  <a:defRPr b="1">
                    <a:solidFill>
                      <a:srgbClr val="7030A0"/>
                    </a:solidFill>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'climate debt over time'!$K$20:$O$20</c:f>
              <c:numCache>
                <c:formatCode>General</c:formatCode>
                <c:ptCount val="5"/>
                <c:pt idx="0">
                  <c:v>2010</c:v>
                </c:pt>
                <c:pt idx="1">
                  <c:v>2015</c:v>
                </c:pt>
                <c:pt idx="2">
                  <c:v>2017</c:v>
                </c:pt>
              </c:numCache>
            </c:numRef>
          </c:cat>
          <c:val>
            <c:numRef>
              <c:f>'climate debt over time'!$K$26:$O$26</c:f>
              <c:numCache>
                <c:formatCode>0.00</c:formatCode>
                <c:ptCount val="5"/>
                <c:pt idx="0">
                  <c:v>1.1266551051583575</c:v>
                </c:pt>
                <c:pt idx="1">
                  <c:v>1.1286510871038242</c:v>
                </c:pt>
                <c:pt idx="2">
                  <c:v>0.88675777550737267</c:v>
                </c:pt>
              </c:numCache>
            </c:numRef>
          </c:val>
          <c:smooth val="1"/>
          <c:extLst>
            <c:ext xmlns:c16="http://schemas.microsoft.com/office/drawing/2014/chart" uri="{C3380CC4-5D6E-409C-BE32-E72D297353CC}">
              <c16:uniqueId val="{00000018-D385-4294-933C-3426B58CD954}"/>
            </c:ext>
          </c:extLst>
        </c:ser>
        <c:dLbls>
          <c:showLegendKey val="0"/>
          <c:showVal val="0"/>
          <c:showCatName val="0"/>
          <c:showSerName val="0"/>
          <c:showPercent val="0"/>
          <c:showBubbleSize val="0"/>
        </c:dLbls>
        <c:smooth val="0"/>
        <c:axId val="323657512"/>
        <c:axId val="1"/>
      </c:lineChart>
      <c:catAx>
        <c:axId val="323657512"/>
        <c:scaling>
          <c:orientation val="minMax"/>
        </c:scaling>
        <c:delete val="0"/>
        <c:axPos val="b"/>
        <c:majorGridlines>
          <c:spPr>
            <a:ln>
              <a:solidFill>
                <a:schemeClr val="bg1">
                  <a:lumMod val="65000"/>
                </a:schemeClr>
              </a:solidFill>
            </a:ln>
          </c:spPr>
        </c:majorGridlines>
        <c:numFmt formatCode="General" sourceLinked="1"/>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0" sourceLinked="0"/>
        <c:majorTickMark val="out"/>
        <c:minorTickMark val="none"/>
        <c:tickLblPos val="nextTo"/>
        <c:spPr>
          <a:ln>
            <a:solidFill>
              <a:schemeClr val="bg1">
                <a:lumMod val="65000"/>
              </a:schemeClr>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85000"/>
          </a:schemeClr>
        </a:solidFill>
        <a:ln w="6350">
          <a:solidFill>
            <a:schemeClr val="bg1">
              <a:lumMod val="65000"/>
            </a:schemeClr>
          </a:solidFill>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21826136652273304"/>
          <c:y val="4.7544056992875894E-3"/>
        </c:manualLayout>
      </c:layout>
      <c:overlay val="1"/>
      <c:spPr>
        <a:solidFill>
          <a:schemeClr val="bg1">
            <a:lumMod val="75000"/>
          </a:schemeClr>
        </a:solidFill>
      </c:spPr>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3"/>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3-DBD2-46E7-AA06-DDE10C662F79}"/>
              </c:ext>
            </c:extLst>
          </c:dPt>
          <c:dPt>
            <c:idx val="4"/>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14-DBD2-46E7-AA06-DDE10C662F79}"/>
              </c:ext>
            </c:extLst>
          </c:dPt>
          <c:dPt>
            <c:idx val="5"/>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calculation!$H$20:$H$25</c:f>
              <c:numCache>
                <c:formatCode>0.00</c:formatCode>
                <c:ptCount val="6"/>
                <c:pt idx="0">
                  <c:v>19.985293894040353</c:v>
                </c:pt>
                <c:pt idx="1">
                  <c:v>19.530793678597405</c:v>
                </c:pt>
                <c:pt idx="2">
                  <c:v>16.79181176229503</c:v>
                </c:pt>
                <c:pt idx="3" formatCode="0.0">
                  <c:v>4</c:v>
                </c:pt>
                <c:pt idx="4" formatCode="0.0">
                  <c:v>4.3</c:v>
                </c:pt>
                <c:pt idx="5" formatCode="0.0">
                  <c:v>4.8</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50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50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50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calculation!$I$20:$I$25</c:f>
              <c:numCache>
                <c:formatCode>0.00</c:formatCode>
                <c:ptCount val="6"/>
                <c:pt idx="0">
                  <c:v>19.985293894040353</c:v>
                </c:pt>
                <c:pt idx="1">
                  <c:v>14.798797653271658</c:v>
                </c:pt>
                <c:pt idx="2">
                  <c:v>9.521912945819567</c:v>
                </c:pt>
                <c:pt idx="3" formatCode="0.0">
                  <c:v>4</c:v>
                </c:pt>
                <c:pt idx="4" formatCode="0.0">
                  <c:v>4.3</c:v>
                </c:pt>
                <c:pt idx="5" formatCode="0.0">
                  <c:v>4.8</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chemeClr val="bg1">
                  <a:lumMod val="65000"/>
                </a:schemeClr>
              </a:solidFill>
              <a:prstDash val="solid"/>
            </a:ln>
          </c:spPr>
        </c:majorGridlines>
        <c:numFmt formatCode="0.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chemeClr val="bg1">
              <a:lumMod val="65000"/>
            </a:schemeClr>
          </a:solid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0.20133227664723732"/>
          <c:y val="0"/>
        </c:manualLayout>
      </c:layout>
      <c:overlay val="0"/>
    </c:title>
    <c:autoTitleDeleted val="0"/>
    <c:plotArea>
      <c:layout>
        <c:manualLayout>
          <c:layoutTarget val="inner"/>
          <c:xMode val="edge"/>
          <c:yMode val="edge"/>
          <c:x val="6.4839451886695987E-2"/>
          <c:y val="0.15736214981495517"/>
          <c:w val="0.91148907522923273"/>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solidFill>
                <a:srgbClr val="000000"/>
              </a:solidFill>
              <a:ln>
                <a:noFill/>
              </a:ln>
            </c:spPr>
            <c:extLst>
              <c:ext xmlns:c16="http://schemas.microsoft.com/office/drawing/2014/chart" uri="{C3380CC4-5D6E-409C-BE32-E72D297353CC}">
                <c16:uniqueId val="{00000001-E0BA-4468-A287-D2EEF073A58D}"/>
              </c:ext>
            </c:extLst>
          </c:dPt>
          <c:dPt>
            <c:idx val="15"/>
            <c:invertIfNegative val="0"/>
            <c:bubble3D val="0"/>
            <c:spPr>
              <a:solidFill>
                <a:srgbClr val="000000"/>
              </a:solid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20.763364295385003</c:v>
                </c:pt>
                <c:pt idx="1">
                  <c:v>20.359473531487765</c:v>
                </c:pt>
                <c:pt idx="2">
                  <c:v>19.946310287935226</c:v>
                </c:pt>
                <c:pt idx="3">
                  <c:v>20.00140776856059</c:v>
                </c:pt>
                <c:pt idx="4">
                  <c:v>20.030789199739488</c:v>
                </c:pt>
                <c:pt idx="5">
                  <c:v>19.876831438988642</c:v>
                </c:pt>
                <c:pt idx="6">
                  <c:v>19.290387587412365</c:v>
                </c:pt>
                <c:pt idx="7">
                  <c:v>19.386210291473024</c:v>
                </c:pt>
                <c:pt idx="8">
                  <c:v>18.587113484450668</c:v>
                </c:pt>
                <c:pt idx="9">
                  <c:v>17.066048900541276</c:v>
                </c:pt>
                <c:pt idx="10">
                  <c:v>17.811901460870128</c:v>
                </c:pt>
                <c:pt idx="11">
                  <c:v>17.258589720907349</c:v>
                </c:pt>
                <c:pt idx="12">
                  <c:v>16.404704407267538</c:v>
                </c:pt>
                <c:pt idx="13">
                  <c:v>16.571854034047259</c:v>
                </c:pt>
                <c:pt idx="14">
                  <c:v>16.629359798205805</c:v>
                </c:pt>
                <c:pt idx="15">
                  <c:v>16.074461152472104</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17.767045301213457</c:v>
                </c:pt>
                <c:pt idx="1">
                  <c:v>17.107434712781945</c:v>
                </c:pt>
                <c:pt idx="2">
                  <c:v>16.447824124350436</c:v>
                </c:pt>
                <c:pt idx="3">
                  <c:v>15.788213535918921</c:v>
                </c:pt>
                <c:pt idx="4">
                  <c:v>15.128602947487412</c:v>
                </c:pt>
                <c:pt idx="5">
                  <c:v>14.468992359055903</c:v>
                </c:pt>
                <c:pt idx="6">
                  <c:v>13.809381770624391</c:v>
                </c:pt>
                <c:pt idx="7">
                  <c:v>13.149771182192882</c:v>
                </c:pt>
                <c:pt idx="8">
                  <c:v>12.49016059376137</c:v>
                </c:pt>
                <c:pt idx="9">
                  <c:v>11.830550005329858</c:v>
                </c:pt>
                <c:pt idx="10">
                  <c:v>11.170939416898346</c:v>
                </c:pt>
                <c:pt idx="11">
                  <c:v>10.511328828466834</c:v>
                </c:pt>
                <c:pt idx="12">
                  <c:v>9.8517182400353249</c:v>
                </c:pt>
                <c:pt idx="13">
                  <c:v>9.1921076516038127</c:v>
                </c:pt>
                <c:pt idx="14">
                  <c:v>8.5324970631723005</c:v>
                </c:pt>
                <c:pt idx="15">
                  <c:v>7.8728864747407892</c:v>
                </c:pt>
                <c:pt idx="16">
                  <c:v>7.2132758863092796</c:v>
                </c:pt>
                <c:pt idx="17">
                  <c:v>6.5536652978777665</c:v>
                </c:pt>
                <c:pt idx="18">
                  <c:v>5.8940547094462543</c:v>
                </c:pt>
                <c:pt idx="19">
                  <c:v>5.234444121014743</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chemeClr val="bg1">
                  <a:lumMod val="65000"/>
                </a:schemeClr>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chemeClr val="bg1">
        <a:lumMod val="75000"/>
      </a:schemeClr>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38100">
              <a:solidFill>
                <a:schemeClr val="bg1">
                  <a:lumMod val="50000"/>
                </a:schemeClr>
              </a:solidFill>
              <a:prstDash val="solid"/>
            </a:ln>
          </c:spPr>
          <c:marker>
            <c:symbol val="circle"/>
            <c:size val="5"/>
            <c:spPr>
              <a:solidFill>
                <a:schemeClr val="bg1">
                  <a:lumMod val="50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dLbl>
              <c:idx val="16"/>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BD86-40E8-87F7-074AF75DCC82}"/>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C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'GDP(ppp-$)'!$C$28:$X$28</c:f>
              <c:numCache>
                <c:formatCode>[$$-409]#,##0</c:formatCode>
                <c:ptCount val="22"/>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3"/>
          <c:order val="1"/>
          <c:tx>
            <c:strRef>
              <c:f>'GDP(ppp-$)'!$B$31</c:f>
              <c:strCache>
                <c:ptCount val="1"/>
                <c:pt idx="0">
                  <c:v>Canada</c:v>
                </c:pt>
              </c:strCache>
            </c:strRef>
          </c:tx>
          <c:spPr>
            <a:ln w="38100">
              <a:solidFill>
                <a:srgbClr val="0070C0"/>
              </a:solidFill>
              <a:prstDash val="solid"/>
            </a:ln>
          </c:spPr>
          <c:marker>
            <c:symbol val="circle"/>
            <c:size val="5"/>
            <c:spPr>
              <a:solidFill>
                <a:srgbClr val="0070C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'GDP(ppp-$)'!$C$31:$X$31</c:f>
              <c:numCache>
                <c:formatCode>[$$-409]#,##0</c:formatCode>
                <c:ptCount val="22"/>
                <c:pt idx="0">
                  <c:v>29185.355058725778</c:v>
                </c:pt>
                <c:pt idx="1">
                  <c:v>30073.912805211046</c:v>
                </c:pt>
                <c:pt idx="2">
                  <c:v>30851.311481505647</c:v>
                </c:pt>
                <c:pt idx="3">
                  <c:v>32189.061595659736</c:v>
                </c:pt>
                <c:pt idx="4">
                  <c:v>33754.86956161719</c:v>
                </c:pt>
                <c:pt idx="5">
                  <c:v>36134.602242307716</c:v>
                </c:pt>
                <c:pt idx="6">
                  <c:v>38009.875996481976</c:v>
                </c:pt>
                <c:pt idx="7">
                  <c:v>39441.967789023438</c:v>
                </c:pt>
                <c:pt idx="8">
                  <c:v>40277.619312109891</c:v>
                </c:pt>
                <c:pt idx="9">
                  <c:v>38791.074685748346</c:v>
                </c:pt>
                <c:pt idx="10">
                  <c:v>40027.240208867406</c:v>
                </c:pt>
                <c:pt idx="11">
                  <c:v>41565.271221036899</c:v>
                </c:pt>
                <c:pt idx="12">
                  <c:v>42145.097861131697</c:v>
                </c:pt>
                <c:pt idx="13">
                  <c:v>44097.606423256111</c:v>
                </c:pt>
                <c:pt idx="14">
                  <c:v>45082.009631829329</c:v>
                </c:pt>
                <c:pt idx="15">
                  <c:v>44204.946581930599</c:v>
                </c:pt>
                <c:pt idx="16">
                  <c:v>44025.183426162432</c:v>
                </c:pt>
              </c:numCache>
            </c:numRef>
          </c:val>
          <c:smooth val="1"/>
          <c:extLst>
            <c:ext xmlns:c16="http://schemas.microsoft.com/office/drawing/2014/chart" uri="{C3380CC4-5D6E-409C-BE32-E72D297353CC}">
              <c16:uniqueId val="{0000003F-CA02-4121-BB13-A0E96BEE8EE9}"/>
            </c:ext>
          </c:extLst>
        </c:ser>
        <c:ser>
          <c:idx val="4"/>
          <c:order val="2"/>
          <c:tx>
            <c:strRef>
              <c:f>'GDP(ppp-$)'!$B$32</c:f>
              <c:strCache>
                <c:ptCount val="1"/>
                <c:pt idx="0">
                  <c:v>United States</c:v>
                </c:pt>
              </c:strCache>
            </c:strRef>
          </c:tx>
          <c:spPr>
            <a:ln w="381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accent2">
                        <a:lumMod val="75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'GDP(ppp-$)'!$C$32:$X$32</c:f>
              <c:numCache>
                <c:formatCode>[$$-409]#,##0</c:formatCode>
                <c:ptCount val="22"/>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4F-CA02-4121-BB13-A0E96BEE8EE9}"/>
            </c:ext>
          </c:extLst>
        </c:ser>
        <c:ser>
          <c:idx val="5"/>
          <c:order val="3"/>
          <c:tx>
            <c:strRef>
              <c:f>'GDP(ppp-$)'!$B$33</c:f>
              <c:strCache>
                <c:ptCount val="1"/>
                <c:pt idx="0">
                  <c:v>Italy</c:v>
                </c:pt>
              </c:strCache>
            </c:strRef>
          </c:tx>
          <c:spPr>
            <a:ln w="38100">
              <a:solidFill>
                <a:srgbClr val="7030A0"/>
              </a:solidFill>
              <a:prstDash val="solid"/>
            </a:ln>
          </c:spPr>
          <c:marker>
            <c:symbol val="circle"/>
            <c:size val="5"/>
            <c:spPr>
              <a:solidFill>
                <a:srgbClr val="7030A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7030A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'GDP(ppp-$)'!$C$33:$X$33</c:f>
              <c:numCache>
                <c:formatCode>[$$-409]#,##0</c:formatCode>
                <c:ptCount val="22"/>
                <c:pt idx="0">
                  <c:v>27006.397718577355</c:v>
                </c:pt>
                <c:pt idx="1">
                  <c:v>27996.731184207136</c:v>
                </c:pt>
                <c:pt idx="2">
                  <c:v>28641.55892459584</c:v>
                </c:pt>
                <c:pt idx="3">
                  <c:v>29079.550615172833</c:v>
                </c:pt>
                <c:pt idx="4">
                  <c:v>29468.15936758235</c:v>
                </c:pt>
                <c:pt idx="5">
                  <c:v>30051.772516381159</c:v>
                </c:pt>
                <c:pt idx="6">
                  <c:v>32350.577840977341</c:v>
                </c:pt>
                <c:pt idx="7">
                  <c:v>33983.151821417894</c:v>
                </c:pt>
                <c:pt idx="8">
                  <c:v>35402.917546826262</c:v>
                </c:pt>
                <c:pt idx="9">
                  <c:v>34549.276088436185</c:v>
                </c:pt>
                <c:pt idx="10">
                  <c:v>35075.753203653614</c:v>
                </c:pt>
                <c:pt idx="11">
                  <c:v>36347.343350773546</c:v>
                </c:pt>
                <c:pt idx="12">
                  <c:v>36237.109639305214</c:v>
                </c:pt>
                <c:pt idx="13">
                  <c:v>36131.131247698162</c:v>
                </c:pt>
                <c:pt idx="14">
                  <c:v>36294.071933899642</c:v>
                </c:pt>
                <c:pt idx="15">
                  <c:v>37255.170006997389</c:v>
                </c:pt>
                <c:pt idx="16">
                  <c:v>38160.673585795288</c:v>
                </c:pt>
              </c:numCache>
            </c:numRef>
          </c:val>
          <c:smooth val="1"/>
          <c:extLst>
            <c:ext xmlns:c16="http://schemas.microsoft.com/office/drawing/2014/chart" uri="{C3380CC4-5D6E-409C-BE32-E72D297353CC}">
              <c16:uniqueId val="{0000005F-CA02-4121-BB13-A0E96BEE8EE9}"/>
            </c:ext>
          </c:extLst>
        </c:ser>
        <c:ser>
          <c:idx val="2"/>
          <c:order val="4"/>
          <c:tx>
            <c:strRef>
              <c:f>'GDP(ppp-$)'!$B$30</c:f>
              <c:strCache>
                <c:ptCount val="1"/>
                <c:pt idx="0">
                  <c:v>Denmark</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'GDP(ppp-$)'!$C$30:$X$30</c:f>
              <c:numCache>
                <c:formatCode>[$$-409]#,##0</c:formatCode>
                <c:ptCount val="22"/>
                <c:pt idx="0">
                  <c:v>28640.062432903</c:v>
                </c:pt>
                <c:pt idx="1">
                  <c:v>29517.216403631046</c:v>
                </c:pt>
                <c:pt idx="2">
                  <c:v>30640.34503647955</c:v>
                </c:pt>
                <c:pt idx="3">
                  <c:v>30784.416114996831</c:v>
                </c:pt>
                <c:pt idx="4">
                  <c:v>32931.946498468293</c:v>
                </c:pt>
                <c:pt idx="5">
                  <c:v>34150.155795374267</c:v>
                </c:pt>
                <c:pt idx="6">
                  <c:v>37317.116439444362</c:v>
                </c:pt>
                <c:pt idx="7">
                  <c:v>38953.199886202099</c:v>
                </c:pt>
                <c:pt idx="8">
                  <c:v>41278.328843462004</c:v>
                </c:pt>
                <c:pt idx="9">
                  <c:v>40380.944470136623</c:v>
                </c:pt>
                <c:pt idx="10">
                  <c:v>43082.755538458216</c:v>
                </c:pt>
                <c:pt idx="11">
                  <c:v>44403.394145925668</c:v>
                </c:pt>
                <c:pt idx="12">
                  <c:v>44803.962236741798</c:v>
                </c:pt>
                <c:pt idx="13">
                  <c:v>46726.853320478032</c:v>
                </c:pt>
                <c:pt idx="14">
                  <c:v>47805.572709400636</c:v>
                </c:pt>
                <c:pt idx="15">
                  <c:v>48980.791733371407</c:v>
                </c:pt>
                <c:pt idx="16">
                  <c:v>49695.967505111803</c:v>
                </c:pt>
              </c:numCache>
            </c:numRef>
          </c:val>
          <c:smooth val="1"/>
          <c:extLst>
            <c:ext xmlns:c16="http://schemas.microsoft.com/office/drawing/2014/chart" uri="{C3380CC4-5D6E-409C-BE32-E72D297353CC}">
              <c16:uniqueId val="{0000002F-CA02-4121-BB13-A0E96BEE8EE9}"/>
            </c:ext>
          </c:extLst>
        </c:ser>
        <c:ser>
          <c:idx val="1"/>
          <c:order val="5"/>
          <c:tx>
            <c:strRef>
              <c:f>'GDP(ppp-$)'!$B$29</c:f>
              <c:strCache>
                <c:ptCount val="1"/>
                <c:pt idx="0">
                  <c:v>Afghanistan</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'GDP(ppp-$)'!$C$29:$X$29</c:f>
              <c:numCache>
                <c:formatCode>[$$-409]#,##0</c:formatCode>
                <c:ptCount val="22"/>
                <c:pt idx="0">
                  <c:v>817.86010958156021</c:v>
                </c:pt>
                <c:pt idx="1">
                  <c:v>847.04224763650245</c:v>
                </c:pt>
                <c:pt idx="2">
                  <c:v>875.5176104472979</c:v>
                </c:pt>
                <c:pt idx="3">
                  <c:v>922.82944915300084</c:v>
                </c:pt>
                <c:pt idx="4">
                  <c:v>916.33447479834945</c:v>
                </c:pt>
                <c:pt idx="5">
                  <c:v>1011.5955243975923</c:v>
                </c:pt>
                <c:pt idx="6">
                  <c:v>1065.619665147027</c:v>
                </c:pt>
                <c:pt idx="7">
                  <c:v>1210.479265289395</c:v>
                </c:pt>
                <c:pt idx="8">
                  <c:v>1247.0661442909948</c:v>
                </c:pt>
                <c:pt idx="9">
                  <c:v>1482.0988371141652</c:v>
                </c:pt>
                <c:pt idx="10">
                  <c:v>1581.6008359896719</c:v>
                </c:pt>
                <c:pt idx="11">
                  <c:v>1660.7398561795851</c:v>
                </c:pt>
                <c:pt idx="12">
                  <c:v>1873.1539455230695</c:v>
                </c:pt>
                <c:pt idx="13">
                  <c:v>1877.4119527561047</c:v>
                </c:pt>
                <c:pt idx="14">
                  <c:v>1875.447406820166</c:v>
                </c:pt>
                <c:pt idx="15">
                  <c:v>1861.1243315796944</c:v>
                </c:pt>
                <c:pt idx="16">
                  <c:v>1876.5446824982421</c:v>
                </c:pt>
              </c:numCache>
            </c:numRef>
          </c:val>
          <c:smooth val="1"/>
          <c:extLst>
            <c:ext xmlns:c16="http://schemas.microsoft.com/office/drawing/2014/chart" uri="{C3380CC4-5D6E-409C-BE32-E72D297353CC}">
              <c16:uniqueId val="{0000001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chemeClr val="bg1">
                  <a:lumMod val="65000"/>
                </a:schemeClr>
              </a:solidFill>
              <a:prstDash val="solid"/>
            </a:ln>
          </c:spPr>
        </c:majorGridlines>
        <c:numFmt formatCode="[$$-409]#,##0" sourceLinked="1"/>
        <c:majorTickMark val="out"/>
        <c:minorTickMark val="none"/>
        <c:tickLblPos val="nextTo"/>
        <c:spPr>
          <a:ln w="3175">
            <a:solidFill>
              <a:schemeClr val="bg1">
                <a:lumMod val="50000"/>
              </a:schemeClr>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85000"/>
          </a:schemeClr>
        </a:solidFill>
        <a:ln w="12700">
          <a:solidFill>
            <a:schemeClr val="bg1">
              <a:lumMod val="50000"/>
            </a:schemeClr>
          </a:solidFill>
          <a:prstDash val="solid"/>
        </a:ln>
      </c:spPr>
    </c:plotArea>
    <c:plotVisOnly val="1"/>
    <c:dispBlanksAs val="gap"/>
    <c:showDLblsOverMax val="0"/>
  </c:chart>
  <c:spPr>
    <a:solidFill>
      <a:schemeClr val="bg1">
        <a:lumMod val="75000"/>
      </a:schemeClr>
    </a:solidFill>
    <a:ln w="12700">
      <a:no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Relative Environmental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(higher number = better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Subject to changes in calculation methods over time</a:t>
            </a:r>
          </a:p>
          <a:p>
            <a:pPr>
              <a:defRPr sz="900" b="0" i="0" u="none" strike="noStrike" baseline="0">
                <a:solidFill>
                  <a:srgbClr val="000000"/>
                </a:solidFill>
                <a:latin typeface="+mn-lt"/>
                <a:ea typeface="Arial"/>
                <a:cs typeface="Arial"/>
              </a:defRPr>
            </a:pPr>
            <a:endParaRPr lang="da-DK" sz="1100" b="0" i="0" u="none" strike="noStrike" baseline="0">
              <a:solidFill>
                <a:srgbClr val="333333"/>
              </a:solidFill>
              <a:latin typeface="+mn-lt"/>
              <a:cs typeface="Times New Roman"/>
            </a:endParaRPr>
          </a:p>
        </c:rich>
      </c:tx>
      <c:layout>
        <c:manualLayout>
          <c:xMode val="edge"/>
          <c:yMode val="edge"/>
          <c:x val="0.15967709918613116"/>
          <c:y val="2.6070763500931099E-2"/>
        </c:manualLayout>
      </c:layout>
      <c:overlay val="0"/>
      <c:spPr>
        <a:noFill/>
        <a:ln w="25400">
          <a:noFill/>
        </a:ln>
      </c:spPr>
    </c:title>
    <c:autoTitleDeleted val="0"/>
    <c:plotArea>
      <c:layout>
        <c:manualLayout>
          <c:layoutTarget val="inner"/>
          <c:xMode val="edge"/>
          <c:yMode val="edge"/>
          <c:x val="6.948860804164185E-2"/>
          <c:y val="0.16963684765057574"/>
          <c:w val="0.88542455722446456"/>
          <c:h val="0.74229587097337302"/>
        </c:manualLayout>
      </c:layout>
      <c:lineChart>
        <c:grouping val="standard"/>
        <c:varyColors val="0"/>
        <c:ser>
          <c:idx val="3"/>
          <c:order val="0"/>
          <c:tx>
            <c:strRef>
              <c:f>environment!$K$10</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environment!$L$10:$S$10</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046A-43CD-AC6A-E59529A0B5B5}"/>
            </c:ext>
          </c:extLst>
        </c:ser>
        <c:ser>
          <c:idx val="2"/>
          <c:order val="1"/>
          <c:tx>
            <c:strRef>
              <c:f>environment!$K$9</c:f>
              <c:strCache>
                <c:ptCount val="1"/>
                <c:pt idx="0">
                  <c:v>Cameroon</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dLbl>
              <c:idx val="5"/>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0-0BE6-4C31-9947-28EDAE124D78}"/>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environment!$L$9:$S$9</c:f>
              <c:numCache>
                <c:formatCode>0</c:formatCode>
                <c:ptCount val="8"/>
                <c:pt idx="0">
                  <c:v>83.875968992248062</c:v>
                </c:pt>
                <c:pt idx="1">
                  <c:v>88.73435326842835</c:v>
                </c:pt>
                <c:pt idx="2">
                  <c:v>76.369863013698634</c:v>
                </c:pt>
                <c:pt idx="3">
                  <c:v>81.075471698113205</c:v>
                </c:pt>
                <c:pt idx="4">
                  <c:v>72.204724409448815</c:v>
                </c:pt>
                <c:pt idx="5">
                  <c:v>84.654903372944403</c:v>
                </c:pt>
              </c:numCache>
            </c:numRef>
          </c:val>
          <c:smooth val="1"/>
          <c:extLst>
            <c:ext xmlns:c16="http://schemas.microsoft.com/office/drawing/2014/chart" uri="{C3380CC4-5D6E-409C-BE32-E72D297353CC}">
              <c16:uniqueId val="{00000011-046A-43CD-AC6A-E59529A0B5B5}"/>
            </c:ext>
          </c:extLst>
        </c:ser>
        <c:ser>
          <c:idx val="1"/>
          <c:order val="2"/>
          <c:tx>
            <c:strRef>
              <c:f>environment!$K$8</c:f>
              <c:strCache>
                <c:ptCount val="1"/>
                <c:pt idx="0">
                  <c:v>Costa Rica</c:v>
                </c:pt>
              </c:strCache>
            </c:strRef>
          </c:tx>
          <c:spPr>
            <a:ln w="38100">
              <a:solidFill>
                <a:srgbClr val="00B050"/>
              </a:solidFill>
              <a:prstDash val="solid"/>
            </a:ln>
          </c:spPr>
          <c:marker>
            <c:symbol val="circle"/>
            <c:size val="5"/>
            <c:spPr>
              <a:solidFill>
                <a:srgbClr val="00B05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environment!$L$8:$S$8</c:f>
              <c:numCache>
                <c:formatCode>0</c:formatCode>
                <c:ptCount val="8"/>
                <c:pt idx="0">
                  <c:v>126.51162790697674</c:v>
                </c:pt>
                <c:pt idx="1">
                  <c:v>125.86926286509039</c:v>
                </c:pt>
                <c:pt idx="2">
                  <c:v>147.94520547945206</c:v>
                </c:pt>
                <c:pt idx="3">
                  <c:v>130.24528301886792</c:v>
                </c:pt>
                <c:pt idx="4">
                  <c:v>115.21653543307086</c:v>
                </c:pt>
                <c:pt idx="5">
                  <c:v>118.58799084433291</c:v>
                </c:pt>
              </c:numCache>
            </c:numRef>
          </c:val>
          <c:smooth val="1"/>
          <c:extLst>
            <c:ext xmlns:c16="http://schemas.microsoft.com/office/drawing/2014/chart" uri="{C3380CC4-5D6E-409C-BE32-E72D297353CC}">
              <c16:uniqueId val="{0000000B-046A-43CD-AC6A-E59529A0B5B5}"/>
            </c:ext>
          </c:extLst>
        </c:ser>
        <c:ser>
          <c:idx val="0"/>
          <c:order val="3"/>
          <c:tx>
            <c:strRef>
              <c:f>environment!$K$7</c:f>
              <c:strCache>
                <c:ptCount val="1"/>
                <c:pt idx="0">
                  <c:v>Australia</c:v>
                </c:pt>
              </c:strCache>
            </c:strRef>
          </c:tx>
          <c:spPr>
            <a:ln w="38100">
              <a:solidFill>
                <a:srgbClr val="FF0000"/>
              </a:solidFill>
              <a:prstDash val="solid"/>
            </a:ln>
          </c:spPr>
          <c:marker>
            <c:symbol val="circle"/>
            <c:size val="5"/>
            <c:spPr>
              <a:solidFill>
                <a:srgbClr val="FF0000"/>
              </a:solidFill>
              <a:ln>
                <a:no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environment!$L$7:$S$7</c:f>
              <c:numCache>
                <c:formatCode>0</c:formatCode>
                <c:ptCount val="8"/>
                <c:pt idx="0">
                  <c:v>124.18604651162791</c:v>
                </c:pt>
                <c:pt idx="1">
                  <c:v>110.98748261474269</c:v>
                </c:pt>
                <c:pt idx="2">
                  <c:v>112.5</c:v>
                </c:pt>
                <c:pt idx="3">
                  <c:v>106.81132075471697</c:v>
                </c:pt>
                <c:pt idx="4">
                  <c:v>162.20472440944883</c:v>
                </c:pt>
                <c:pt idx="5">
                  <c:v>129.2420912338213</c:v>
                </c:pt>
              </c:numCache>
            </c:numRef>
          </c:val>
          <c:smooth val="1"/>
          <c:extLst>
            <c:ext xmlns:c16="http://schemas.microsoft.com/office/drawing/2014/chart" uri="{C3380CC4-5D6E-409C-BE32-E72D297353CC}">
              <c16:uniqueId val="{00000005-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chemeClr val="bg1">
                  <a:lumMod val="65000"/>
                </a:schemeClr>
              </a:solidFill>
              <a:prstDash val="solid"/>
            </a:ln>
          </c:spPr>
        </c:majorGridlines>
        <c:numFmt formatCode="0" sourceLinked="1"/>
        <c:majorTickMark val="out"/>
        <c:minorTickMark val="none"/>
        <c:tickLblPos val="nextTo"/>
        <c:spPr>
          <a:ln w="3175">
            <a:solidFill>
              <a:schemeClr val="bg1">
                <a:lumMod val="50000"/>
              </a:schemeClr>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85000"/>
          </a:schemeClr>
        </a:solidFill>
        <a:ln w="3175" cmpd="sng">
          <a:solidFill>
            <a:schemeClr val="bg1">
              <a:lumMod val="50000"/>
            </a:schemeClr>
          </a:solidFill>
          <a:prstDash val="solid"/>
        </a:ln>
      </c:spPr>
    </c:plotArea>
    <c:plotVisOnly val="1"/>
    <c:dispBlanksAs val="gap"/>
    <c:showDLblsOverMax val="0"/>
  </c:chart>
  <c:spPr>
    <a:solidFill>
      <a:schemeClr val="bg1">
        <a:lumMod val="75000"/>
      </a:schemeClr>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3"/>
          <c:order val="0"/>
          <c:tx>
            <c:strRef>
              <c:f>footprint!$K$21</c:f>
              <c:strCache>
                <c:ptCount val="1"/>
                <c:pt idx="0">
                  <c:v>(average country)</c:v>
                </c:pt>
              </c:strCache>
            </c:strRef>
          </c:tx>
          <c:spPr>
            <a:ln w="38100">
              <a:solidFill>
                <a:schemeClr val="bg1">
                  <a:lumMod val="50000"/>
                </a:schemeClr>
              </a:solidFill>
            </a:ln>
          </c:spPr>
          <c:marker>
            <c:symbol val="circle"/>
            <c:size val="5"/>
            <c:spPr>
              <a:solidFill>
                <a:schemeClr val="bg1">
                  <a:lumMod val="50000"/>
                </a:schemeClr>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2-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chemeClr val="bg1">
                        <a:lumMod val="50000"/>
                      </a:schemeClr>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footprint!$L$21:$T$21</c:f>
              <c:numCache>
                <c:formatCode>0</c:formatCode>
                <c:ptCount val="9"/>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17-E374-4D52-AD8D-473C38DD2236}"/>
            </c:ext>
          </c:extLst>
        </c:ser>
        <c:ser>
          <c:idx val="2"/>
          <c:order val="1"/>
          <c:tx>
            <c:strRef>
              <c:f>footprint!$K$20</c:f>
              <c:strCache>
                <c:ptCount val="1"/>
                <c:pt idx="0">
                  <c:v>China</c:v>
                </c:pt>
              </c:strCache>
            </c:strRef>
          </c:tx>
          <c:spPr>
            <a:ln w="38100">
              <a:solidFill>
                <a:srgbClr val="0070C0"/>
              </a:solidFill>
            </a:ln>
          </c:spPr>
          <c:marker>
            <c:symbol val="circle"/>
            <c:size val="5"/>
            <c:spPr>
              <a:solidFill>
                <a:srgbClr val="0070C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630C-42DB-9735-B0BFED994D8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70C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footprint!$L$20:$T$20</c:f>
              <c:numCache>
                <c:formatCode>0</c:formatCode>
                <c:ptCount val="9"/>
                <c:pt idx="0">
                  <c:v>70</c:v>
                </c:pt>
                <c:pt idx="1">
                  <c:v>65</c:v>
                </c:pt>
                <c:pt idx="2">
                  <c:v>62</c:v>
                </c:pt>
                <c:pt idx="3">
                  <c:v>61</c:v>
                </c:pt>
                <c:pt idx="4">
                  <c:v>69</c:v>
                </c:pt>
                <c:pt idx="5">
                  <c:v>75.314892566065694</c:v>
                </c:pt>
                <c:pt idx="6">
                  <c:v>74.604257962889392</c:v>
                </c:pt>
              </c:numCache>
            </c:numRef>
          </c:val>
          <c:smooth val="1"/>
          <c:extLst>
            <c:ext xmlns:c16="http://schemas.microsoft.com/office/drawing/2014/chart" uri="{C3380CC4-5D6E-409C-BE32-E72D297353CC}">
              <c16:uniqueId val="{00000011-E374-4D52-AD8D-473C38DD2236}"/>
            </c:ext>
          </c:extLst>
        </c:ser>
        <c:ser>
          <c:idx val="0"/>
          <c:order val="2"/>
          <c:tx>
            <c:strRef>
              <c:f>footprint!$K$18</c:f>
              <c:strCache>
                <c:ptCount val="1"/>
                <c:pt idx="0">
                  <c:v>Russia</c:v>
                </c:pt>
              </c:strCache>
            </c:strRef>
          </c:tx>
          <c:spPr>
            <a:ln w="38100">
              <a:solidFill>
                <a:srgbClr val="FF0000"/>
              </a:solidFill>
            </a:ln>
          </c:spPr>
          <c:marker>
            <c:symbol val="circle"/>
            <c:size val="5"/>
            <c:spPr>
              <a:solidFill>
                <a:srgbClr val="FF000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0-07AA-487C-ADFA-47EFB469E434}"/>
                </c:ext>
              </c:extLst>
            </c:dLbl>
            <c:spPr>
              <a:noFill/>
              <a:ln w="25400">
                <a:noFill/>
              </a:ln>
            </c:spPr>
            <c:txPr>
              <a:bodyPr wrap="square" lIns="38100" tIns="19050" rIns="38100" bIns="19050" anchor="ctr">
                <a:spAutoFit/>
              </a:bodyPr>
              <a:lstStyle/>
              <a:p>
                <a:pPr>
                  <a:defRPr sz="1000" b="1" i="0" u="none" strike="noStrike" baseline="0">
                    <a:solidFill>
                      <a:srgbClr val="FF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footprint!$L$18:$T$18</c:f>
              <c:numCache>
                <c:formatCode>0</c:formatCode>
                <c:ptCount val="9"/>
                <c:pt idx="0">
                  <c:v>129</c:v>
                </c:pt>
                <c:pt idx="1">
                  <c:v>98</c:v>
                </c:pt>
                <c:pt idx="2">
                  <c:v>105</c:v>
                </c:pt>
                <c:pt idx="3">
                  <c:v>115</c:v>
                </c:pt>
                <c:pt idx="4">
                  <c:v>98</c:v>
                </c:pt>
                <c:pt idx="5">
                  <c:v>127.40182761175598</c:v>
                </c:pt>
                <c:pt idx="6">
                  <c:v>138.01727378131355</c:v>
                </c:pt>
              </c:numCache>
            </c:numRef>
          </c:val>
          <c:smooth val="1"/>
          <c:extLst>
            <c:ext xmlns:c16="http://schemas.microsoft.com/office/drawing/2014/chart" uri="{C3380CC4-5D6E-409C-BE32-E72D297353CC}">
              <c16:uniqueId val="{00000005-E374-4D52-AD8D-473C38DD2236}"/>
            </c:ext>
          </c:extLst>
        </c:ser>
        <c:ser>
          <c:idx val="1"/>
          <c:order val="3"/>
          <c:tx>
            <c:strRef>
              <c:f>footprint!$K$19</c:f>
              <c:strCache>
                <c:ptCount val="1"/>
                <c:pt idx="0">
                  <c:v>United States</c:v>
                </c:pt>
              </c:strCache>
            </c:strRef>
          </c:tx>
          <c:spPr>
            <a:ln w="38100">
              <a:solidFill>
                <a:srgbClr val="00B050"/>
              </a:solidFill>
            </a:ln>
          </c:spPr>
          <c:marker>
            <c:symbol val="circle"/>
            <c:size val="5"/>
            <c:spPr>
              <a:solidFill>
                <a:srgbClr val="00B050"/>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dLbl>
              <c:idx val="5"/>
              <c:delete val="1"/>
              <c:extLst>
                <c:ext xmlns:c15="http://schemas.microsoft.com/office/drawing/2012/chart" uri="{CE6537A1-D6FC-4f65-9D91-7224C49458BB}"/>
                <c:ext xmlns:c16="http://schemas.microsoft.com/office/drawing/2014/chart" uri="{C3380CC4-5D6E-409C-BE32-E72D297353CC}">
                  <c16:uniqueId val="{00000001-07AA-487C-ADFA-47EFB469E434}"/>
                </c:ext>
              </c:extLst>
            </c:dLbl>
            <c:spPr>
              <a:noFill/>
              <a:ln w="25400">
                <a:noFill/>
              </a:ln>
            </c:spPr>
            <c:txPr>
              <a:bodyPr wrap="square" lIns="38100" tIns="19050" rIns="38100" bIns="19050" anchor="ctr" anchorCtr="0">
                <a:spAutoFit/>
              </a:bodyPr>
              <a:lstStyle/>
              <a:p>
                <a:pPr algn="ctr">
                  <a:defRPr lang="da-DK" sz="1000" b="1" i="0" u="none" strike="noStrike" kern="1200" baseline="0">
                    <a:solidFill>
                      <a:srgbClr val="00B05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footprint!$L$17:$T$17</c:f>
              <c:numCache>
                <c:formatCode>General</c:formatCode>
                <c:ptCount val="9"/>
                <c:pt idx="0">
                  <c:v>2005</c:v>
                </c:pt>
                <c:pt idx="1">
                  <c:v>2007</c:v>
                </c:pt>
                <c:pt idx="2">
                  <c:v>2009</c:v>
                </c:pt>
                <c:pt idx="3">
                  <c:v>2011</c:v>
                </c:pt>
                <c:pt idx="4">
                  <c:v>2013</c:v>
                </c:pt>
                <c:pt idx="5">
                  <c:v>2015</c:v>
                </c:pt>
                <c:pt idx="6">
                  <c:v>2017</c:v>
                </c:pt>
                <c:pt idx="7">
                  <c:v>2019</c:v>
                </c:pt>
              </c:numCache>
            </c:numRef>
          </c:cat>
          <c:val>
            <c:numRef>
              <c:f>footprint!$L$19:$T$19</c:f>
              <c:numCache>
                <c:formatCode>0</c:formatCode>
                <c:ptCount val="9"/>
                <c:pt idx="0">
                  <c:v>283</c:v>
                </c:pt>
                <c:pt idx="1">
                  <c:v>193</c:v>
                </c:pt>
                <c:pt idx="2">
                  <c:v>151</c:v>
                </c:pt>
                <c:pt idx="3">
                  <c:v>145</c:v>
                </c:pt>
                <c:pt idx="4">
                  <c:v>152</c:v>
                </c:pt>
                <c:pt idx="5">
                  <c:v>162.5957026426278</c:v>
                </c:pt>
                <c:pt idx="6">
                  <c:v>176.74614976082822</c:v>
                </c:pt>
              </c:numCache>
            </c:numRef>
          </c:val>
          <c:smooth val="1"/>
          <c:extLst>
            <c:ext xmlns:c16="http://schemas.microsoft.com/office/drawing/2014/chart" uri="{C3380CC4-5D6E-409C-BE32-E72D297353CC}">
              <c16:uniqueId val="{0000000B-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chemeClr val="bg1">
                  <a:lumMod val="65000"/>
                </a:schemeClr>
              </a:solidFill>
            </a:ln>
          </c:spPr>
        </c:minorGridlines>
        <c:numFmt formatCode="General" sourceLinked="1"/>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85000"/>
          </a:schemeClr>
        </a:solidFill>
        <a:ln cmpd="sng">
          <a:solidFill>
            <a:schemeClr val="bg1">
              <a:lumMod val="50000"/>
            </a:schemeClr>
          </a:solidFill>
          <a:prstDash val="solid"/>
        </a:ln>
      </c:spPr>
    </c:plotArea>
    <c:plotVisOnly val="1"/>
    <c:dispBlanksAs val="gap"/>
    <c:showDLblsOverMax val="0"/>
  </c:chart>
  <c:spPr>
    <a:solidFill>
      <a:schemeClr val="bg1">
        <a:lumMod val="7500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3024035895927952"/>
        </c:manualLayout>
      </c:layout>
      <c:lineChart>
        <c:grouping val="standard"/>
        <c:varyColors val="0"/>
        <c:ser>
          <c:idx val="0"/>
          <c:order val="0"/>
          <c:spPr>
            <a:ln w="38100">
              <a:solidFill>
                <a:schemeClr val="tx1">
                  <a:lumMod val="75000"/>
                  <a:lumOff val="25000"/>
                </a:schemeClr>
              </a:solidFill>
              <a:prstDash val="sysDash"/>
            </a:ln>
          </c:spPr>
          <c:marker>
            <c:symbol val="circle"/>
            <c:size val="5"/>
            <c:spPr>
              <a:solidFill>
                <a:schemeClr val="tx1">
                  <a:lumMod val="75000"/>
                  <a:lumOff val="25000"/>
                </a:schemeClr>
              </a:solidFill>
              <a:ln>
                <a:noFill/>
              </a:ln>
            </c:spPr>
          </c:marker>
          <c:dLbls>
            <c:dLbl>
              <c:idx val="0"/>
              <c:layout>
                <c:manualLayout>
                  <c:x val="-1.8617672790901176E-2"/>
                  <c:y val="-5.9110225329717603E-2"/>
                </c:manualLayout>
              </c:layout>
              <c:numFmt formatCode="0.0%" sourceLinked="0"/>
              <c:spPr/>
              <c:txPr>
                <a:bodyPr/>
                <a:lstStyle/>
                <a:p>
                  <a:pPr>
                    <a:defRPr sz="1000" b="1" i="0" u="none" strike="noStrike"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67187587788E-2"/>
                  <c:y val="-5.3578157502096574E-2"/>
                </c:manualLayout>
              </c:layout>
              <c:numFmt formatCode="0.0%" sourceLinked="0"/>
              <c:spPr/>
              <c:txPr>
                <a:bodyPr anchorCtr="0"/>
                <a:lstStyle/>
                <a:p>
                  <a:pPr algn="ctr">
                    <a:defRPr lang="en-US" sz="1000" b="1" i="0" u="none" strike="noStrike" kern="1200"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9966"/>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sea'!$C$14:$C$15</c:f>
              <c:numCache>
                <c:formatCode>0.00%</c:formatCode>
                <c:ptCount val="2"/>
                <c:pt idx="0">
                  <c:v>0.25800000000000001</c:v>
                </c:pt>
                <c:pt idx="1">
                  <c:v>0.316</c:v>
                </c:pt>
              </c:numCache>
            </c:numRef>
          </c:val>
          <c:smooth val="0"/>
          <c:extLst>
            <c:ext xmlns:c16="http://schemas.microsoft.com/office/drawing/2014/chart" uri="{C3380CC4-5D6E-409C-BE32-E72D297353CC}">
              <c16:uniqueId val="{00000002-418A-40E2-A068-DD56D926DB56}"/>
            </c:ext>
          </c:extLst>
        </c:ser>
        <c:ser>
          <c:idx val="1"/>
          <c:order val="1"/>
          <c:spPr>
            <a:ln w="38100" cmpd="sng">
              <a:solidFill>
                <a:schemeClr val="tx1">
                  <a:lumMod val="75000"/>
                  <a:lumOff val="25000"/>
                </a:schemeClr>
              </a:solidFill>
              <a:prstDash val="solid"/>
            </a:ln>
          </c:spPr>
          <c:marker>
            <c:symbol val="circle"/>
            <c:size val="5"/>
            <c:spPr>
              <a:solidFill>
                <a:schemeClr val="tx1">
                  <a:lumMod val="75000"/>
                  <a:lumOff val="25000"/>
                </a:schemeClr>
              </a:solidFill>
              <a:ln>
                <a:noFill/>
              </a:ln>
            </c:spPr>
          </c:marker>
          <c:dLbls>
            <c:dLbl>
              <c:idx val="0"/>
              <c:layout>
                <c:manualLayout>
                  <c:x val="-2.2873333493863706E-2"/>
                  <c:y val="-4.7851798608161432E-2"/>
                </c:manualLayout>
              </c:layout>
              <c:numFmt formatCode="0.0%" sourceLinked="0"/>
              <c:spPr/>
              <c:txPr>
                <a:bodyPr/>
                <a:lstStyle/>
                <a:p>
                  <a:pPr algn="ctr" rtl="0">
                    <a:defRPr sz="1000" b="1" i="0" u="none" strike="noStrike"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652965397673E-2"/>
                  <c:y val="-5.1628712386055479E-2"/>
                </c:manualLayout>
              </c:layout>
              <c:numFmt formatCode="0.0%" sourceLinked="0"/>
              <c:spPr/>
              <c:txPr>
                <a:bodyPr anchorCtr="0"/>
                <a:lstStyle/>
                <a:p>
                  <a:pPr algn="ctr">
                    <a:defRPr lang="en-US" sz="1000" b="1" i="0" u="none" strike="noStrike" kern="1200" baseline="0">
                      <a:solidFill>
                        <a:schemeClr val="tx1">
                          <a:lumMod val="75000"/>
                          <a:lumOff val="25000"/>
                        </a:schemeClr>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chemeClr val="tx1">
                        <a:lumMod val="75000"/>
                        <a:lumOff val="25000"/>
                      </a:schemeClr>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sea'!$D$14:$D$15</c:f>
              <c:numCache>
                <c:formatCode>0.00%</c:formatCode>
                <c:ptCount val="2"/>
                <c:pt idx="0">
                  <c:v>3.0864402392157121E-3</c:v>
                </c:pt>
                <c:pt idx="1">
                  <c:v>3.0864402392157121E-3</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chemeClr val="bg1">
                  <a:lumMod val="65000"/>
                </a:schemeClr>
              </a:solidFill>
            </a:ln>
          </c:spPr>
        </c:majorGridlines>
        <c:numFmt formatCode="0%" sourceLinked="0"/>
        <c:majorTickMark val="out"/>
        <c:minorTickMark val="none"/>
        <c:tickLblPos val="nextTo"/>
        <c:spPr>
          <a:ln>
            <a:solidFill>
              <a:schemeClr val="bg1">
                <a:lumMod val="50000"/>
              </a:schemeClr>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chemeClr val="bg1">
              <a:lumMod val="50000"/>
            </a:schemeClr>
          </a:solidFill>
        </a:ln>
      </c:spPr>
    </c:plotArea>
    <c:plotVisOnly val="1"/>
    <c:dispBlanksAs val="gap"/>
    <c:showDLblsOverMax val="0"/>
  </c:chart>
  <c:spPr>
    <a:solidFill>
      <a:schemeClr val="bg1">
        <a:lumMod val="75000"/>
        <a:alpha val="0"/>
      </a:scheme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476249</xdr:colOff>
      <xdr:row>2</xdr:row>
      <xdr:rowOff>171451</xdr:rowOff>
    </xdr:from>
    <xdr:to>
      <xdr:col>4</xdr:col>
      <xdr:colOff>1238250</xdr:colOff>
      <xdr:row>14</xdr:row>
      <xdr:rowOff>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419102</xdr:colOff>
      <xdr:row>12</xdr:row>
      <xdr:rowOff>66675</xdr:rowOff>
    </xdr:from>
    <xdr:to>
      <xdr:col>3</xdr:col>
      <xdr:colOff>419100</xdr:colOff>
      <xdr:row>13</xdr:row>
      <xdr:rowOff>127000</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a:off x="2209802" y="2362200"/>
          <a:ext cx="1247773"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247657</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190632"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Calibri" panose="020F0502020204030204" pitchFamily="34" charset="0"/>
            </a:rPr>
            <a:t>climatepositions.com</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E</a:t>
          </a:r>
          <a:r>
            <a:rPr lang="da-DK" sz="1100" b="1">
              <a:effectLst/>
              <a:latin typeface="+mn-lt"/>
              <a:ea typeface="+mn-ea"/>
              <a:cs typeface="+mn-cs"/>
            </a:rPr>
            <a:t>xclusive Carbon</a:t>
          </a:r>
          <a:r>
            <a:rPr lang="da-DK" sz="1100" b="1" baseline="0">
              <a:effectLst/>
              <a:latin typeface="+mn-lt"/>
              <a:ea typeface="+mn-ea"/>
              <a:cs typeface="+mn-cs"/>
            </a:rPr>
            <a:t> Emissions,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9</xdr:col>
      <xdr:colOff>38100</xdr:colOff>
      <xdr:row>1</xdr:row>
      <xdr:rowOff>19050</xdr:rowOff>
    </xdr:from>
    <xdr:to>
      <xdr:col>11</xdr:col>
      <xdr:colOff>838200</xdr:colOff>
      <xdr:row>13</xdr:row>
      <xdr:rowOff>19050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1038225</xdr:colOff>
      <xdr:row>1</xdr:row>
      <xdr:rowOff>0</xdr:rowOff>
    </xdr:from>
    <xdr:to>
      <xdr:col>16</xdr:col>
      <xdr:colOff>104775</xdr:colOff>
      <xdr:row>13</xdr:row>
      <xdr:rowOff>9525</xdr:rowOff>
    </xdr:to>
    <xdr:graphicFrame macro="">
      <xdr:nvGraphicFramePr>
        <xdr:cNvPr id="3" name="Diagram 3">
          <a:extLst>
            <a:ext uri="{FF2B5EF4-FFF2-40B4-BE49-F238E27FC236}">
              <a16:creationId xmlns:a16="http://schemas.microsoft.com/office/drawing/2014/main" id="{44943C79-7EE9-46BE-BD2F-0539C4E20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295275</xdr:colOff>
      <xdr:row>2</xdr:row>
      <xdr:rowOff>171452</xdr:rowOff>
    </xdr:from>
    <xdr:to>
      <xdr:col>13</xdr:col>
      <xdr:colOff>342905</xdr:colOff>
      <xdr:row>4</xdr:row>
      <xdr:rowOff>28575</xdr:rowOff>
    </xdr:to>
    <xdr:sp macro="" textlink="">
      <xdr:nvSpPr>
        <xdr:cNvPr id="4" name="Tekstboks 3">
          <a:extLst>
            <a:ext uri="{FF2B5EF4-FFF2-40B4-BE49-F238E27FC236}">
              <a16:creationId xmlns:a16="http://schemas.microsoft.com/office/drawing/2014/main" id="{BF267DB1-C3EE-4A32-A47D-3027752A121C}"/>
            </a:ext>
          </a:extLst>
        </xdr:cNvPr>
        <xdr:cNvSpPr txBox="1"/>
      </xdr:nvSpPr>
      <xdr:spPr>
        <a:xfrm>
          <a:off x="14268450" y="561977"/>
          <a:ext cx="1200155" cy="238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bg1">
                  <a:lumMod val="50000"/>
                </a:schemeClr>
              </a:solidFill>
              <a:latin typeface="+mn-lt"/>
              <a:ea typeface="+mn-ea"/>
              <a:cs typeface="Times New Roman" panose="02020603050405020304" pitchFamily="18" charset="0"/>
            </a:rPr>
            <a:t>climatepositions.com</a:t>
          </a:r>
        </a:p>
      </xdr:txBody>
    </xdr:sp>
    <xdr:clientData/>
  </xdr:twoCellAnchor>
  <xdr:twoCellAnchor>
    <xdr:from>
      <xdr:col>9</xdr:col>
      <xdr:colOff>514350</xdr:colOff>
      <xdr:row>2</xdr:row>
      <xdr:rowOff>171452</xdr:rowOff>
    </xdr:from>
    <xdr:to>
      <xdr:col>10</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Stippled black: Forest Cover 1990-2015</a:t>
          </a:r>
        </a:p>
        <a:p xmlns:a="http://schemas.openxmlformats.org/drawingml/2006/main">
          <a:pPr algn="ctr"/>
          <a:r>
            <a:rPr lang="da-DK" sz="1000">
              <a:latin typeface="+mn-lt"/>
              <a:cs typeface="Times New Roman" pitchFamily="18" charset="0"/>
            </a:rPr>
            <a:t>Black:</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4.xml><?xml version="1.0" encoding="utf-8"?>
<c:userShapes xmlns:c="http://schemas.openxmlformats.org/drawingml/2006/chart">
  <cdr:relSizeAnchor xmlns:cdr="http://schemas.openxmlformats.org/drawingml/2006/chartDrawing">
    <cdr:from>
      <cdr:x>0.26153</cdr:x>
      <cdr:y>0.05376</cdr:y>
    </cdr:from>
    <cdr:to>
      <cdr:x>0.98727</cdr:x>
      <cdr:y>0.19726</cdr:y>
    </cdr:to>
    <cdr:sp macro="" textlink="">
      <cdr:nvSpPr>
        <cdr:cNvPr id="2" name="Tekstboks 1">
          <a:extLst xmlns:a="http://schemas.openxmlformats.org/drawingml/2006/main">
            <a:ext uri="{FF2B5EF4-FFF2-40B4-BE49-F238E27FC236}">
              <a16:creationId xmlns:a16="http://schemas.microsoft.com/office/drawing/2014/main" id="{6E18FF63-1E99-45C5-8719-C1F85BEBF13C}"/>
            </a:ext>
          </a:extLst>
        </cdr:cNvPr>
        <cdr:cNvSpPr txBox="1"/>
      </cdr:nvSpPr>
      <cdr:spPr>
        <a:xfrm xmlns:a="http://schemas.openxmlformats.org/drawingml/2006/main">
          <a:off x="812104" y="123919"/>
          <a:ext cx="2253532" cy="330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mn-lt"/>
              <a:ea typeface="+mn-ea"/>
              <a:cs typeface="Times New Roman" pitchFamily="18" charset="0"/>
            </a:rPr>
            <a:t>Marine</a:t>
          </a:r>
          <a:r>
            <a:rPr lang="da-DK" sz="1000">
              <a:latin typeface="Times New Roman" pitchFamily="18" charset="0"/>
              <a:cs typeface="Times New Roman" pitchFamily="18" charset="0"/>
            </a:rPr>
            <a:t> Protection 1990-2014</a:t>
          </a:r>
        </a:p>
      </cdr:txBody>
    </cdr:sp>
  </cdr:relSizeAnchor>
</c:userShapes>
</file>

<file path=xl/drawings/drawing15.xml><?xml version="1.0" encoding="utf-8"?>
<xdr:wsDr xmlns:xdr="http://schemas.openxmlformats.org/drawingml/2006/spreadsheetDrawing" xmlns:a="http://schemas.openxmlformats.org/drawingml/2006/main">
  <xdr:twoCellAnchor>
    <xdr:from>
      <xdr:col>1</xdr:col>
      <xdr:colOff>0</xdr:colOff>
      <xdr:row>3</xdr:row>
      <xdr:rowOff>190499</xdr:rowOff>
    </xdr:from>
    <xdr:to>
      <xdr:col>9</xdr:col>
      <xdr:colOff>19050</xdr:colOff>
      <xdr:row>22</xdr:row>
      <xdr:rowOff>19050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561975</xdr:colOff>
      <xdr:row>5</xdr:row>
      <xdr:rowOff>104775</xdr:rowOff>
    </xdr:from>
    <xdr:to>
      <xdr:col>2</xdr:col>
      <xdr:colOff>514350</xdr:colOff>
      <xdr:row>6</xdr:row>
      <xdr:rowOff>165100</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38225" y="1066800"/>
          <a:ext cx="132397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466725</xdr:colOff>
      <xdr:row>2</xdr:row>
      <xdr:rowOff>180975</xdr:rowOff>
    </xdr:from>
    <xdr:to>
      <xdr:col>5</xdr:col>
      <xdr:colOff>542925</xdr:colOff>
      <xdr:row>12</xdr:row>
      <xdr:rowOff>1</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390527</xdr:colOff>
      <xdr:row>10</xdr:row>
      <xdr:rowOff>95250</xdr:rowOff>
    </xdr:from>
    <xdr:to>
      <xdr:col>3</xdr:col>
      <xdr:colOff>885827</xdr:colOff>
      <xdr:row>11</xdr:row>
      <xdr:rowOff>155575</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a:off x="2219327" y="20097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a:t>
          </a:r>
          <a:r>
            <a:rPr lang="en-US" sz="900">
              <a:solidFill>
                <a:schemeClr val="tx1">
                  <a:lumMod val="50000"/>
                  <a:lumOff val="50000"/>
                </a:schemeClr>
              </a:solidFill>
              <a:latin typeface="+mn-lt"/>
              <a:cs typeface="Times New Roman" panose="02020603050405020304" pitchFamily="18" charset="0"/>
            </a:rPr>
            <a:t>.com</a:t>
          </a:r>
        </a:p>
      </xdr:txBody>
    </xdr:sp>
    <xdr:clientData/>
  </xdr:twoCellAnchor>
  <xdr:twoCellAnchor>
    <xdr:from>
      <xdr:col>5</xdr:col>
      <xdr:colOff>638175</xdr:colOff>
      <xdr:row>2</xdr:row>
      <xdr:rowOff>171451</xdr:rowOff>
    </xdr:from>
    <xdr:to>
      <xdr:col>11</xdr:col>
      <xdr:colOff>323850</xdr:colOff>
      <xdr:row>12</xdr:row>
      <xdr:rowOff>9525</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333377</xdr:colOff>
      <xdr:row>10</xdr:row>
      <xdr:rowOff>104776</xdr:rowOff>
    </xdr:from>
    <xdr:to>
      <xdr:col>8</xdr:col>
      <xdr:colOff>828677</xdr:colOff>
      <xdr:row>11</xdr:row>
      <xdr:rowOff>165101</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a:off x="6734177" y="2019301"/>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11</xdr:row>
      <xdr:rowOff>142875</xdr:rowOff>
    </xdr:from>
    <xdr:to>
      <xdr:col>3</xdr:col>
      <xdr:colOff>238130</xdr:colOff>
      <xdr:row>13</xdr:row>
      <xdr:rowOff>41275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24000" y="224790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485775</xdr:colOff>
      <xdr:row>39</xdr:row>
      <xdr:rowOff>123825</xdr:rowOff>
    </xdr:from>
    <xdr:to>
      <xdr:col>3</xdr:col>
      <xdr:colOff>285755</xdr:colOff>
      <xdr:row>40</xdr:row>
      <xdr:rowOff>146050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571625" y="75723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twoCellAnchor>
    <xdr:from>
      <xdr:col>1</xdr:col>
      <xdr:colOff>447674</xdr:colOff>
      <xdr:row>67</xdr:row>
      <xdr:rowOff>133350</xdr:rowOff>
    </xdr:from>
    <xdr:to>
      <xdr:col>3</xdr:col>
      <xdr:colOff>295275</xdr:colOff>
      <xdr:row>69</xdr:row>
      <xdr:rowOff>0</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33524" y="12915900"/>
          <a:ext cx="13144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333375</xdr:colOff>
      <xdr:row>11</xdr:row>
      <xdr:rowOff>85725</xdr:rowOff>
    </xdr:from>
    <xdr:to>
      <xdr:col>15</xdr:col>
      <xdr:colOff>133355</xdr:colOff>
      <xdr:row>12</xdr:row>
      <xdr:rowOff>146050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20325" y="21907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0.05116</cdr:x>
      <cdr:y>0.11297</cdr:y>
    </cdr:from>
    <cdr:to>
      <cdr:x>0.22078</cdr:x>
      <cdr:y>0.17502</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412756" y="450848"/>
          <a:ext cx="1368419" cy="2476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466724</xdr:colOff>
      <xdr:row>4</xdr:row>
      <xdr:rowOff>9525</xdr:rowOff>
    </xdr:from>
    <xdr:to>
      <xdr:col>8</xdr:col>
      <xdr:colOff>381000</xdr:colOff>
      <xdr:row>27</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6</xdr:row>
      <xdr:rowOff>133350</xdr:rowOff>
    </xdr:from>
    <xdr:to>
      <xdr:col>2</xdr:col>
      <xdr:colOff>466725</xdr:colOff>
      <xdr:row>8</xdr:row>
      <xdr:rowOff>3175</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1047750" y="1285875"/>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mn-lt"/>
              <a:ea typeface="+mn-ea"/>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0.09072</cdr:x>
      <cdr:y>0.01969</cdr:y>
    </cdr:from>
    <cdr:to>
      <cdr:x>0.89789</cdr:x>
      <cdr:y>0.13534</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505493" y="86082"/>
          <a:ext cx="4497652" cy="50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per capita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World average set at 1</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19050</xdr:colOff>
      <xdr:row>18</xdr:row>
      <xdr:rowOff>171450</xdr:rowOff>
    </xdr:from>
    <xdr:to>
      <xdr:col>11</xdr:col>
      <xdr:colOff>76200</xdr:colOff>
      <xdr:row>30</xdr:row>
      <xdr:rowOff>152400</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xdr:colOff>
      <xdr:row>18</xdr:row>
      <xdr:rowOff>0</xdr:rowOff>
    </xdr:from>
    <xdr:to>
      <xdr:col>5</xdr:col>
      <xdr:colOff>600080</xdr:colOff>
      <xdr:row>19</xdr:row>
      <xdr:rowOff>60325</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5000625"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11</xdr:col>
      <xdr:colOff>76200</xdr:colOff>
      <xdr:row>18</xdr:row>
      <xdr:rowOff>0</xdr:rowOff>
    </xdr:from>
    <xdr:to>
      <xdr:col>12</xdr:col>
      <xdr:colOff>609605</xdr:colOff>
      <xdr:row>19</xdr:row>
      <xdr:rowOff>60325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9677400" y="3476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4</xdr:col>
      <xdr:colOff>609599</xdr:colOff>
      <xdr:row>29</xdr:row>
      <xdr:rowOff>66675</xdr:rowOff>
    </xdr:from>
    <xdr:to>
      <xdr:col>10</xdr:col>
      <xdr:colOff>447674</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543549" y="5638800"/>
          <a:ext cx="38385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Emissions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11</xdr:col>
      <xdr:colOff>647699</xdr:colOff>
      <xdr:row>29</xdr:row>
      <xdr:rowOff>47625</xdr:rowOff>
    </xdr:from>
    <xdr:to>
      <xdr:col>18</xdr:col>
      <xdr:colOff>9524</xdr:colOff>
      <xdr:row>30</xdr:row>
      <xdr:rowOff>114300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48899" y="5619750"/>
          <a:ext cx="40290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a:t>
          </a:r>
          <a:r>
            <a:rPr lang="en-US" sz="900">
              <a:solidFill>
                <a:schemeClr val="tx1">
                  <a:lumMod val="65000"/>
                  <a:lumOff val="35000"/>
                </a:schemeClr>
              </a:solidFill>
              <a:latin typeface="+mn-lt"/>
              <a:cs typeface="Times New Roman" panose="02020603050405020304" pitchFamily="18" charset="0"/>
            </a:rPr>
            <a:t>Emissions</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(without bunkers), cement, etc. (EDGAR)</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5</xdr:row>
      <xdr:rowOff>123825</xdr:rowOff>
    </xdr:from>
    <xdr:to>
      <xdr:col>2</xdr:col>
      <xdr:colOff>523880</xdr:colOff>
      <xdr:row>6</xdr:row>
      <xdr:rowOff>184150</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152525" y="1085850"/>
          <a:ext cx="13049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mn-lt"/>
              <a:cs typeface="Times New Roman" panose="02020603050405020304" pitchFamily="18" charset="0"/>
            </a:rPr>
            <a:t>.com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7</xdr:row>
      <xdr:rowOff>76200</xdr:rowOff>
    </xdr:from>
    <xdr:to>
      <xdr:col>2</xdr:col>
      <xdr:colOff>333375</xdr:colOff>
      <xdr:row>8</xdr:row>
      <xdr:rowOff>165100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876299" y="1419225"/>
          <a:ext cx="13335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lumMod val="50000"/>
                </a:schemeClr>
              </a:solidFill>
              <a:latin typeface="+mn-lt"/>
              <a:cs typeface="Times New Roman" panose="02020603050405020304" pitchFamily="18" charset="0"/>
            </a:rPr>
            <a:t>climatepositions</a:t>
          </a:r>
          <a:r>
            <a:rPr lang="en-US" sz="10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6" sqref="B6"/>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549" t="s">
        <v>17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568">
        <v>42948</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383</v>
      </c>
      <c r="C9" s="12">
        <v>2016</v>
      </c>
      <c r="D9" s="13">
        <v>2017</v>
      </c>
      <c r="E9" s="14" t="s">
        <v>380</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6">
        <v>2016</v>
      </c>
      <c r="D10" s="17">
        <v>2017</v>
      </c>
      <c r="E10" s="14" t="s">
        <v>380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8" t="s">
        <v>381</v>
      </c>
      <c r="C11" s="19">
        <v>2016</v>
      </c>
      <c r="D11" s="20">
        <v>2017</v>
      </c>
      <c r="E11" s="14" t="s">
        <v>380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16">
        <v>2016</v>
      </c>
      <c r="D12" s="17">
        <v>2017</v>
      </c>
      <c r="E12" s="21" t="s">
        <v>380</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22" t="s">
        <v>420</v>
      </c>
      <c r="C13" s="23">
        <v>2015</v>
      </c>
      <c r="D13" s="24">
        <v>2017</v>
      </c>
      <c r="E13" s="25"/>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6" t="s">
        <v>9</v>
      </c>
      <c r="C14" s="27">
        <v>2015</v>
      </c>
      <c r="D14" s="28">
        <v>2016</v>
      </c>
      <c r="E14" s="2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6" t="s">
        <v>10</v>
      </c>
      <c r="C15" s="27">
        <v>2015</v>
      </c>
      <c r="D15" s="28">
        <v>2016</v>
      </c>
      <c r="E15" s="2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22" t="s">
        <v>11</v>
      </c>
      <c r="C16" s="23">
        <v>2014</v>
      </c>
      <c r="D16" s="24">
        <v>2016</v>
      </c>
      <c r="E16" s="25" t="s">
        <v>379</v>
      </c>
      <c r="F16" s="1"/>
      <c r="G16" s="30"/>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6" t="s">
        <v>12</v>
      </c>
      <c r="C17" s="27">
        <v>2013</v>
      </c>
      <c r="D17" s="28">
        <v>2017</v>
      </c>
      <c r="E17" s="29" t="s">
        <v>379</v>
      </c>
      <c r="F17" s="30"/>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31" t="s">
        <v>13</v>
      </c>
      <c r="C18" s="32">
        <v>2015</v>
      </c>
      <c r="D18" s="33">
        <v>2015</v>
      </c>
      <c r="E18" s="34" t="s">
        <v>14</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35" t="s">
        <v>382</v>
      </c>
      <c r="C19" s="36">
        <v>2014</v>
      </c>
      <c r="D19" s="37">
        <v>2015</v>
      </c>
      <c r="E19" s="38"/>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2" t="s">
        <v>15</v>
      </c>
      <c r="C20" s="23">
        <v>2015</v>
      </c>
      <c r="D20" s="24">
        <v>2016</v>
      </c>
      <c r="E20" s="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0">
        <v>13</v>
      </c>
      <c r="B21" s="26" t="s">
        <v>403</v>
      </c>
      <c r="C21" s="27" t="s">
        <v>16</v>
      </c>
      <c r="D21" s="28">
        <v>2017</v>
      </c>
      <c r="E21" s="2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40"/>
      <c r="O32" s="1"/>
      <c r="P32" s="40"/>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7" width="14.7109375" customWidth="1"/>
  </cols>
  <sheetData>
    <row r="1" spans="1:41">
      <c r="A1" s="44" t="s">
        <v>0</v>
      </c>
      <c r="B1" s="2"/>
      <c r="C1" s="2"/>
      <c r="D1" s="2"/>
      <c r="E1" s="2"/>
      <c r="F1" s="2"/>
      <c r="G1" s="2"/>
      <c r="H1" s="2"/>
      <c r="I1" s="2"/>
      <c r="J1" s="2"/>
      <c r="K1" s="2"/>
      <c r="L1" s="2"/>
      <c r="M1" s="2"/>
      <c r="N1" s="2"/>
      <c r="O1" s="2"/>
      <c r="P1" s="72"/>
      <c r="Q1" s="72"/>
      <c r="R1" s="72"/>
      <c r="S1" s="72"/>
      <c r="T1" s="72"/>
      <c r="U1" s="72"/>
      <c r="V1" s="72"/>
      <c r="W1" s="2"/>
      <c r="X1" s="2"/>
      <c r="Y1" s="2"/>
      <c r="Z1" s="2"/>
      <c r="AA1" s="2"/>
      <c r="AB1" s="2"/>
      <c r="AC1" s="2"/>
      <c r="AD1" s="2"/>
      <c r="AE1" s="2"/>
      <c r="AF1" s="2"/>
      <c r="AG1" s="2"/>
      <c r="AH1" s="2"/>
      <c r="AI1" s="2"/>
      <c r="AJ1" s="2"/>
      <c r="AK1" s="2"/>
      <c r="AL1" s="2"/>
      <c r="AM1" s="2"/>
      <c r="AN1" s="2"/>
      <c r="AO1" s="2"/>
    </row>
    <row r="2" spans="1:41" ht="15.75">
      <c r="A2" s="47" t="s">
        <v>347</v>
      </c>
      <c r="B2" s="70"/>
      <c r="C2" s="70"/>
      <c r="D2" s="2"/>
      <c r="E2" s="2"/>
      <c r="F2" s="2"/>
      <c r="G2" s="71"/>
      <c r="H2" s="2"/>
      <c r="I2" s="2"/>
      <c r="J2" s="2"/>
      <c r="K2" s="2"/>
      <c r="L2" s="2"/>
      <c r="M2" s="2"/>
      <c r="N2" s="2"/>
      <c r="O2" s="2"/>
      <c r="P2" s="2"/>
      <c r="Q2" s="2"/>
      <c r="R2" s="2"/>
      <c r="S2" s="2"/>
      <c r="T2" s="2"/>
      <c r="U2" s="2"/>
      <c r="V2" s="61"/>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61"/>
      <c r="W3" s="2"/>
      <c r="X3" s="2"/>
      <c r="Y3" s="2"/>
      <c r="Z3" s="2"/>
      <c r="AA3" s="2"/>
      <c r="AB3" s="2"/>
      <c r="AC3" s="2"/>
      <c r="AD3" s="2"/>
      <c r="AE3" s="2"/>
      <c r="AF3" s="2"/>
      <c r="AG3" s="2"/>
      <c r="AH3" s="2"/>
      <c r="AI3" s="2"/>
      <c r="AJ3" s="2"/>
      <c r="AK3" s="2"/>
      <c r="AL3" s="2"/>
      <c r="AM3" s="2"/>
      <c r="AN3" s="2"/>
      <c r="AO3" s="2"/>
    </row>
    <row r="4" spans="1:41">
      <c r="A4" s="2"/>
      <c r="B4" s="138"/>
      <c r="C4" s="138"/>
      <c r="D4" s="138"/>
      <c r="E4" s="388"/>
      <c r="F4" s="389"/>
      <c r="G4" s="124"/>
      <c r="H4" s="124"/>
      <c r="I4" s="138"/>
      <c r="J4" s="138"/>
      <c r="K4" s="138"/>
      <c r="L4" s="138"/>
      <c r="M4" s="138"/>
      <c r="N4" s="138"/>
      <c r="O4" s="138"/>
      <c r="P4" s="138"/>
      <c r="Q4" s="138"/>
      <c r="R4" s="138"/>
      <c r="S4" s="138"/>
      <c r="T4" s="138"/>
      <c r="U4" s="138"/>
      <c r="V4" s="151"/>
      <c r="W4" s="138"/>
      <c r="X4" s="138"/>
      <c r="Y4" s="151"/>
      <c r="Z4" s="138"/>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390"/>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275"/>
      <c r="Z6" s="177"/>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61"/>
      <c r="Z7" s="177"/>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151"/>
      <c r="Z8" s="391"/>
      <c r="AA8" s="54"/>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151"/>
      <c r="Z9" s="391"/>
      <c r="AA9" s="54"/>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151"/>
      <c r="Z10" s="391"/>
      <c r="AA10" s="54"/>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151"/>
      <c r="Z11" s="391"/>
      <c r="AA11" s="54"/>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151"/>
      <c r="Z12" s="391"/>
      <c r="AA12" s="54"/>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151"/>
      <c r="Z13" s="391"/>
      <c r="AA13" s="54"/>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391"/>
      <c r="AA14" s="54"/>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391"/>
      <c r="AA15" s="54"/>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391"/>
      <c r="AA16" s="54"/>
      <c r="AB16" s="2"/>
      <c r="AC16" s="2"/>
      <c r="AD16" s="2"/>
      <c r="AE16" s="2"/>
      <c r="AF16" s="2"/>
      <c r="AG16" s="2"/>
      <c r="AH16" s="2"/>
      <c r="AI16" s="2"/>
      <c r="AJ16" s="2"/>
      <c r="AK16" s="2"/>
      <c r="AL16" s="2"/>
      <c r="AM16" s="2"/>
      <c r="AN16" s="2"/>
      <c r="AO16" s="2"/>
    </row>
    <row r="17" spans="1:41">
      <c r="A17" s="2"/>
      <c r="B17" s="2"/>
      <c r="C17" s="2"/>
      <c r="D17" s="2"/>
      <c r="E17" s="2"/>
      <c r="F17" s="2"/>
      <c r="G17" s="2"/>
      <c r="H17" s="2"/>
      <c r="I17" s="2"/>
      <c r="J17" s="2"/>
      <c r="K17" s="2"/>
      <c r="L17" s="2"/>
      <c r="M17" s="2"/>
      <c r="N17" s="2"/>
      <c r="O17" s="2"/>
      <c r="P17" s="2"/>
      <c r="Q17" s="2"/>
      <c r="R17" s="2"/>
      <c r="S17" s="2"/>
      <c r="T17" s="2"/>
      <c r="U17" s="2"/>
      <c r="V17" s="2"/>
      <c r="W17" s="2"/>
      <c r="X17" s="2"/>
      <c r="Y17" s="2"/>
      <c r="Z17" s="391"/>
      <c r="AA17" s="54"/>
      <c r="AB17" s="2"/>
      <c r="AC17" s="2"/>
      <c r="AD17" s="2"/>
      <c r="AE17" s="2"/>
      <c r="AF17" s="2"/>
      <c r="AG17" s="2"/>
      <c r="AH17" s="2"/>
      <c r="AI17" s="2"/>
      <c r="AJ17" s="2"/>
      <c r="AK17" s="2"/>
      <c r="AL17" s="2"/>
      <c r="AM17" s="2"/>
      <c r="AN17" s="2"/>
      <c r="AO17" s="2"/>
    </row>
    <row r="18" spans="1:41">
      <c r="A18" s="107"/>
      <c r="B18" s="107"/>
      <c r="C18" s="107"/>
      <c r="D18" s="107"/>
      <c r="E18" s="107"/>
      <c r="F18" s="107"/>
      <c r="G18" s="107"/>
      <c r="H18" s="107"/>
      <c r="I18" s="107"/>
      <c r="J18" s="107"/>
      <c r="K18" s="107"/>
      <c r="L18" s="107"/>
      <c r="M18" s="107"/>
      <c r="N18" s="107"/>
      <c r="O18" s="107"/>
      <c r="P18" s="107"/>
      <c r="Q18" s="107"/>
      <c r="R18" s="107"/>
      <c r="S18" s="107"/>
      <c r="T18" s="107"/>
      <c r="U18" s="107"/>
      <c r="V18" s="107"/>
      <c r="W18" s="2"/>
      <c r="X18" s="2"/>
      <c r="Y18" s="2"/>
      <c r="Z18" s="391"/>
      <c r="AA18" s="54"/>
      <c r="AB18" s="2"/>
      <c r="AC18" s="2"/>
      <c r="AD18" s="2"/>
      <c r="AE18" s="2"/>
      <c r="AF18" s="2"/>
      <c r="AG18" s="2"/>
      <c r="AH18" s="2"/>
      <c r="AI18" s="2"/>
      <c r="AJ18" s="2"/>
      <c r="AK18" s="2"/>
      <c r="AL18" s="2"/>
      <c r="AM18" s="2"/>
      <c r="AN18" s="2"/>
      <c r="AO18" s="2"/>
    </row>
    <row r="19" spans="1:41">
      <c r="A19" s="107"/>
      <c r="B19" s="79"/>
      <c r="C19" s="126">
        <v>2000</v>
      </c>
      <c r="D19" s="126">
        <v>2001</v>
      </c>
      <c r="E19" s="126">
        <v>2002</v>
      </c>
      <c r="F19" s="126">
        <v>2003</v>
      </c>
      <c r="G19" s="126">
        <v>2004</v>
      </c>
      <c r="H19" s="126">
        <v>2005</v>
      </c>
      <c r="I19" s="126">
        <v>2006</v>
      </c>
      <c r="J19" s="126">
        <v>2007</v>
      </c>
      <c r="K19" s="126">
        <v>2008</v>
      </c>
      <c r="L19" s="126">
        <v>2009</v>
      </c>
      <c r="M19" s="126">
        <v>2010</v>
      </c>
      <c r="N19" s="126">
        <v>2011</v>
      </c>
      <c r="O19" s="126">
        <v>2012</v>
      </c>
      <c r="P19" s="126">
        <v>2013</v>
      </c>
      <c r="Q19" s="126">
        <v>2014</v>
      </c>
      <c r="R19" s="126">
        <v>2015</v>
      </c>
      <c r="S19" s="126">
        <v>2016</v>
      </c>
      <c r="T19" s="126">
        <v>2017</v>
      </c>
      <c r="U19" s="126">
        <v>2018</v>
      </c>
      <c r="V19" s="126">
        <v>2019</v>
      </c>
      <c r="W19" s="79"/>
      <c r="X19" s="78"/>
      <c r="Y19" s="147"/>
      <c r="Z19" s="391"/>
      <c r="AA19" s="54"/>
      <c r="AB19" s="2"/>
      <c r="AC19" s="2"/>
      <c r="AD19" s="2"/>
      <c r="AE19" s="2"/>
      <c r="AF19" s="2"/>
      <c r="AG19" s="2"/>
      <c r="AH19" s="2"/>
      <c r="AI19" s="2"/>
      <c r="AJ19" s="2"/>
      <c r="AK19" s="2"/>
      <c r="AL19" s="2"/>
      <c r="AM19" s="2"/>
      <c r="AN19" s="2"/>
      <c r="AO19" s="2"/>
    </row>
    <row r="20" spans="1:41">
      <c r="A20" s="78"/>
      <c r="B20" s="79" t="str">
        <f>B26</f>
        <v>France</v>
      </c>
      <c r="C20" s="393">
        <f>F26/C26*1000000000</f>
        <v>6175.9673239966551</v>
      </c>
      <c r="D20" s="393">
        <f>G26/C26*1000000000</f>
        <v>6277.7517753302718</v>
      </c>
      <c r="E20" s="393">
        <f>H26/C26*1000000000</f>
        <v>6506.3753121719337</v>
      </c>
      <c r="F20" s="393">
        <f>I26/C26*1000000000</f>
        <v>6506.3753121719337</v>
      </c>
      <c r="G20" s="393">
        <f>J26/C26*1000000000</f>
        <v>6747.526166100808</v>
      </c>
      <c r="H20" s="393">
        <f>K26/C26*1000000000</f>
        <v>6747.526166100808</v>
      </c>
      <c r="I20" s="393">
        <f>L26/C26*1000000000</f>
        <v>6713.0760441109696</v>
      </c>
      <c r="J20" s="393">
        <f>M26/C26*1000000000</f>
        <v>6578.4073854234157</v>
      </c>
      <c r="K20" s="393">
        <f>N26/C26*1000000000</f>
        <v>6550.2209219771839</v>
      </c>
      <c r="L20" s="393">
        <f>O26/C26*1000000000</f>
        <v>6133.6876288273079</v>
      </c>
      <c r="M20" s="393">
        <f>P26/C26*1000000000</f>
        <v>6421.8159218332366</v>
      </c>
      <c r="N20" s="393">
        <f>Q26/C26*1000000000</f>
        <v>6631.6484830440768</v>
      </c>
      <c r="O20" s="393">
        <f>R26/C26*1000000000</f>
        <v>6379.5362266638876</v>
      </c>
      <c r="P20" s="393">
        <f>S26/C26*1000000000</f>
        <v>6356.0475071253613</v>
      </c>
      <c r="Q20" s="393">
        <f>T26/C26*1000000000</f>
        <v>6545.5231780694785</v>
      </c>
      <c r="R20" s="393">
        <f>U26/C26*1000000000</f>
        <v>6561.182324428496</v>
      </c>
      <c r="S20" s="393"/>
      <c r="T20" s="393"/>
      <c r="U20" s="393"/>
      <c r="V20" s="393"/>
      <c r="W20" s="79"/>
      <c r="X20" s="78"/>
      <c r="Y20" s="147"/>
      <c r="Z20" s="392"/>
      <c r="AA20" s="541"/>
      <c r="AB20" s="107"/>
      <c r="AC20" s="107"/>
      <c r="AD20" s="107"/>
      <c r="AE20" s="107"/>
      <c r="AF20" s="107"/>
      <c r="AG20" s="107"/>
      <c r="AH20" s="107"/>
      <c r="AI20" s="107"/>
      <c r="AJ20" s="107"/>
      <c r="AK20" s="107"/>
      <c r="AL20" s="2"/>
      <c r="AM20" s="2"/>
      <c r="AN20" s="2"/>
      <c r="AO20" s="2"/>
    </row>
    <row r="21" spans="1:41">
      <c r="A21" s="78"/>
      <c r="B21" s="79" t="str">
        <f>B25</f>
        <v>(199 countries)</v>
      </c>
      <c r="C21" s="393">
        <f>F25/C25*1000000000</f>
        <v>361.62323794130077</v>
      </c>
      <c r="D21" s="393">
        <f>G25/C25*1000000000</f>
        <v>374.75642648491487</v>
      </c>
      <c r="E21" s="393">
        <f>H25/C25*1000000000</f>
        <v>383.32865475376701</v>
      </c>
      <c r="F21" s="393">
        <f>I25/C25*1000000000</f>
        <v>383.32865475376701</v>
      </c>
      <c r="G21" s="393">
        <f>J25/C25*1000000000</f>
        <v>390.01410141058409</v>
      </c>
      <c r="H21" s="393">
        <f>K25/C25*1000000000</f>
        <v>390.01410141058409</v>
      </c>
      <c r="I21" s="393">
        <f>L25/C25*1000000000</f>
        <v>394.35221346345219</v>
      </c>
      <c r="J21" s="393">
        <f>M25/C25*1000000000</f>
        <v>387.36963584410984</v>
      </c>
      <c r="K21" s="393">
        <f>N25/C25*1000000000</f>
        <v>386.10682925337773</v>
      </c>
      <c r="L21" s="393">
        <f>O25/C25*1000000000</f>
        <v>379.83736594409584</v>
      </c>
      <c r="M21" s="393">
        <f>P25/C25*1000000000</f>
        <v>390.51179577281391</v>
      </c>
      <c r="N21" s="393">
        <f>Q25/C25*1000000000</f>
        <v>373.74618121232919</v>
      </c>
      <c r="O21" s="393">
        <f>R25/C25*1000000000</f>
        <v>348.53461904206557</v>
      </c>
      <c r="P21" s="393">
        <f>S25/C25*1000000000</f>
        <v>350.46597029847936</v>
      </c>
      <c r="Q21" s="393">
        <f>T25/C25*1000000000</f>
        <v>358.1913753241347</v>
      </c>
      <c r="R21" s="393">
        <f>U25/C25*1000000000</f>
        <v>362.64833976201282</v>
      </c>
      <c r="S21" s="393"/>
      <c r="T21" s="393"/>
      <c r="U21" s="393"/>
      <c r="V21" s="393"/>
      <c r="W21" s="79"/>
      <c r="X21" s="78"/>
      <c r="Y21" s="147"/>
      <c r="Z21" s="392"/>
      <c r="AA21" s="541"/>
      <c r="AB21" s="107"/>
      <c r="AC21" s="107"/>
      <c r="AD21" s="107"/>
      <c r="AE21" s="107"/>
      <c r="AF21" s="107"/>
      <c r="AG21" s="107"/>
      <c r="AH21" s="107"/>
      <c r="AI21" s="107"/>
      <c r="AJ21" s="107"/>
      <c r="AK21" s="107"/>
      <c r="AL21" s="2"/>
      <c r="AM21" s="2"/>
      <c r="AN21" s="2"/>
      <c r="AO21" s="2"/>
    </row>
    <row r="22" spans="1:41">
      <c r="A22" s="78"/>
      <c r="B22" s="79" t="str">
        <f>B27</f>
        <v>Sweden</v>
      </c>
      <c r="C22" s="393">
        <f>F27/C27*1000000000</f>
        <v>5795.0894918209979</v>
      </c>
      <c r="D22" s="393">
        <f>G27/C27*1000000000</f>
        <v>7048.3713227693461</v>
      </c>
      <c r="E22" s="393">
        <f>H27/C27*1000000000</f>
        <v>7026.947701727493</v>
      </c>
      <c r="F22" s="393">
        <f>I27/C27*1000000000</f>
        <v>7026.947701727493</v>
      </c>
      <c r="G22" s="393">
        <f>J27/C27*1000000000</f>
        <v>7444.70831204361</v>
      </c>
      <c r="H22" s="393">
        <f>K27/C27*1000000000</f>
        <v>7444.70831204361</v>
      </c>
      <c r="I22" s="393">
        <f>L27/C27*1000000000</f>
        <v>6973.3886491228632</v>
      </c>
      <c r="J22" s="393">
        <f>M27/C27*1000000000</f>
        <v>6887.6941649554547</v>
      </c>
      <c r="K22" s="393">
        <f>N27/C27*1000000000</f>
        <v>6566.3398493276727</v>
      </c>
      <c r="L22" s="393">
        <f>O27/C27*1000000000</f>
        <v>5355.9052604630288</v>
      </c>
      <c r="M22" s="393">
        <f>P27/C27*1000000000</f>
        <v>5966.478460155814</v>
      </c>
      <c r="N22" s="393">
        <f>Q27/C27*1000000000</f>
        <v>6223.5619126580395</v>
      </c>
      <c r="O22" s="393">
        <f>R27/C27*1000000000</f>
        <v>6587.7634703695257</v>
      </c>
      <c r="P22" s="393">
        <f>S27/C27*1000000000</f>
        <v>6823.4233018298983</v>
      </c>
      <c r="Q22" s="393">
        <f>T27/C27*1000000000</f>
        <v>6673.4579545369334</v>
      </c>
      <c r="R22" s="393">
        <f>U27/C27*1000000000</f>
        <v>5837.9367339047012</v>
      </c>
      <c r="S22" s="393"/>
      <c r="T22" s="393"/>
      <c r="U22" s="393"/>
      <c r="V22" s="393"/>
      <c r="W22" s="79"/>
      <c r="X22" s="78"/>
      <c r="Y22" s="147"/>
      <c r="Z22" s="392"/>
      <c r="AA22" s="541"/>
      <c r="AB22" s="107"/>
      <c r="AC22" s="107"/>
      <c r="AD22" s="107"/>
      <c r="AE22" s="107"/>
      <c r="AF22" s="107"/>
      <c r="AG22" s="107"/>
      <c r="AH22" s="107"/>
      <c r="AI22" s="107"/>
      <c r="AJ22" s="107"/>
      <c r="AK22" s="107"/>
      <c r="AL22" s="2"/>
      <c r="AM22" s="2"/>
      <c r="AN22" s="2"/>
      <c r="AO22" s="2"/>
    </row>
    <row r="23" spans="1:41">
      <c r="A23" s="78"/>
      <c r="Z23" s="392"/>
      <c r="AA23" s="541"/>
      <c r="AB23" s="107"/>
      <c r="AC23" s="107"/>
      <c r="AD23" s="107"/>
      <c r="AE23" s="107"/>
      <c r="AF23" s="107"/>
      <c r="AG23" s="107"/>
      <c r="AH23" s="107"/>
      <c r="AI23" s="107"/>
      <c r="AJ23" s="107"/>
      <c r="AK23" s="107"/>
      <c r="AL23" s="2"/>
      <c r="AM23" s="2"/>
      <c r="AN23" s="2"/>
      <c r="AO23" s="2"/>
    </row>
    <row r="24" spans="1:41">
      <c r="A24" s="2"/>
      <c r="B24" s="394" t="s">
        <v>184</v>
      </c>
      <c r="C24" s="395" t="s">
        <v>20</v>
      </c>
      <c r="D24" s="395" t="s">
        <v>20</v>
      </c>
      <c r="E24" s="395" t="s">
        <v>20</v>
      </c>
      <c r="F24" s="395">
        <v>2000</v>
      </c>
      <c r="G24" s="395">
        <v>2001</v>
      </c>
      <c r="H24" s="395">
        <v>2002</v>
      </c>
      <c r="I24" s="395">
        <v>2003</v>
      </c>
      <c r="J24" s="395">
        <v>2004</v>
      </c>
      <c r="K24" s="395">
        <v>2005</v>
      </c>
      <c r="L24" s="395">
        <v>2006</v>
      </c>
      <c r="M24" s="395">
        <v>2007</v>
      </c>
      <c r="N24" s="395">
        <v>2008</v>
      </c>
      <c r="O24" s="395">
        <v>2009</v>
      </c>
      <c r="P24" s="395">
        <v>2010</v>
      </c>
      <c r="Q24" s="395">
        <v>2011</v>
      </c>
      <c r="R24" s="395">
        <v>2012</v>
      </c>
      <c r="S24" s="395">
        <v>2013</v>
      </c>
      <c r="T24" s="395">
        <v>2014</v>
      </c>
      <c r="U24" s="395">
        <v>2015</v>
      </c>
      <c r="V24" s="395">
        <v>2016</v>
      </c>
      <c r="W24" s="395">
        <v>2017</v>
      </c>
      <c r="X24" s="395">
        <v>2018</v>
      </c>
      <c r="Y24" s="395">
        <v>2019</v>
      </c>
      <c r="Z24" s="395" t="s">
        <v>317</v>
      </c>
      <c r="AA24" s="395" t="s">
        <v>344</v>
      </c>
      <c r="AB24" s="391"/>
      <c r="AC24" s="2"/>
      <c r="AD24" s="2"/>
      <c r="AE24" s="2"/>
      <c r="AF24" s="2"/>
      <c r="AG24" s="2"/>
      <c r="AH24" s="2"/>
      <c r="AI24" s="2"/>
      <c r="AJ24" s="2"/>
      <c r="AK24" s="2"/>
      <c r="AL24" s="2"/>
      <c r="AM24" s="2"/>
      <c r="AN24" s="2"/>
      <c r="AO24" s="2"/>
    </row>
    <row r="25" spans="1:41">
      <c r="A25" s="660" t="s">
        <v>185</v>
      </c>
      <c r="B25" s="643" t="s">
        <v>341</v>
      </c>
      <c r="C25" s="644">
        <f>(D25+E25)/2</f>
        <v>6731038674</v>
      </c>
      <c r="D25" s="644">
        <v>6115444311</v>
      </c>
      <c r="E25" s="644">
        <v>7346633037</v>
      </c>
      <c r="F25" s="657">
        <v>2434.1</v>
      </c>
      <c r="G25" s="657">
        <v>2522.5</v>
      </c>
      <c r="H25" s="657">
        <v>2580.1999999999998</v>
      </c>
      <c r="I25" s="657">
        <v>2580.1999999999998</v>
      </c>
      <c r="J25" s="657">
        <v>2625.2</v>
      </c>
      <c r="K25" s="657">
        <v>2625.2</v>
      </c>
      <c r="L25" s="657">
        <v>2654.4</v>
      </c>
      <c r="M25" s="657">
        <v>2607.4</v>
      </c>
      <c r="N25" s="657">
        <v>2598.9</v>
      </c>
      <c r="O25" s="657">
        <v>2556.6999999999998</v>
      </c>
      <c r="P25" s="657">
        <v>2628.55</v>
      </c>
      <c r="Q25" s="657">
        <v>2515.6999999999998</v>
      </c>
      <c r="R25" s="657">
        <v>2346</v>
      </c>
      <c r="S25" s="658">
        <v>2359</v>
      </c>
      <c r="T25" s="658">
        <v>2411</v>
      </c>
      <c r="U25" s="659">
        <v>2441</v>
      </c>
      <c r="V25" s="396"/>
      <c r="W25" s="396"/>
      <c r="X25" s="396"/>
      <c r="Y25" s="396"/>
      <c r="Z25" s="399">
        <f>SUM(F25:U25)/16</f>
        <v>2530.3781250000002</v>
      </c>
      <c r="AA25" s="400">
        <f>Z25/((D25+E25)/2)*AB25</f>
        <v>9.3981710979246708E-2</v>
      </c>
      <c r="AB25" s="401">
        <v>250000</v>
      </c>
      <c r="AC25" s="2"/>
      <c r="AD25" s="2"/>
      <c r="AE25" s="2"/>
      <c r="AF25" s="2"/>
      <c r="AG25" s="2"/>
      <c r="AH25" s="2"/>
      <c r="AI25" s="2"/>
      <c r="AJ25" s="2"/>
      <c r="AK25" s="2"/>
      <c r="AL25" s="2"/>
      <c r="AM25" s="2"/>
      <c r="AN25" s="2"/>
      <c r="AO25" s="2"/>
    </row>
    <row r="26" spans="1:41">
      <c r="A26" s="646" t="s">
        <v>185</v>
      </c>
      <c r="B26" s="296" t="s">
        <v>63</v>
      </c>
      <c r="C26" s="162">
        <f t="shared" ref="C26" si="0">(D26+E26)/2</f>
        <v>63860441.5</v>
      </c>
      <c r="D26" s="162">
        <v>60912498</v>
      </c>
      <c r="E26" s="162">
        <v>66808385</v>
      </c>
      <c r="F26" s="191">
        <v>394.4</v>
      </c>
      <c r="G26" s="191">
        <v>400.9</v>
      </c>
      <c r="H26" s="191">
        <v>415.5</v>
      </c>
      <c r="I26" s="402">
        <v>415.5</v>
      </c>
      <c r="J26" s="402">
        <v>430.9</v>
      </c>
      <c r="K26" s="191">
        <v>430.9</v>
      </c>
      <c r="L26" s="191">
        <v>428.7</v>
      </c>
      <c r="M26" s="191">
        <v>420.1</v>
      </c>
      <c r="N26" s="191">
        <v>418.3</v>
      </c>
      <c r="O26" s="191">
        <v>391.7</v>
      </c>
      <c r="P26" s="191">
        <v>410.1</v>
      </c>
      <c r="Q26" s="403">
        <v>423.5</v>
      </c>
      <c r="R26" s="403">
        <v>407.4</v>
      </c>
      <c r="S26" s="397">
        <v>405.9</v>
      </c>
      <c r="T26" s="397">
        <v>418</v>
      </c>
      <c r="U26" s="398">
        <v>419</v>
      </c>
      <c r="V26" s="403"/>
      <c r="W26" s="403"/>
      <c r="X26" s="403"/>
      <c r="Y26" s="403"/>
      <c r="Z26" s="399">
        <f>SUM(F26:U26)/16</f>
        <v>414.42499999999995</v>
      </c>
      <c r="AA26" s="400">
        <f>Z26/((D26+E26)/2)*AB26</f>
        <v>1.6223854324589972</v>
      </c>
      <c r="AB26" s="401">
        <v>250000</v>
      </c>
      <c r="AC26" s="2"/>
      <c r="AD26" s="2"/>
      <c r="AE26" s="2"/>
      <c r="AF26" s="2"/>
      <c r="AG26" s="2"/>
      <c r="AH26" s="2"/>
      <c r="AI26" s="2"/>
      <c r="AJ26" s="2"/>
      <c r="AK26" s="2"/>
      <c r="AL26" s="2"/>
      <c r="AM26" s="2"/>
      <c r="AN26" s="2"/>
      <c r="AO26" s="2"/>
    </row>
    <row r="27" spans="1:41">
      <c r="A27" s="289" t="s">
        <v>185</v>
      </c>
      <c r="B27" s="296" t="s">
        <v>61</v>
      </c>
      <c r="C27" s="162">
        <f t="shared" ref="C27" si="1">(D27+E27)/2</f>
        <v>9335490</v>
      </c>
      <c r="D27" s="162">
        <v>8872109</v>
      </c>
      <c r="E27" s="162">
        <v>9798871</v>
      </c>
      <c r="F27" s="191">
        <v>54.1</v>
      </c>
      <c r="G27" s="191">
        <v>65.8</v>
      </c>
      <c r="H27" s="191">
        <v>65.599999999999994</v>
      </c>
      <c r="I27" s="402">
        <v>65.599999999999994</v>
      </c>
      <c r="J27" s="402">
        <v>69.5</v>
      </c>
      <c r="K27" s="191">
        <v>69.5</v>
      </c>
      <c r="L27" s="191">
        <v>65.099999999999994</v>
      </c>
      <c r="M27" s="191">
        <v>64.3</v>
      </c>
      <c r="N27" s="191">
        <v>61.3</v>
      </c>
      <c r="O27" s="191">
        <v>50</v>
      </c>
      <c r="P27" s="191">
        <v>55.7</v>
      </c>
      <c r="Q27" s="403">
        <v>58.1</v>
      </c>
      <c r="R27" s="403">
        <v>61.5</v>
      </c>
      <c r="S27" s="397">
        <v>63.7</v>
      </c>
      <c r="T27" s="397">
        <v>62.3</v>
      </c>
      <c r="U27" s="398">
        <v>54.5</v>
      </c>
      <c r="V27" s="403"/>
      <c r="W27" s="403"/>
      <c r="X27" s="403"/>
      <c r="Y27" s="403"/>
      <c r="Z27" s="399">
        <f>SUM(F27:U27)/16</f>
        <v>61.662500000000001</v>
      </c>
      <c r="AA27" s="400">
        <f>Z27/((D27+E27)/2)*AB27</f>
        <v>1.6512925406165075</v>
      </c>
      <c r="AB27" s="401">
        <v>250000</v>
      </c>
      <c r="AC27" s="2"/>
      <c r="AD27" s="2"/>
      <c r="AE27" s="2"/>
      <c r="AF27" s="2"/>
      <c r="AG27" s="2"/>
      <c r="AH27" s="2"/>
      <c r="AI27" s="2"/>
      <c r="AJ27" s="2"/>
      <c r="AK27" s="2"/>
      <c r="AL27" s="2"/>
      <c r="AM27" s="2"/>
      <c r="AN27" s="2"/>
      <c r="AO27" s="2"/>
    </row>
    <row r="28" spans="1:41">
      <c r="A28" s="2"/>
      <c r="Y28" s="2"/>
      <c r="Z28" s="2"/>
      <c r="AA28" s="2"/>
      <c r="AB28" s="2"/>
      <c r="AC28" s="2"/>
      <c r="AD28" s="2"/>
      <c r="AE28" s="2"/>
      <c r="AF28" s="2"/>
      <c r="AG28" s="2"/>
      <c r="AH28" s="2"/>
      <c r="AI28" s="2"/>
      <c r="AJ28" s="2"/>
      <c r="AK28" s="2"/>
      <c r="AL28" s="2"/>
      <c r="AM28" s="2"/>
      <c r="AN28" s="2"/>
      <c r="AO28" s="2"/>
    </row>
    <row r="29" spans="1:41">
      <c r="A29" s="2"/>
      <c r="B29" s="557" t="s">
        <v>348</v>
      </c>
      <c r="C29" s="556"/>
      <c r="D29" s="556"/>
      <c r="E29" s="556"/>
      <c r="F29" s="556"/>
      <c r="G29" s="556"/>
      <c r="H29" s="556"/>
      <c r="I29" s="556"/>
      <c r="J29" s="556"/>
      <c r="K29" s="558" t="s">
        <v>345</v>
      </c>
      <c r="L29" s="556"/>
      <c r="M29" s="556"/>
      <c r="N29" s="556"/>
      <c r="O29" s="556"/>
      <c r="P29" s="556"/>
      <c r="Q29" s="556"/>
      <c r="R29" s="556"/>
      <c r="S29" s="556"/>
      <c r="T29" s="556"/>
      <c r="U29" s="556"/>
      <c r="V29" s="556"/>
      <c r="W29" s="556"/>
      <c r="X29" s="556"/>
      <c r="Y29" s="556"/>
      <c r="Z29" s="556"/>
      <c r="AA29" s="2"/>
      <c r="AB29" s="2"/>
      <c r="AC29" s="2"/>
      <c r="AD29" s="2"/>
      <c r="AE29" s="2"/>
      <c r="AF29" s="2"/>
      <c r="AG29" s="2"/>
      <c r="AH29" s="2"/>
      <c r="AI29" s="2"/>
      <c r="AJ29" s="2"/>
      <c r="AK29" s="2"/>
      <c r="AL29" s="2"/>
      <c r="AM29" s="2"/>
      <c r="AN29" s="2"/>
      <c r="AO29" s="2"/>
    </row>
    <row r="30" spans="1:41">
      <c r="A30" s="2"/>
      <c r="B30" s="404"/>
      <c r="C30" s="395" t="s">
        <v>20</v>
      </c>
      <c r="D30" s="395" t="s">
        <v>20</v>
      </c>
      <c r="E30" s="395" t="s">
        <v>20</v>
      </c>
      <c r="F30" s="395">
        <v>2000</v>
      </c>
      <c r="G30" s="395">
        <v>2001</v>
      </c>
      <c r="H30" s="395">
        <v>2002</v>
      </c>
      <c r="I30" s="395">
        <v>2003</v>
      </c>
      <c r="J30" s="395">
        <v>2004</v>
      </c>
      <c r="K30" s="395">
        <v>2005</v>
      </c>
      <c r="L30" s="395">
        <v>2006</v>
      </c>
      <c r="M30" s="395">
        <v>2007</v>
      </c>
      <c r="N30" s="395">
        <v>2008</v>
      </c>
      <c r="O30" s="395">
        <v>2009</v>
      </c>
      <c r="P30" s="395">
        <v>2010</v>
      </c>
      <c r="Q30" s="395">
        <v>2011</v>
      </c>
      <c r="R30" s="395">
        <v>2012</v>
      </c>
      <c r="S30" s="395">
        <v>2013</v>
      </c>
      <c r="T30" s="395">
        <v>2014</v>
      </c>
      <c r="U30" s="395">
        <v>2015</v>
      </c>
      <c r="V30" s="395">
        <v>2016</v>
      </c>
      <c r="W30" s="395">
        <v>2017</v>
      </c>
      <c r="X30" s="395">
        <v>2018</v>
      </c>
      <c r="Y30" s="395">
        <v>2019</v>
      </c>
      <c r="Z30" s="449" t="s">
        <v>260</v>
      </c>
      <c r="AA30" s="2"/>
      <c r="AB30" s="2"/>
      <c r="AC30" s="2"/>
      <c r="AD30" s="2"/>
      <c r="AE30" s="2"/>
      <c r="AF30" s="2"/>
      <c r="AG30" s="2"/>
      <c r="AH30" s="2"/>
      <c r="AI30" s="2"/>
      <c r="AJ30" s="2"/>
      <c r="AK30" s="2"/>
      <c r="AL30" s="2"/>
      <c r="AM30" s="2"/>
      <c r="AN30" s="2"/>
      <c r="AO30" s="2"/>
    </row>
    <row r="31" spans="1:41">
      <c r="A31" s="2"/>
      <c r="B31" s="405" t="s">
        <v>186</v>
      </c>
      <c r="C31" s="406" t="s">
        <v>264</v>
      </c>
      <c r="D31" s="406">
        <v>2000</v>
      </c>
      <c r="E31" s="406">
        <v>2015</v>
      </c>
      <c r="F31" s="406" t="s">
        <v>346</v>
      </c>
      <c r="G31" s="406" t="s">
        <v>346</v>
      </c>
      <c r="H31" s="406" t="s">
        <v>346</v>
      </c>
      <c r="I31" s="406" t="s">
        <v>346</v>
      </c>
      <c r="J31" s="406" t="s">
        <v>346</v>
      </c>
      <c r="K31" s="406" t="s">
        <v>346</v>
      </c>
      <c r="L31" s="406" t="s">
        <v>346</v>
      </c>
      <c r="M31" s="406" t="s">
        <v>346</v>
      </c>
      <c r="N31" s="406" t="s">
        <v>346</v>
      </c>
      <c r="O31" s="406" t="s">
        <v>346</v>
      </c>
      <c r="P31" s="406" t="s">
        <v>346</v>
      </c>
      <c r="Q31" s="406" t="s">
        <v>346</v>
      </c>
      <c r="R31" s="406" t="s">
        <v>346</v>
      </c>
      <c r="S31" s="406" t="s">
        <v>346</v>
      </c>
      <c r="T31" s="406" t="s">
        <v>346</v>
      </c>
      <c r="U31" s="406" t="s">
        <v>346</v>
      </c>
      <c r="V31" s="406" t="s">
        <v>346</v>
      </c>
      <c r="W31" s="406" t="s">
        <v>346</v>
      </c>
      <c r="X31" s="406" t="s">
        <v>346</v>
      </c>
      <c r="Y31" s="406" t="s">
        <v>346</v>
      </c>
      <c r="Z31" s="449"/>
      <c r="AA31" s="2"/>
      <c r="AB31" s="2"/>
      <c r="AC31" s="2"/>
      <c r="AD31" s="2"/>
      <c r="AE31" s="2"/>
      <c r="AF31" s="2"/>
      <c r="AG31" s="2"/>
      <c r="AH31" s="2"/>
      <c r="AI31" s="2"/>
      <c r="AJ31" s="2"/>
      <c r="AK31" s="2"/>
      <c r="AL31" s="2"/>
      <c r="AM31" s="2"/>
      <c r="AN31" s="2"/>
      <c r="AO31" s="2"/>
    </row>
    <row r="32" spans="1:41">
      <c r="A32" s="2"/>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49"/>
      <c r="AA32" s="2"/>
      <c r="AB32" s="2"/>
      <c r="AC32" s="2"/>
      <c r="AD32" s="2"/>
      <c r="AE32" s="2"/>
      <c r="AF32" s="2"/>
      <c r="AG32" s="2"/>
      <c r="AH32" s="2"/>
      <c r="AI32" s="2"/>
      <c r="AJ32" s="2"/>
      <c r="AK32" s="2"/>
      <c r="AL32" s="2"/>
      <c r="AM32" s="2"/>
      <c r="AN32" s="2"/>
      <c r="AO32" s="2"/>
    </row>
    <row r="33" spans="1:41">
      <c r="A33" s="2"/>
      <c r="B33" s="643" t="s">
        <v>341</v>
      </c>
      <c r="C33" s="644">
        <f t="shared" ref="C33:C64" si="2">(D33+E33)/2</f>
        <v>6731038674</v>
      </c>
      <c r="D33" s="644">
        <v>6115444311</v>
      </c>
      <c r="E33" s="644">
        <v>7346633037</v>
      </c>
      <c r="F33" s="657">
        <v>2434.1</v>
      </c>
      <c r="G33" s="657">
        <v>2522.5</v>
      </c>
      <c r="H33" s="657">
        <v>2580.1999999999998</v>
      </c>
      <c r="I33" s="657">
        <v>2580.1999999999998</v>
      </c>
      <c r="J33" s="657">
        <v>2625.2</v>
      </c>
      <c r="K33" s="657">
        <v>2625.2</v>
      </c>
      <c r="L33" s="657">
        <v>2654.4</v>
      </c>
      <c r="M33" s="657">
        <v>2607.4</v>
      </c>
      <c r="N33" s="657">
        <v>2598.9</v>
      </c>
      <c r="O33" s="657">
        <v>2556.6999999999998</v>
      </c>
      <c r="P33" s="657">
        <v>2628.55</v>
      </c>
      <c r="Q33" s="657">
        <v>2515.6999999999998</v>
      </c>
      <c r="R33" s="657">
        <v>2346</v>
      </c>
      <c r="S33" s="658">
        <v>2359</v>
      </c>
      <c r="T33" s="658">
        <v>2411</v>
      </c>
      <c r="U33" s="659">
        <v>2441</v>
      </c>
      <c r="V33" s="396"/>
      <c r="W33" s="396"/>
      <c r="X33" s="396"/>
      <c r="Y33" s="396"/>
      <c r="Z33" s="493"/>
      <c r="AA33" s="205"/>
      <c r="AB33" s="205"/>
      <c r="AC33" s="2"/>
      <c r="AD33" s="2"/>
      <c r="AE33" s="2"/>
      <c r="AF33" s="2"/>
      <c r="AG33" s="2"/>
      <c r="AH33" s="2"/>
      <c r="AI33" s="2"/>
      <c r="AJ33" s="2"/>
      <c r="AK33" s="2"/>
      <c r="AL33" s="2"/>
      <c r="AM33" s="2"/>
      <c r="AN33" s="2"/>
      <c r="AO33" s="2"/>
    </row>
    <row r="34" spans="1:41">
      <c r="A34" s="2"/>
      <c r="B34" s="296" t="s">
        <v>122</v>
      </c>
      <c r="C34" s="162">
        <f t="shared" si="2"/>
        <v>26114251</v>
      </c>
      <c r="D34" s="162">
        <v>19701940</v>
      </c>
      <c r="E34" s="162">
        <v>32526562</v>
      </c>
      <c r="F34" s="191"/>
      <c r="G34" s="191"/>
      <c r="H34" s="191"/>
      <c r="I34" s="191"/>
      <c r="J34" s="191"/>
      <c r="K34" s="191"/>
      <c r="L34" s="191"/>
      <c r="M34" s="191"/>
      <c r="N34" s="191"/>
      <c r="O34" s="191"/>
      <c r="P34" s="191"/>
      <c r="Q34" s="403"/>
      <c r="R34" s="403"/>
      <c r="S34" s="397"/>
      <c r="T34" s="397"/>
      <c r="U34" s="494"/>
      <c r="V34" s="403"/>
      <c r="W34" s="403"/>
      <c r="X34" s="403"/>
      <c r="Y34" s="403"/>
      <c r="Z34" s="493" t="s">
        <v>407</v>
      </c>
      <c r="AA34" s="205"/>
      <c r="AB34" s="205"/>
      <c r="AC34" s="2"/>
      <c r="AD34" s="2"/>
      <c r="AE34" s="2"/>
      <c r="AF34" s="2"/>
      <c r="AG34" s="2"/>
      <c r="AH34" s="2"/>
      <c r="AI34" s="2"/>
      <c r="AJ34" s="2"/>
      <c r="AK34" s="2"/>
      <c r="AL34" s="2"/>
      <c r="AM34" s="2"/>
      <c r="AN34" s="2"/>
      <c r="AO34" s="2"/>
    </row>
    <row r="35" spans="1:41">
      <c r="A35" s="2"/>
      <c r="B35" s="296" t="s">
        <v>111</v>
      </c>
      <c r="C35" s="162">
        <f t="shared" si="2"/>
        <v>2989097</v>
      </c>
      <c r="D35" s="162">
        <v>3089027</v>
      </c>
      <c r="E35" s="162">
        <v>2889167</v>
      </c>
      <c r="F35" s="191"/>
      <c r="G35" s="191"/>
      <c r="H35" s="191"/>
      <c r="I35" s="191"/>
      <c r="J35" s="191"/>
      <c r="K35" s="191"/>
      <c r="L35" s="191"/>
      <c r="M35" s="191"/>
      <c r="N35" s="191"/>
      <c r="O35" s="191"/>
      <c r="P35" s="191"/>
      <c r="Q35" s="403"/>
      <c r="R35" s="403"/>
      <c r="S35" s="397"/>
      <c r="T35" s="397"/>
      <c r="U35" s="494"/>
      <c r="V35" s="403"/>
      <c r="W35" s="403"/>
      <c r="X35" s="403"/>
      <c r="Y35" s="403"/>
      <c r="Z35" s="493" t="s">
        <v>407</v>
      </c>
      <c r="AA35" s="205"/>
      <c r="AB35" s="205"/>
      <c r="AC35" s="2"/>
      <c r="AD35" s="2"/>
      <c r="AE35" s="2"/>
      <c r="AF35" s="2"/>
      <c r="AG35" s="2"/>
      <c r="AH35" s="2"/>
      <c r="AI35" s="2"/>
      <c r="AJ35" s="2"/>
      <c r="AK35" s="2"/>
      <c r="AL35" s="2"/>
      <c r="AM35" s="2"/>
      <c r="AN35" s="2"/>
      <c r="AO35" s="2"/>
    </row>
    <row r="36" spans="1:41">
      <c r="A36" s="2"/>
      <c r="B36" s="296" t="s">
        <v>99</v>
      </c>
      <c r="C36" s="162">
        <f t="shared" si="2"/>
        <v>35425088.5</v>
      </c>
      <c r="D36" s="162">
        <v>31183658</v>
      </c>
      <c r="E36" s="162">
        <v>39666519</v>
      </c>
      <c r="F36" s="495"/>
      <c r="G36" s="191"/>
      <c r="H36" s="191"/>
      <c r="I36" s="191"/>
      <c r="J36" s="191"/>
      <c r="K36" s="496"/>
      <c r="L36" s="496"/>
      <c r="M36" s="191"/>
      <c r="N36" s="191"/>
      <c r="O36" s="191"/>
      <c r="P36" s="191"/>
      <c r="Q36" s="403"/>
      <c r="R36" s="403"/>
      <c r="S36" s="397"/>
      <c r="T36" s="397"/>
      <c r="U36" s="494"/>
      <c r="V36" s="403"/>
      <c r="W36" s="403"/>
      <c r="X36" s="403"/>
      <c r="Y36" s="403"/>
      <c r="Z36" s="493" t="s">
        <v>19</v>
      </c>
      <c r="AA36" s="205"/>
      <c r="AB36" s="205"/>
      <c r="AC36" s="2"/>
      <c r="AD36" s="2"/>
      <c r="AE36" s="2"/>
      <c r="AF36" s="2"/>
      <c r="AG36" s="2"/>
      <c r="AH36" s="2"/>
      <c r="AI36" s="2"/>
      <c r="AJ36" s="2"/>
      <c r="AK36" s="2"/>
      <c r="AL36" s="2"/>
      <c r="AM36" s="2"/>
      <c r="AN36" s="2"/>
      <c r="AO36" s="2"/>
    </row>
    <row r="37" spans="1:41">
      <c r="A37" s="2"/>
      <c r="B37" s="296" t="s">
        <v>113</v>
      </c>
      <c r="C37" s="162">
        <f t="shared" si="2"/>
        <v>20040306</v>
      </c>
      <c r="D37" s="162">
        <v>15058638</v>
      </c>
      <c r="E37" s="162">
        <v>25021974</v>
      </c>
      <c r="F37" s="495"/>
      <c r="G37" s="191"/>
      <c r="H37" s="191"/>
      <c r="I37" s="191"/>
      <c r="J37" s="191"/>
      <c r="K37" s="496"/>
      <c r="L37" s="496"/>
      <c r="M37" s="191"/>
      <c r="N37" s="191"/>
      <c r="O37" s="191"/>
      <c r="P37" s="191"/>
      <c r="Q37" s="403"/>
      <c r="R37" s="403"/>
      <c r="S37" s="397"/>
      <c r="T37" s="397"/>
      <c r="U37" s="494"/>
      <c r="V37" s="403"/>
      <c r="W37" s="403"/>
      <c r="X37" s="403"/>
      <c r="Y37" s="403"/>
      <c r="Z37" s="493" t="s">
        <v>407</v>
      </c>
      <c r="AA37" s="205"/>
      <c r="AB37" s="205"/>
      <c r="AC37" s="2"/>
      <c r="AD37" s="2"/>
      <c r="AE37" s="2"/>
      <c r="AF37" s="2"/>
      <c r="AG37" s="2"/>
      <c r="AH37" s="2"/>
      <c r="AI37" s="2"/>
      <c r="AJ37" s="2"/>
      <c r="AK37" s="2"/>
      <c r="AL37" s="2"/>
      <c r="AM37" s="2"/>
      <c r="AN37" s="2"/>
      <c r="AO37" s="2"/>
    </row>
    <row r="38" spans="1:41">
      <c r="A38" s="2"/>
      <c r="B38" s="296" t="s">
        <v>266</v>
      </c>
      <c r="C38" s="162">
        <f t="shared" si="2"/>
        <v>84733</v>
      </c>
      <c r="D38" s="162">
        <v>77648</v>
      </c>
      <c r="E38" s="162">
        <v>91818</v>
      </c>
      <c r="F38" s="495"/>
      <c r="G38" s="191"/>
      <c r="H38" s="191"/>
      <c r="I38" s="191"/>
      <c r="J38" s="191"/>
      <c r="K38" s="496"/>
      <c r="L38" s="496"/>
      <c r="M38" s="191"/>
      <c r="N38" s="191"/>
      <c r="O38" s="191"/>
      <c r="P38" s="191"/>
      <c r="Q38" s="403"/>
      <c r="R38" s="403"/>
      <c r="S38" s="397"/>
      <c r="T38" s="397"/>
      <c r="U38" s="494"/>
      <c r="V38" s="403"/>
      <c r="W38" s="403"/>
      <c r="X38" s="403"/>
      <c r="Y38" s="403"/>
      <c r="Z38" s="493" t="s">
        <v>426</v>
      </c>
      <c r="AA38" s="205"/>
      <c r="AB38" s="205"/>
      <c r="AC38" s="2"/>
      <c r="AD38" s="2"/>
      <c r="AE38" s="2"/>
      <c r="AF38" s="2"/>
      <c r="AG38" s="2"/>
      <c r="AH38" s="2"/>
      <c r="AI38" s="2"/>
      <c r="AJ38" s="2"/>
      <c r="AK38" s="2"/>
      <c r="AL38" s="2"/>
      <c r="AM38" s="2"/>
      <c r="AN38" s="2"/>
      <c r="AO38" s="2"/>
    </row>
    <row r="39" spans="1:41">
      <c r="A39" s="2"/>
      <c r="B39" s="296" t="s">
        <v>267</v>
      </c>
      <c r="C39" s="162">
        <f t="shared" si="2"/>
        <v>40237104</v>
      </c>
      <c r="D39" s="162">
        <v>37057453</v>
      </c>
      <c r="E39" s="162">
        <v>43416755</v>
      </c>
      <c r="F39" s="191">
        <v>6</v>
      </c>
      <c r="G39" s="191">
        <v>6.5</v>
      </c>
      <c r="H39" s="191">
        <v>5.4</v>
      </c>
      <c r="I39" s="402">
        <v>5.4</v>
      </c>
      <c r="J39" s="402">
        <v>6.4</v>
      </c>
      <c r="K39" s="191">
        <v>6.4</v>
      </c>
      <c r="L39" s="191">
        <v>7.2</v>
      </c>
      <c r="M39" s="191">
        <v>6.7</v>
      </c>
      <c r="N39" s="191">
        <v>6.8</v>
      </c>
      <c r="O39" s="191">
        <v>7.6</v>
      </c>
      <c r="P39" s="191">
        <v>6.7</v>
      </c>
      <c r="Q39" s="403">
        <v>5.9</v>
      </c>
      <c r="R39" s="403">
        <v>5.9</v>
      </c>
      <c r="S39" s="397">
        <v>5.7</v>
      </c>
      <c r="T39" s="397">
        <v>5.3</v>
      </c>
      <c r="U39" s="398">
        <v>6.5</v>
      </c>
      <c r="V39" s="403"/>
      <c r="W39" s="403"/>
      <c r="X39" s="403"/>
      <c r="Y39" s="403"/>
      <c r="Z39" s="493" t="s">
        <v>19</v>
      </c>
      <c r="AA39" s="205"/>
      <c r="AB39" s="205"/>
      <c r="AC39" s="2"/>
      <c r="AD39" s="2"/>
      <c r="AE39" s="2"/>
      <c r="AF39" s="2"/>
      <c r="AG39" s="2"/>
      <c r="AH39" s="2"/>
      <c r="AI39" s="2"/>
      <c r="AJ39" s="2"/>
      <c r="AK39" s="2"/>
      <c r="AL39" s="2"/>
      <c r="AM39" s="2"/>
      <c r="AN39" s="2"/>
      <c r="AO39" s="2"/>
    </row>
    <row r="40" spans="1:41">
      <c r="A40" s="2"/>
      <c r="B40" s="296" t="s">
        <v>114</v>
      </c>
      <c r="C40" s="162">
        <f t="shared" si="2"/>
        <v>3046905</v>
      </c>
      <c r="D40" s="162">
        <v>3076098</v>
      </c>
      <c r="E40" s="162">
        <v>3017712</v>
      </c>
      <c r="F40" s="191">
        <v>1.8</v>
      </c>
      <c r="G40" s="191">
        <v>2</v>
      </c>
      <c r="H40" s="191">
        <v>2.1</v>
      </c>
      <c r="I40" s="402">
        <v>2.1</v>
      </c>
      <c r="J40" s="402">
        <v>2.5</v>
      </c>
      <c r="K40" s="191">
        <v>2.5</v>
      </c>
      <c r="L40" s="191">
        <v>2.4</v>
      </c>
      <c r="M40" s="191">
        <v>2.35</v>
      </c>
      <c r="N40" s="191">
        <v>2.2999999999999998</v>
      </c>
      <c r="O40" s="191">
        <v>2.2999999999999998</v>
      </c>
      <c r="P40" s="191">
        <v>2.2999999999999998</v>
      </c>
      <c r="Q40" s="403">
        <v>2.4</v>
      </c>
      <c r="R40" s="403">
        <v>2.1</v>
      </c>
      <c r="S40" s="397">
        <v>2.2000000000000002</v>
      </c>
      <c r="T40" s="397">
        <v>2.2999999999999998</v>
      </c>
      <c r="U40" s="398">
        <v>2.6</v>
      </c>
      <c r="V40" s="403"/>
      <c r="W40" s="403"/>
      <c r="X40" s="403"/>
      <c r="Y40" s="403"/>
      <c r="Z40" s="493" t="s">
        <v>407</v>
      </c>
      <c r="AA40" s="205"/>
      <c r="AB40" s="205"/>
      <c r="AC40" s="2"/>
      <c r="AD40" s="2"/>
      <c r="AE40" s="2"/>
      <c r="AF40" s="2"/>
      <c r="AG40" s="2"/>
      <c r="AH40" s="2"/>
      <c r="AI40" s="2"/>
      <c r="AJ40" s="2"/>
      <c r="AK40" s="2"/>
      <c r="AL40" s="2"/>
      <c r="AM40" s="2"/>
      <c r="AN40" s="2"/>
      <c r="AO40" s="2"/>
    </row>
    <row r="41" spans="1:41">
      <c r="A41" s="2"/>
      <c r="B41" s="296" t="s">
        <v>268</v>
      </c>
      <c r="C41" s="162">
        <f t="shared" si="2"/>
        <v>97373.5</v>
      </c>
      <c r="D41" s="162">
        <v>90858</v>
      </c>
      <c r="E41" s="162">
        <v>103889</v>
      </c>
      <c r="F41" s="495"/>
      <c r="G41" s="191"/>
      <c r="H41" s="191"/>
      <c r="I41" s="191"/>
      <c r="J41" s="191"/>
      <c r="K41" s="496"/>
      <c r="L41" s="496"/>
      <c r="M41" s="191"/>
      <c r="N41" s="191"/>
      <c r="O41" s="191"/>
      <c r="P41" s="191"/>
      <c r="Q41" s="403"/>
      <c r="R41" s="403"/>
      <c r="S41" s="397"/>
      <c r="T41" s="397"/>
      <c r="U41" s="494"/>
      <c r="V41" s="403"/>
      <c r="W41" s="403"/>
      <c r="X41" s="403"/>
      <c r="Y41" s="403"/>
      <c r="Z41" s="493"/>
      <c r="AA41" s="205"/>
      <c r="AB41" s="205"/>
      <c r="AC41" s="2"/>
      <c r="AD41" s="2"/>
      <c r="AE41" s="2"/>
      <c r="AF41" s="2"/>
      <c r="AG41" s="2"/>
      <c r="AH41" s="2"/>
      <c r="AI41" s="2"/>
      <c r="AJ41" s="2"/>
      <c r="AK41" s="2"/>
      <c r="AL41" s="2"/>
      <c r="AM41" s="2"/>
      <c r="AN41" s="2"/>
      <c r="AO41" s="2"/>
    </row>
    <row r="42" spans="1:41">
      <c r="A42" s="2"/>
      <c r="B42" s="296" t="s">
        <v>34</v>
      </c>
      <c r="C42" s="162">
        <f t="shared" si="2"/>
        <v>21467084.5</v>
      </c>
      <c r="D42" s="162">
        <v>19153000</v>
      </c>
      <c r="E42" s="162">
        <v>23781169</v>
      </c>
      <c r="F42" s="495"/>
      <c r="G42" s="191"/>
      <c r="H42" s="191"/>
      <c r="I42" s="191"/>
      <c r="J42" s="191"/>
      <c r="K42" s="191"/>
      <c r="L42" s="191"/>
      <c r="M42" s="191"/>
      <c r="N42" s="191"/>
      <c r="O42" s="191"/>
      <c r="P42" s="191"/>
      <c r="Q42" s="403"/>
      <c r="R42" s="403"/>
      <c r="S42" s="397"/>
      <c r="T42" s="397"/>
      <c r="U42" s="494"/>
      <c r="V42" s="403"/>
      <c r="W42" s="403"/>
      <c r="X42" s="403"/>
      <c r="Y42" s="403"/>
      <c r="Z42" s="493" t="s">
        <v>19</v>
      </c>
      <c r="AA42" s="205"/>
      <c r="AB42" s="205"/>
      <c r="AC42" s="2"/>
      <c r="AD42" s="2"/>
      <c r="AE42" s="2"/>
      <c r="AF42" s="2"/>
      <c r="AG42" s="2"/>
      <c r="AH42" s="2"/>
      <c r="AI42" s="2"/>
      <c r="AJ42" s="2"/>
      <c r="AK42" s="2"/>
      <c r="AL42" s="2"/>
      <c r="AM42" s="2"/>
      <c r="AN42" s="2"/>
      <c r="AO42" s="2"/>
    </row>
    <row r="43" spans="1:41">
      <c r="A43" s="2"/>
      <c r="B43" s="296" t="s">
        <v>43</v>
      </c>
      <c r="C43" s="162">
        <f t="shared" si="2"/>
        <v>8311327</v>
      </c>
      <c r="D43" s="162">
        <v>8011566</v>
      </c>
      <c r="E43" s="162">
        <v>8611088</v>
      </c>
      <c r="F43" s="495"/>
      <c r="G43" s="191"/>
      <c r="H43" s="191"/>
      <c r="I43" s="191"/>
      <c r="J43" s="191"/>
      <c r="K43" s="191"/>
      <c r="L43" s="191"/>
      <c r="M43" s="191"/>
      <c r="N43" s="191"/>
      <c r="O43" s="191"/>
      <c r="P43" s="191"/>
      <c r="Q43" s="403"/>
      <c r="R43" s="403"/>
      <c r="S43" s="397"/>
      <c r="T43" s="397"/>
      <c r="U43" s="494"/>
      <c r="V43" s="403"/>
      <c r="W43" s="403"/>
      <c r="X43" s="403"/>
      <c r="Y43" s="403"/>
      <c r="Z43" s="493" t="s">
        <v>19</v>
      </c>
      <c r="AA43" s="205"/>
      <c r="AB43" s="205"/>
      <c r="AC43" s="2"/>
      <c r="AD43" s="2"/>
      <c r="AE43" s="2"/>
      <c r="AF43" s="2"/>
      <c r="AG43" s="2"/>
      <c r="AH43" s="2"/>
      <c r="AI43" s="2"/>
      <c r="AJ43" s="2"/>
      <c r="AK43" s="2"/>
      <c r="AL43" s="2"/>
      <c r="AM43" s="2"/>
      <c r="AN43" s="2"/>
      <c r="AO43" s="2"/>
    </row>
    <row r="44" spans="1:41">
      <c r="A44" s="2"/>
      <c r="B44" s="296" t="s">
        <v>123</v>
      </c>
      <c r="C44" s="162">
        <f t="shared" si="2"/>
        <v>8849974.5</v>
      </c>
      <c r="D44" s="162">
        <v>8048600</v>
      </c>
      <c r="E44" s="162">
        <v>9651349</v>
      </c>
      <c r="F44" s="495"/>
      <c r="G44" s="191"/>
      <c r="H44" s="191"/>
      <c r="I44" s="191"/>
      <c r="J44" s="191"/>
      <c r="K44" s="191"/>
      <c r="L44" s="191"/>
      <c r="M44" s="191"/>
      <c r="N44" s="191"/>
      <c r="O44" s="191"/>
      <c r="P44" s="191"/>
      <c r="Q44" s="403"/>
      <c r="R44" s="403"/>
      <c r="S44" s="397"/>
      <c r="T44" s="397"/>
      <c r="U44" s="494"/>
      <c r="V44" s="403"/>
      <c r="W44" s="403"/>
      <c r="X44" s="403"/>
      <c r="Y44" s="403"/>
      <c r="Z44" s="493" t="s">
        <v>407</v>
      </c>
      <c r="AA44" s="205"/>
      <c r="AB44" s="205"/>
      <c r="AC44" s="2"/>
      <c r="AD44" s="2"/>
      <c r="AE44" s="2"/>
      <c r="AF44" s="2"/>
      <c r="AG44" s="2"/>
      <c r="AH44" s="2"/>
      <c r="AI44" s="2"/>
      <c r="AJ44" s="2"/>
      <c r="AK44" s="2"/>
      <c r="AL44" s="2"/>
      <c r="AM44" s="2"/>
      <c r="AN44" s="2"/>
      <c r="AO44" s="2"/>
    </row>
    <row r="45" spans="1:41">
      <c r="A45" s="2"/>
      <c r="B45" s="296" t="s">
        <v>77</v>
      </c>
      <c r="C45" s="162">
        <f t="shared" si="2"/>
        <v>342955</v>
      </c>
      <c r="D45" s="162">
        <v>297891</v>
      </c>
      <c r="E45" s="162">
        <v>388019</v>
      </c>
      <c r="F45" s="495"/>
      <c r="G45" s="191"/>
      <c r="H45" s="191"/>
      <c r="I45" s="191"/>
      <c r="J45" s="191"/>
      <c r="K45" s="191"/>
      <c r="L45" s="191"/>
      <c r="M45" s="191"/>
      <c r="N45" s="191"/>
      <c r="O45" s="191"/>
      <c r="P45" s="191"/>
      <c r="Q45" s="403"/>
      <c r="R45" s="403"/>
      <c r="S45" s="397"/>
      <c r="T45" s="397"/>
      <c r="U45" s="494"/>
      <c r="V45" s="403"/>
      <c r="W45" s="403"/>
      <c r="X45" s="403"/>
      <c r="Y45" s="403"/>
      <c r="Z45" s="493" t="s">
        <v>19</v>
      </c>
      <c r="AA45" s="205"/>
      <c r="AB45" s="205"/>
      <c r="AC45" s="2"/>
      <c r="AD45" s="2"/>
      <c r="AE45" s="2"/>
      <c r="AF45" s="2"/>
      <c r="AG45" s="2"/>
      <c r="AH45" s="2"/>
      <c r="AI45" s="2"/>
      <c r="AJ45" s="2"/>
      <c r="AK45" s="2"/>
      <c r="AL45" s="2"/>
      <c r="AM45" s="2"/>
      <c r="AN45" s="2"/>
      <c r="AO45" s="2"/>
    </row>
    <row r="46" spans="1:41">
      <c r="A46" s="2"/>
      <c r="B46" s="296" t="s">
        <v>33</v>
      </c>
      <c r="C46" s="162">
        <f t="shared" si="2"/>
        <v>1022046</v>
      </c>
      <c r="D46" s="162">
        <v>666855</v>
      </c>
      <c r="E46" s="162">
        <v>1377237</v>
      </c>
      <c r="F46" s="495"/>
      <c r="G46" s="191"/>
      <c r="H46" s="191"/>
      <c r="I46" s="191"/>
      <c r="J46" s="191"/>
      <c r="K46" s="191"/>
      <c r="L46" s="191"/>
      <c r="M46" s="191"/>
      <c r="N46" s="191"/>
      <c r="O46" s="191"/>
      <c r="P46" s="191"/>
      <c r="Q46" s="403"/>
      <c r="R46" s="403"/>
      <c r="S46" s="397"/>
      <c r="T46" s="397"/>
      <c r="U46" s="494"/>
      <c r="V46" s="403"/>
      <c r="W46" s="403"/>
      <c r="X46" s="403"/>
      <c r="Y46" s="403"/>
      <c r="Z46" s="493" t="s">
        <v>19</v>
      </c>
      <c r="AA46" s="205"/>
      <c r="AB46" s="205"/>
      <c r="AC46" s="2"/>
      <c r="AD46" s="2"/>
      <c r="AE46" s="2"/>
      <c r="AF46" s="2"/>
      <c r="AG46" s="2"/>
      <c r="AH46" s="2"/>
      <c r="AI46" s="2"/>
      <c r="AJ46" s="2"/>
      <c r="AK46" s="2"/>
      <c r="AL46" s="2"/>
      <c r="AM46" s="2"/>
      <c r="AN46" s="2"/>
      <c r="AO46" s="2"/>
    </row>
    <row r="47" spans="1:41">
      <c r="A47" s="2"/>
      <c r="B47" s="296" t="s">
        <v>124</v>
      </c>
      <c r="C47" s="162">
        <f t="shared" si="2"/>
        <v>146138190.5</v>
      </c>
      <c r="D47" s="162">
        <v>131280739</v>
      </c>
      <c r="E47" s="162">
        <v>160995642</v>
      </c>
      <c r="F47" s="495"/>
      <c r="G47" s="191"/>
      <c r="H47" s="191"/>
      <c r="I47" s="191"/>
      <c r="J47" s="191"/>
      <c r="K47" s="191"/>
      <c r="L47" s="191"/>
      <c r="M47" s="191"/>
      <c r="N47" s="191"/>
      <c r="O47" s="191"/>
      <c r="P47" s="191"/>
      <c r="Q47" s="403"/>
      <c r="R47" s="403"/>
      <c r="S47" s="397"/>
      <c r="T47" s="397"/>
      <c r="U47" s="494"/>
      <c r="V47" s="403"/>
      <c r="W47" s="403"/>
      <c r="X47" s="403"/>
      <c r="Y47" s="403"/>
      <c r="Z47" s="493" t="s">
        <v>407</v>
      </c>
      <c r="AA47" s="205"/>
      <c r="AB47" s="205"/>
      <c r="AC47" s="2"/>
      <c r="AD47" s="2"/>
      <c r="AE47" s="2"/>
      <c r="AF47" s="2"/>
      <c r="AG47" s="2"/>
      <c r="AH47" s="2"/>
      <c r="AI47" s="2"/>
      <c r="AJ47" s="2"/>
      <c r="AK47" s="2"/>
      <c r="AL47" s="2"/>
      <c r="AM47" s="2"/>
      <c r="AN47" s="2"/>
      <c r="AO47" s="2"/>
    </row>
    <row r="48" spans="1:41">
      <c r="A48" s="2"/>
      <c r="B48" s="296" t="s">
        <v>69</v>
      </c>
      <c r="C48" s="162">
        <f t="shared" si="2"/>
        <v>277026.5</v>
      </c>
      <c r="D48" s="162">
        <v>269838</v>
      </c>
      <c r="E48" s="162">
        <v>284215</v>
      </c>
      <c r="F48" s="495"/>
      <c r="G48" s="191"/>
      <c r="H48" s="191"/>
      <c r="I48" s="191"/>
      <c r="J48" s="191"/>
      <c r="K48" s="191"/>
      <c r="L48" s="191"/>
      <c r="M48" s="191"/>
      <c r="N48" s="191"/>
      <c r="O48" s="191"/>
      <c r="P48" s="191"/>
      <c r="Q48" s="403"/>
      <c r="R48" s="403"/>
      <c r="S48" s="397"/>
      <c r="T48" s="397"/>
      <c r="U48" s="494"/>
      <c r="V48" s="403"/>
      <c r="W48" s="403"/>
      <c r="X48" s="403"/>
      <c r="Y48" s="403"/>
      <c r="Z48" s="493" t="s">
        <v>19</v>
      </c>
      <c r="AA48" s="205"/>
      <c r="AB48" s="205"/>
      <c r="AC48" s="2"/>
      <c r="AD48" s="2"/>
      <c r="AE48" s="2"/>
      <c r="AF48" s="2"/>
      <c r="AG48" s="2"/>
      <c r="AH48" s="2"/>
      <c r="AI48" s="2"/>
      <c r="AJ48" s="2"/>
      <c r="AK48" s="2"/>
      <c r="AL48" s="2"/>
      <c r="AM48" s="2"/>
      <c r="AN48" s="2"/>
      <c r="AO48" s="2"/>
    </row>
    <row r="49" spans="1:41">
      <c r="A49" s="2"/>
      <c r="B49" s="296" t="s">
        <v>89</v>
      </c>
      <c r="C49" s="162">
        <f t="shared" si="2"/>
        <v>9759000</v>
      </c>
      <c r="D49" s="162">
        <v>10005000</v>
      </c>
      <c r="E49" s="162">
        <v>9513000</v>
      </c>
      <c r="F49" s="495"/>
      <c r="G49" s="191"/>
      <c r="H49" s="191"/>
      <c r="I49" s="191"/>
      <c r="J49" s="191"/>
      <c r="K49" s="191"/>
      <c r="L49" s="191"/>
      <c r="M49" s="191"/>
      <c r="N49" s="191"/>
      <c r="O49" s="191"/>
      <c r="P49" s="191"/>
      <c r="Q49" s="403"/>
      <c r="R49" s="403"/>
      <c r="S49" s="397"/>
      <c r="T49" s="397"/>
      <c r="U49" s="494"/>
      <c r="V49" s="403"/>
      <c r="W49" s="403"/>
      <c r="X49" s="403"/>
      <c r="Y49" s="403"/>
      <c r="Z49" s="493" t="s">
        <v>19</v>
      </c>
      <c r="AA49" s="205"/>
      <c r="AB49" s="205"/>
      <c r="AC49" s="2"/>
      <c r="AD49" s="2"/>
      <c r="AE49" s="2"/>
      <c r="AF49" s="2"/>
      <c r="AG49" s="2"/>
      <c r="AH49" s="2"/>
      <c r="AI49" s="2"/>
      <c r="AJ49" s="2"/>
      <c r="AK49" s="2"/>
      <c r="AL49" s="2"/>
      <c r="AM49" s="2"/>
      <c r="AN49" s="2"/>
      <c r="AO49" s="2"/>
    </row>
    <row r="50" spans="1:41">
      <c r="A50" s="2"/>
      <c r="B50" s="296" t="s">
        <v>42</v>
      </c>
      <c r="C50" s="162">
        <f t="shared" si="2"/>
        <v>10768485.5</v>
      </c>
      <c r="D50" s="162">
        <v>10251250</v>
      </c>
      <c r="E50" s="162">
        <v>11285721</v>
      </c>
      <c r="F50" s="191">
        <v>45.7</v>
      </c>
      <c r="G50" s="191">
        <v>44</v>
      </c>
      <c r="H50" s="191">
        <v>44.7</v>
      </c>
      <c r="I50" s="402">
        <v>44.7</v>
      </c>
      <c r="J50" s="402">
        <v>45.3</v>
      </c>
      <c r="K50" s="191">
        <v>45.3</v>
      </c>
      <c r="L50" s="191">
        <v>44.3</v>
      </c>
      <c r="M50" s="191">
        <v>46</v>
      </c>
      <c r="N50" s="191">
        <v>43.4</v>
      </c>
      <c r="O50" s="191">
        <v>45</v>
      </c>
      <c r="P50" s="191">
        <v>45.7</v>
      </c>
      <c r="Q50" s="403">
        <v>45.9</v>
      </c>
      <c r="R50" s="403">
        <v>38.5</v>
      </c>
      <c r="S50" s="397">
        <v>40.6</v>
      </c>
      <c r="T50" s="397">
        <v>32.1</v>
      </c>
      <c r="U50" s="398">
        <v>24.8</v>
      </c>
      <c r="V50" s="403"/>
      <c r="W50" s="403"/>
      <c r="X50" s="403"/>
      <c r="Y50" s="403"/>
      <c r="Z50" s="493" t="s">
        <v>19</v>
      </c>
      <c r="AA50" s="205"/>
      <c r="AB50" s="205"/>
      <c r="AC50" s="2"/>
      <c r="AD50" s="2"/>
      <c r="AE50" s="2"/>
      <c r="AF50" s="2"/>
      <c r="AG50" s="2"/>
      <c r="AH50" s="2"/>
      <c r="AI50" s="2"/>
      <c r="AJ50" s="2"/>
      <c r="AK50" s="2"/>
      <c r="AL50" s="2"/>
      <c r="AM50" s="2"/>
      <c r="AN50" s="2"/>
      <c r="AO50" s="2"/>
    </row>
    <row r="51" spans="1:41">
      <c r="A51" s="2"/>
      <c r="B51" s="296" t="s">
        <v>269</v>
      </c>
      <c r="C51" s="162">
        <f t="shared" si="2"/>
        <v>303299.5</v>
      </c>
      <c r="D51" s="162">
        <v>247312</v>
      </c>
      <c r="E51" s="162">
        <v>359287</v>
      </c>
      <c r="F51" s="495"/>
      <c r="G51" s="191"/>
      <c r="H51" s="191"/>
      <c r="I51" s="191"/>
      <c r="J51" s="191"/>
      <c r="K51" s="191"/>
      <c r="L51" s="191"/>
      <c r="M51" s="191"/>
      <c r="N51" s="191"/>
      <c r="O51" s="191"/>
      <c r="P51" s="191"/>
      <c r="Q51" s="403"/>
      <c r="R51" s="403"/>
      <c r="S51" s="397"/>
      <c r="T51" s="397"/>
      <c r="U51" s="494"/>
      <c r="V51" s="403"/>
      <c r="W51" s="403"/>
      <c r="X51" s="403"/>
      <c r="Y51" s="403"/>
      <c r="Z51" s="493"/>
      <c r="AA51" s="205"/>
      <c r="AB51" s="205"/>
      <c r="AC51" s="2"/>
      <c r="AD51" s="2"/>
      <c r="AE51" s="2"/>
      <c r="AF51" s="2"/>
      <c r="AG51" s="2"/>
      <c r="AH51" s="2"/>
      <c r="AI51" s="2"/>
      <c r="AJ51" s="2"/>
      <c r="AK51" s="2"/>
      <c r="AL51" s="2"/>
      <c r="AM51" s="2"/>
      <c r="AN51" s="2"/>
      <c r="AO51" s="2"/>
    </row>
    <row r="52" spans="1:41">
      <c r="A52" s="2"/>
      <c r="B52" s="296" t="s">
        <v>125</v>
      </c>
      <c r="C52" s="162">
        <f t="shared" si="2"/>
        <v>8914597.5</v>
      </c>
      <c r="D52" s="162">
        <v>6949366</v>
      </c>
      <c r="E52" s="162">
        <v>10879829</v>
      </c>
      <c r="F52" s="495"/>
      <c r="G52" s="191"/>
      <c r="H52" s="191"/>
      <c r="I52" s="191"/>
      <c r="J52" s="191"/>
      <c r="K52" s="191"/>
      <c r="L52" s="191"/>
      <c r="M52" s="191"/>
      <c r="N52" s="191"/>
      <c r="O52" s="191"/>
      <c r="P52" s="191"/>
      <c r="Q52" s="403"/>
      <c r="R52" s="403"/>
      <c r="S52" s="397"/>
      <c r="T52" s="397"/>
      <c r="U52" s="494"/>
      <c r="V52" s="403"/>
      <c r="W52" s="403"/>
      <c r="X52" s="403"/>
      <c r="Y52" s="403"/>
      <c r="Z52" s="493" t="s">
        <v>407</v>
      </c>
      <c r="AA52" s="205"/>
      <c r="AB52" s="205"/>
      <c r="AC52" s="2"/>
      <c r="AD52" s="2"/>
      <c r="AE52" s="2"/>
      <c r="AF52" s="2"/>
      <c r="AG52" s="2"/>
      <c r="AH52" s="2"/>
      <c r="AI52" s="2"/>
      <c r="AJ52" s="2"/>
      <c r="AK52" s="2"/>
      <c r="AL52" s="2"/>
      <c r="AM52" s="2"/>
      <c r="AN52" s="2"/>
      <c r="AO52" s="2"/>
    </row>
    <row r="53" spans="1:41">
      <c r="A53" s="2"/>
      <c r="B53" s="296" t="s">
        <v>270</v>
      </c>
      <c r="C53" s="162">
        <f t="shared" si="2"/>
        <v>63534</v>
      </c>
      <c r="D53" s="162">
        <v>61833</v>
      </c>
      <c r="E53" s="162">
        <v>65235</v>
      </c>
      <c r="F53" s="495"/>
      <c r="G53" s="191"/>
      <c r="H53" s="191"/>
      <c r="I53" s="191"/>
      <c r="J53" s="191"/>
      <c r="K53" s="191"/>
      <c r="L53" s="191"/>
      <c r="M53" s="191"/>
      <c r="N53" s="191"/>
      <c r="O53" s="191"/>
      <c r="P53" s="191"/>
      <c r="Q53" s="403"/>
      <c r="R53" s="403"/>
      <c r="S53" s="397"/>
      <c r="T53" s="397"/>
      <c r="U53" s="494"/>
      <c r="V53" s="403"/>
      <c r="W53" s="403"/>
      <c r="X53" s="403"/>
      <c r="Y53" s="403"/>
      <c r="Z53" s="493" t="s">
        <v>426</v>
      </c>
      <c r="AA53" s="205"/>
      <c r="AB53" s="205"/>
      <c r="AC53" s="2"/>
      <c r="AD53" s="2"/>
      <c r="AE53" s="2"/>
      <c r="AF53" s="2"/>
      <c r="AG53" s="2"/>
      <c r="AH53" s="2"/>
      <c r="AI53" s="2"/>
      <c r="AJ53" s="2"/>
      <c r="AK53" s="2"/>
      <c r="AL53" s="2"/>
      <c r="AM53" s="2"/>
      <c r="AN53" s="2"/>
      <c r="AO53" s="2"/>
    </row>
    <row r="54" spans="1:41">
      <c r="A54" s="2"/>
      <c r="B54" s="296" t="s">
        <v>126</v>
      </c>
      <c r="C54" s="162">
        <f t="shared" si="2"/>
        <v>669508.5</v>
      </c>
      <c r="D54" s="162">
        <v>564187</v>
      </c>
      <c r="E54" s="162">
        <v>774830</v>
      </c>
      <c r="F54" s="495"/>
      <c r="G54" s="191"/>
      <c r="H54" s="191"/>
      <c r="I54" s="191"/>
      <c r="J54" s="191"/>
      <c r="K54" s="191"/>
      <c r="L54" s="191"/>
      <c r="M54" s="191"/>
      <c r="N54" s="191"/>
      <c r="O54" s="191"/>
      <c r="P54" s="191"/>
      <c r="Q54" s="403"/>
      <c r="R54" s="403"/>
      <c r="S54" s="397"/>
      <c r="T54" s="397"/>
      <c r="U54" s="494"/>
      <c r="V54" s="403"/>
      <c r="W54" s="403"/>
      <c r="X54" s="403"/>
      <c r="Y54" s="403"/>
      <c r="Z54" s="493" t="s">
        <v>407</v>
      </c>
      <c r="AA54" s="205"/>
      <c r="AB54" s="205"/>
      <c r="AC54" s="2"/>
      <c r="AD54" s="2"/>
      <c r="AE54" s="2"/>
      <c r="AF54" s="2"/>
      <c r="AG54" s="2"/>
      <c r="AH54" s="2"/>
      <c r="AI54" s="2"/>
      <c r="AJ54" s="2"/>
      <c r="AK54" s="2"/>
      <c r="AL54" s="2"/>
      <c r="AM54" s="2"/>
      <c r="AN54" s="2"/>
      <c r="AO54" s="2"/>
    </row>
    <row r="55" spans="1:41">
      <c r="A55" s="2"/>
      <c r="B55" s="296" t="s">
        <v>110</v>
      </c>
      <c r="C55" s="162">
        <f t="shared" si="2"/>
        <v>9532108.5</v>
      </c>
      <c r="D55" s="162">
        <v>8339512</v>
      </c>
      <c r="E55" s="162">
        <v>10724705</v>
      </c>
      <c r="F55" s="495"/>
      <c r="G55" s="191"/>
      <c r="H55" s="191"/>
      <c r="I55" s="191"/>
      <c r="J55" s="191"/>
      <c r="K55" s="191"/>
      <c r="L55" s="191"/>
      <c r="M55" s="191"/>
      <c r="N55" s="191"/>
      <c r="O55" s="191"/>
      <c r="P55" s="191"/>
      <c r="Q55" s="403"/>
      <c r="R55" s="403"/>
      <c r="S55" s="397"/>
      <c r="T55" s="397"/>
      <c r="U55" s="494"/>
      <c r="V55" s="403"/>
      <c r="W55" s="403"/>
      <c r="X55" s="403"/>
      <c r="Y55" s="403"/>
      <c r="Z55" s="493" t="s">
        <v>19</v>
      </c>
      <c r="AA55" s="205"/>
      <c r="AB55" s="205"/>
      <c r="AC55" s="2"/>
      <c r="AD55" s="2"/>
      <c r="AE55" s="2"/>
      <c r="AF55" s="2"/>
      <c r="AG55" s="2"/>
      <c r="AH55" s="2"/>
      <c r="AI55" s="2"/>
      <c r="AJ55" s="2"/>
      <c r="AK55" s="2"/>
      <c r="AL55" s="2"/>
      <c r="AM55" s="2"/>
      <c r="AN55" s="2"/>
      <c r="AO55" s="2"/>
    </row>
    <row r="56" spans="1:41">
      <c r="A56" s="2"/>
      <c r="B56" s="296" t="s">
        <v>271</v>
      </c>
      <c r="C56" s="162">
        <f t="shared" si="2"/>
        <v>3801647</v>
      </c>
      <c r="D56" s="162">
        <v>3792878</v>
      </c>
      <c r="E56" s="162">
        <v>3810416</v>
      </c>
      <c r="F56" s="495"/>
      <c r="G56" s="191"/>
      <c r="H56" s="191"/>
      <c r="I56" s="191"/>
      <c r="J56" s="191"/>
      <c r="K56" s="191"/>
      <c r="L56" s="191"/>
      <c r="M56" s="191"/>
      <c r="N56" s="191"/>
      <c r="O56" s="191"/>
      <c r="P56" s="191"/>
      <c r="Q56" s="403"/>
      <c r="R56" s="403"/>
      <c r="S56" s="397"/>
      <c r="T56" s="397"/>
      <c r="U56" s="494"/>
      <c r="V56" s="403"/>
      <c r="W56" s="403"/>
      <c r="X56" s="403"/>
      <c r="Y56" s="403"/>
      <c r="Z56" s="493" t="s">
        <v>19</v>
      </c>
      <c r="AA56" s="205"/>
      <c r="AB56" s="205"/>
      <c r="AC56" s="2"/>
      <c r="AD56" s="2"/>
      <c r="AE56" s="2"/>
      <c r="AF56" s="2"/>
      <c r="AG56" s="2"/>
      <c r="AH56" s="2"/>
      <c r="AI56" s="2"/>
      <c r="AJ56" s="2"/>
      <c r="AK56" s="2"/>
      <c r="AL56" s="2"/>
      <c r="AM56" s="2"/>
      <c r="AN56" s="2"/>
      <c r="AO56" s="2"/>
    </row>
    <row r="57" spans="1:41">
      <c r="A57" s="2"/>
      <c r="B57" s="296" t="s">
        <v>94</v>
      </c>
      <c r="C57" s="162">
        <f t="shared" si="2"/>
        <v>1999532</v>
      </c>
      <c r="D57" s="162">
        <v>1736579</v>
      </c>
      <c r="E57" s="162">
        <v>2262485</v>
      </c>
      <c r="F57" s="495"/>
      <c r="G57" s="191"/>
      <c r="H57" s="191"/>
      <c r="I57" s="191"/>
      <c r="J57" s="191"/>
      <c r="K57" s="191"/>
      <c r="L57" s="191"/>
      <c r="M57" s="191"/>
      <c r="N57" s="191"/>
      <c r="O57" s="191"/>
      <c r="P57" s="191"/>
      <c r="Q57" s="403"/>
      <c r="R57" s="403"/>
      <c r="S57" s="397"/>
      <c r="T57" s="397"/>
      <c r="U57" s="494"/>
      <c r="V57" s="403"/>
      <c r="W57" s="403"/>
      <c r="X57" s="403"/>
      <c r="Y57" s="403"/>
      <c r="Z57" s="493" t="s">
        <v>19</v>
      </c>
      <c r="AA57" s="205"/>
      <c r="AB57" s="205"/>
      <c r="AC57" s="2"/>
      <c r="AD57" s="2"/>
      <c r="AE57" s="2"/>
      <c r="AF57" s="2"/>
      <c r="AG57" s="2"/>
      <c r="AH57" s="2"/>
      <c r="AI57" s="2"/>
      <c r="AJ57" s="2"/>
      <c r="AK57" s="2"/>
      <c r="AL57" s="2"/>
      <c r="AM57" s="2"/>
      <c r="AN57" s="2"/>
      <c r="AO57" s="2"/>
    </row>
    <row r="58" spans="1:41">
      <c r="A58" s="2"/>
      <c r="B58" s="296" t="s">
        <v>95</v>
      </c>
      <c r="C58" s="162">
        <f t="shared" si="2"/>
        <v>191816984.5</v>
      </c>
      <c r="D58" s="162">
        <v>175786441</v>
      </c>
      <c r="E58" s="162">
        <v>207847528</v>
      </c>
      <c r="F58" s="191">
        <v>4.9000000000000004</v>
      </c>
      <c r="G58" s="191">
        <v>14.3</v>
      </c>
      <c r="H58" s="191">
        <v>13.8</v>
      </c>
      <c r="I58" s="402">
        <v>13.8</v>
      </c>
      <c r="J58" s="402">
        <v>9.9</v>
      </c>
      <c r="K58" s="191">
        <v>9.9</v>
      </c>
      <c r="L58" s="191">
        <v>13</v>
      </c>
      <c r="M58" s="191">
        <v>11.7</v>
      </c>
      <c r="N58" s="191">
        <v>14</v>
      </c>
      <c r="O58" s="191">
        <v>12.2</v>
      </c>
      <c r="P58" s="191">
        <v>13.9</v>
      </c>
      <c r="Q58" s="403">
        <v>14.8</v>
      </c>
      <c r="R58" s="403">
        <v>15.2</v>
      </c>
      <c r="S58" s="397">
        <v>13.8</v>
      </c>
      <c r="T58" s="397">
        <v>14.5</v>
      </c>
      <c r="U58" s="398">
        <v>13.9</v>
      </c>
      <c r="V58" s="403"/>
      <c r="W58" s="403"/>
      <c r="X58" s="403"/>
      <c r="Y58" s="403"/>
      <c r="Z58" s="493" t="s">
        <v>19</v>
      </c>
      <c r="AA58" s="205"/>
      <c r="AB58" s="205"/>
      <c r="AC58" s="2"/>
      <c r="AD58" s="2"/>
      <c r="AE58" s="2"/>
      <c r="AF58" s="2"/>
      <c r="AG58" s="2"/>
      <c r="AH58" s="2"/>
      <c r="AI58" s="2"/>
      <c r="AJ58" s="2"/>
      <c r="AK58" s="2"/>
      <c r="AL58" s="2"/>
      <c r="AM58" s="2"/>
      <c r="AN58" s="2"/>
      <c r="AO58" s="2"/>
    </row>
    <row r="59" spans="1:41">
      <c r="A59" s="2"/>
      <c r="B59" s="296" t="s">
        <v>26</v>
      </c>
      <c r="C59" s="162">
        <f t="shared" si="2"/>
        <v>376871</v>
      </c>
      <c r="D59" s="162">
        <v>330554</v>
      </c>
      <c r="E59" s="162">
        <v>423188</v>
      </c>
      <c r="F59" s="495"/>
      <c r="G59" s="191"/>
      <c r="H59" s="191"/>
      <c r="I59" s="191"/>
      <c r="J59" s="191"/>
      <c r="K59" s="191"/>
      <c r="L59" s="191"/>
      <c r="M59" s="191"/>
      <c r="N59" s="191"/>
      <c r="O59" s="191"/>
      <c r="P59" s="191"/>
      <c r="Q59" s="403"/>
      <c r="R59" s="403"/>
      <c r="S59" s="397"/>
      <c r="T59" s="397"/>
      <c r="U59" s="494"/>
      <c r="V59" s="403"/>
      <c r="W59" s="403"/>
      <c r="X59" s="403"/>
      <c r="Y59" s="403"/>
      <c r="Z59" s="493" t="s">
        <v>19</v>
      </c>
      <c r="AA59" s="205"/>
      <c r="AB59" s="205"/>
      <c r="AC59" s="2"/>
      <c r="AD59" s="2"/>
      <c r="AE59" s="2"/>
      <c r="AF59" s="2"/>
      <c r="AG59" s="2"/>
      <c r="AH59" s="2"/>
      <c r="AI59" s="2"/>
      <c r="AJ59" s="2"/>
      <c r="AK59" s="2"/>
      <c r="AL59" s="2"/>
      <c r="AM59" s="2"/>
      <c r="AN59" s="2"/>
      <c r="AO59" s="2"/>
    </row>
    <row r="60" spans="1:41">
      <c r="A60" s="2"/>
      <c r="B60" s="296" t="s">
        <v>88</v>
      </c>
      <c r="C60" s="162">
        <f t="shared" si="2"/>
        <v>7674081.5</v>
      </c>
      <c r="D60" s="162">
        <v>8170172</v>
      </c>
      <c r="E60" s="162">
        <v>7177991</v>
      </c>
      <c r="F60" s="191">
        <v>17.3</v>
      </c>
      <c r="G60" s="191">
        <v>18.2</v>
      </c>
      <c r="H60" s="191">
        <v>20.2</v>
      </c>
      <c r="I60" s="402">
        <v>20.2</v>
      </c>
      <c r="J60" s="402">
        <v>17.3</v>
      </c>
      <c r="K60" s="191">
        <v>17.3</v>
      </c>
      <c r="L60" s="191">
        <v>18.100000000000001</v>
      </c>
      <c r="M60" s="191">
        <v>13.7</v>
      </c>
      <c r="N60" s="191">
        <v>14.7</v>
      </c>
      <c r="O60" s="191">
        <v>14.2</v>
      </c>
      <c r="P60" s="191">
        <v>14.2</v>
      </c>
      <c r="Q60" s="403">
        <v>15.3</v>
      </c>
      <c r="R60" s="403">
        <v>14.9</v>
      </c>
      <c r="S60" s="397">
        <v>13.3</v>
      </c>
      <c r="T60" s="397">
        <v>15</v>
      </c>
      <c r="U60" s="398">
        <v>14.7</v>
      </c>
      <c r="V60" s="403"/>
      <c r="W60" s="403"/>
      <c r="X60" s="403"/>
      <c r="Y60" s="403"/>
      <c r="Z60" s="493" t="s">
        <v>19</v>
      </c>
      <c r="AA60" s="205"/>
      <c r="AB60" s="205"/>
      <c r="AC60" s="2"/>
      <c r="AD60" s="2"/>
      <c r="AE60" s="2"/>
      <c r="AF60" s="2"/>
      <c r="AG60" s="2"/>
      <c r="AH60" s="2"/>
      <c r="AI60" s="2"/>
      <c r="AJ60" s="2"/>
      <c r="AK60" s="2"/>
      <c r="AL60" s="2"/>
      <c r="AM60" s="2"/>
      <c r="AN60" s="2"/>
      <c r="AO60" s="2"/>
    </row>
    <row r="61" spans="1:41">
      <c r="A61" s="2"/>
      <c r="B61" s="296" t="s">
        <v>127</v>
      </c>
      <c r="C61" s="162">
        <f t="shared" si="2"/>
        <v>14856757</v>
      </c>
      <c r="D61" s="162">
        <v>11607944</v>
      </c>
      <c r="E61" s="162">
        <v>18105570</v>
      </c>
      <c r="F61" s="495"/>
      <c r="G61" s="191"/>
      <c r="H61" s="191"/>
      <c r="I61" s="191"/>
      <c r="J61" s="191"/>
      <c r="K61" s="496"/>
      <c r="L61" s="496"/>
      <c r="M61" s="191"/>
      <c r="N61" s="191"/>
      <c r="O61" s="191"/>
      <c r="P61" s="191"/>
      <c r="Q61" s="403"/>
      <c r="R61" s="403"/>
      <c r="S61" s="397"/>
      <c r="T61" s="397"/>
      <c r="U61" s="497"/>
      <c r="V61" s="409"/>
      <c r="W61" s="403"/>
      <c r="X61" s="403"/>
      <c r="Y61" s="403"/>
      <c r="Z61" s="493" t="s">
        <v>407</v>
      </c>
      <c r="AA61" s="205"/>
      <c r="AB61" s="205"/>
      <c r="AC61" s="2"/>
      <c r="AD61" s="2"/>
      <c r="AE61" s="2"/>
      <c r="AF61" s="2"/>
      <c r="AG61" s="2"/>
      <c r="AH61" s="2"/>
      <c r="AI61" s="2"/>
      <c r="AJ61" s="2"/>
      <c r="AK61" s="2"/>
      <c r="AL61" s="2"/>
      <c r="AM61" s="2"/>
      <c r="AN61" s="2"/>
      <c r="AO61" s="2"/>
    </row>
    <row r="62" spans="1:41">
      <c r="A62" s="2"/>
      <c r="B62" s="296" t="s">
        <v>128</v>
      </c>
      <c r="C62" s="162">
        <f t="shared" si="2"/>
        <v>8972997</v>
      </c>
      <c r="D62" s="162">
        <v>6767073</v>
      </c>
      <c r="E62" s="162">
        <v>11178921</v>
      </c>
      <c r="F62" s="495"/>
      <c r="G62" s="191"/>
      <c r="H62" s="191"/>
      <c r="I62" s="191"/>
      <c r="J62" s="191"/>
      <c r="K62" s="496"/>
      <c r="L62" s="496"/>
      <c r="M62" s="191"/>
      <c r="N62" s="191"/>
      <c r="O62" s="191"/>
      <c r="P62" s="191"/>
      <c r="Q62" s="403"/>
      <c r="R62" s="403"/>
      <c r="S62" s="397"/>
      <c r="T62" s="397"/>
      <c r="U62" s="497"/>
      <c r="V62" s="409"/>
      <c r="W62" s="403"/>
      <c r="X62" s="403"/>
      <c r="Y62" s="403"/>
      <c r="Z62" s="493" t="s">
        <v>407</v>
      </c>
      <c r="AA62" s="205"/>
      <c r="AB62" s="205"/>
      <c r="AC62" s="2"/>
      <c r="AD62" s="2"/>
      <c r="AE62" s="2"/>
      <c r="AF62" s="2"/>
      <c r="AG62" s="2"/>
      <c r="AH62" s="2"/>
      <c r="AI62" s="2"/>
      <c r="AJ62" s="2"/>
      <c r="AK62" s="2"/>
      <c r="AL62" s="2"/>
      <c r="AM62" s="2"/>
      <c r="AN62" s="2"/>
      <c r="AO62" s="2"/>
    </row>
    <row r="63" spans="1:41">
      <c r="A63" s="2"/>
      <c r="B63" s="296" t="s">
        <v>129</v>
      </c>
      <c r="C63" s="162">
        <f t="shared" si="2"/>
        <v>13887902</v>
      </c>
      <c r="D63" s="162">
        <v>12197905</v>
      </c>
      <c r="E63" s="162">
        <v>15577899</v>
      </c>
      <c r="F63" s="495"/>
      <c r="G63" s="191"/>
      <c r="H63" s="191"/>
      <c r="I63" s="191"/>
      <c r="J63" s="191"/>
      <c r="K63" s="496"/>
      <c r="L63" s="496"/>
      <c r="M63" s="191"/>
      <c r="N63" s="191"/>
      <c r="O63" s="191"/>
      <c r="P63" s="191"/>
      <c r="Q63" s="403"/>
      <c r="R63" s="403"/>
      <c r="S63" s="397"/>
      <c r="T63" s="397"/>
      <c r="U63" s="497"/>
      <c r="V63" s="409"/>
      <c r="W63" s="403"/>
      <c r="X63" s="403"/>
      <c r="Y63" s="403"/>
      <c r="Z63" s="493" t="s">
        <v>407</v>
      </c>
      <c r="AA63" s="205"/>
      <c r="AB63" s="205"/>
      <c r="AC63" s="2"/>
      <c r="AD63" s="2"/>
      <c r="AE63" s="2"/>
      <c r="AF63" s="2"/>
      <c r="AG63" s="2"/>
      <c r="AH63" s="2"/>
      <c r="AI63" s="2"/>
      <c r="AJ63" s="2"/>
      <c r="AK63" s="2"/>
      <c r="AL63" s="2"/>
      <c r="AM63" s="2"/>
      <c r="AN63" s="2"/>
      <c r="AO63" s="2"/>
    </row>
    <row r="64" spans="1:41">
      <c r="A64" s="2"/>
      <c r="B64" s="296" t="s">
        <v>130</v>
      </c>
      <c r="C64" s="162">
        <f t="shared" si="2"/>
        <v>19635946</v>
      </c>
      <c r="D64" s="162">
        <v>15927713</v>
      </c>
      <c r="E64" s="162">
        <v>23344179</v>
      </c>
      <c r="F64" s="495"/>
      <c r="G64" s="191"/>
      <c r="H64" s="191"/>
      <c r="I64" s="191"/>
      <c r="J64" s="191"/>
      <c r="K64" s="496"/>
      <c r="L64" s="496"/>
      <c r="M64" s="191"/>
      <c r="N64" s="191"/>
      <c r="O64" s="191"/>
      <c r="P64" s="191"/>
      <c r="Q64" s="403"/>
      <c r="R64" s="403"/>
      <c r="S64" s="397"/>
      <c r="T64" s="397"/>
      <c r="U64" s="497"/>
      <c r="V64" s="409"/>
      <c r="W64" s="403"/>
      <c r="X64" s="403"/>
      <c r="Y64" s="403"/>
      <c r="Z64" s="493" t="s">
        <v>407</v>
      </c>
      <c r="AA64" s="205"/>
      <c r="AB64" s="205"/>
      <c r="AC64" s="2"/>
      <c r="AD64" s="2"/>
      <c r="AE64" s="2"/>
      <c r="AF64" s="2"/>
      <c r="AG64" s="2"/>
      <c r="AH64" s="2"/>
      <c r="AI64" s="2"/>
      <c r="AJ64" s="2"/>
      <c r="AK64" s="2"/>
      <c r="AL64" s="2"/>
      <c r="AM64" s="2"/>
      <c r="AN64" s="2"/>
      <c r="AO64" s="2"/>
    </row>
    <row r="65" spans="1:41">
      <c r="A65" s="2"/>
      <c r="B65" s="296" t="s">
        <v>37</v>
      </c>
      <c r="C65" s="162">
        <f t="shared" ref="C65:C96" si="3">(D65+E65)/2</f>
        <v>33310737</v>
      </c>
      <c r="D65" s="162">
        <v>30769700</v>
      </c>
      <c r="E65" s="162">
        <v>35851774</v>
      </c>
      <c r="F65" s="191">
        <v>68.7</v>
      </c>
      <c r="G65" s="191">
        <v>72.900000000000006</v>
      </c>
      <c r="H65" s="191">
        <v>71.2</v>
      </c>
      <c r="I65" s="402">
        <v>71.2</v>
      </c>
      <c r="J65" s="402">
        <v>86.8</v>
      </c>
      <c r="K65" s="191">
        <v>86.8</v>
      </c>
      <c r="L65" s="191">
        <v>92.4</v>
      </c>
      <c r="M65" s="191">
        <v>88.2</v>
      </c>
      <c r="N65" s="191">
        <v>88.6</v>
      </c>
      <c r="O65" s="191">
        <v>85.3</v>
      </c>
      <c r="P65" s="191">
        <v>85.5</v>
      </c>
      <c r="Q65" s="403">
        <v>88.3</v>
      </c>
      <c r="R65" s="403">
        <v>89.1</v>
      </c>
      <c r="S65" s="397">
        <v>94.3</v>
      </c>
      <c r="T65" s="397">
        <v>98.6</v>
      </c>
      <c r="U65" s="398">
        <v>95.6</v>
      </c>
      <c r="V65" s="403"/>
      <c r="W65" s="403"/>
      <c r="X65" s="403"/>
      <c r="Y65" s="403"/>
      <c r="Z65" s="493" t="s">
        <v>19</v>
      </c>
      <c r="AA65" s="205"/>
      <c r="AB65" s="205"/>
      <c r="AC65" s="2"/>
      <c r="AD65" s="2"/>
      <c r="AE65" s="2"/>
      <c r="AF65" s="2"/>
      <c r="AG65" s="2"/>
      <c r="AH65" s="2"/>
      <c r="AI65" s="2"/>
      <c r="AJ65" s="2"/>
      <c r="AK65" s="2"/>
      <c r="AL65" s="2"/>
      <c r="AM65" s="2"/>
      <c r="AN65" s="2"/>
      <c r="AO65" s="2"/>
    </row>
    <row r="66" spans="1:41">
      <c r="A66" s="2"/>
      <c r="B66" s="296" t="s">
        <v>272</v>
      </c>
      <c r="C66" s="162">
        <f t="shared" si="3"/>
        <v>479619.5</v>
      </c>
      <c r="D66" s="162">
        <v>438737</v>
      </c>
      <c r="E66" s="162">
        <v>520502</v>
      </c>
      <c r="F66" s="495"/>
      <c r="G66" s="191"/>
      <c r="H66" s="191"/>
      <c r="I66" s="191"/>
      <c r="J66" s="191"/>
      <c r="K66" s="496"/>
      <c r="L66" s="496"/>
      <c r="M66" s="191"/>
      <c r="N66" s="191"/>
      <c r="O66" s="191"/>
      <c r="P66" s="191"/>
      <c r="Q66" s="403"/>
      <c r="R66" s="403"/>
      <c r="S66" s="397"/>
      <c r="T66" s="397"/>
      <c r="U66" s="497"/>
      <c r="V66" s="409"/>
      <c r="W66" s="403"/>
      <c r="X66" s="403"/>
      <c r="Y66" s="403"/>
      <c r="Z66" s="493"/>
      <c r="AA66" s="205"/>
      <c r="AB66" s="205"/>
      <c r="AC66" s="2"/>
      <c r="AD66" s="2"/>
      <c r="AE66" s="2"/>
      <c r="AF66" s="2"/>
      <c r="AG66" s="2"/>
      <c r="AH66" s="2"/>
      <c r="AI66" s="2"/>
      <c r="AJ66" s="2"/>
      <c r="AK66" s="2"/>
      <c r="AL66" s="2"/>
      <c r="AM66" s="2"/>
      <c r="AN66" s="2"/>
      <c r="AO66" s="2"/>
    </row>
    <row r="67" spans="1:41">
      <c r="A67" s="2"/>
      <c r="B67" s="296" t="s">
        <v>273</v>
      </c>
      <c r="C67" s="162">
        <f t="shared" si="3"/>
        <v>50826</v>
      </c>
      <c r="D67" s="162">
        <v>41685</v>
      </c>
      <c r="E67" s="162">
        <v>59967</v>
      </c>
      <c r="F67" s="495"/>
      <c r="G67" s="191"/>
      <c r="H67" s="191"/>
      <c r="I67" s="191"/>
      <c r="J67" s="191"/>
      <c r="K67" s="496"/>
      <c r="L67" s="496"/>
      <c r="M67" s="191"/>
      <c r="N67" s="191"/>
      <c r="O67" s="191"/>
      <c r="P67" s="191"/>
      <c r="Q67" s="403"/>
      <c r="R67" s="403"/>
      <c r="S67" s="397"/>
      <c r="T67" s="397"/>
      <c r="U67" s="497"/>
      <c r="V67" s="409"/>
      <c r="W67" s="403"/>
      <c r="X67" s="403"/>
      <c r="Y67" s="403"/>
      <c r="Z67" s="493" t="s">
        <v>426</v>
      </c>
      <c r="AA67" s="205"/>
      <c r="AB67" s="205"/>
      <c r="AC67" s="2"/>
      <c r="AD67" s="2"/>
      <c r="AE67" s="2"/>
      <c r="AF67" s="2"/>
      <c r="AG67" s="2"/>
      <c r="AH67" s="2"/>
      <c r="AI67" s="2"/>
      <c r="AJ67" s="2"/>
      <c r="AK67" s="2"/>
      <c r="AL67" s="2"/>
      <c r="AM67" s="2"/>
      <c r="AN67" s="2"/>
      <c r="AO67" s="2"/>
    </row>
    <row r="68" spans="1:41">
      <c r="A68" s="2"/>
      <c r="B68" s="296" t="s">
        <v>274</v>
      </c>
      <c r="C68" s="162">
        <f t="shared" si="3"/>
        <v>4313161</v>
      </c>
      <c r="D68" s="162">
        <v>3726048</v>
      </c>
      <c r="E68" s="162">
        <v>4900274</v>
      </c>
      <c r="F68" s="495"/>
      <c r="G68" s="191"/>
      <c r="H68" s="191"/>
      <c r="I68" s="191"/>
      <c r="J68" s="191"/>
      <c r="K68" s="496"/>
      <c r="L68" s="496"/>
      <c r="M68" s="191"/>
      <c r="N68" s="191"/>
      <c r="O68" s="191"/>
      <c r="P68" s="191"/>
      <c r="Q68" s="403"/>
      <c r="R68" s="403"/>
      <c r="S68" s="397"/>
      <c r="T68" s="397"/>
      <c r="U68" s="497"/>
      <c r="V68" s="409"/>
      <c r="W68" s="403"/>
      <c r="X68" s="403"/>
      <c r="Y68" s="403"/>
      <c r="Z68" s="493" t="s">
        <v>407</v>
      </c>
      <c r="AA68" s="205"/>
      <c r="AB68" s="205"/>
      <c r="AC68" s="2"/>
      <c r="AD68" s="2"/>
      <c r="AE68" s="2"/>
      <c r="AF68" s="2"/>
      <c r="AG68" s="2"/>
      <c r="AH68" s="2"/>
      <c r="AI68" s="2"/>
      <c r="AJ68" s="2"/>
      <c r="AK68" s="2"/>
      <c r="AL68" s="2"/>
      <c r="AM68" s="2"/>
      <c r="AN68" s="2"/>
      <c r="AO68" s="2"/>
    </row>
    <row r="69" spans="1:41">
      <c r="A69" s="2"/>
      <c r="B69" s="296" t="s">
        <v>132</v>
      </c>
      <c r="C69" s="162">
        <f t="shared" si="3"/>
        <v>11190396.5</v>
      </c>
      <c r="D69" s="162">
        <v>8343321</v>
      </c>
      <c r="E69" s="162">
        <v>14037472</v>
      </c>
      <c r="F69" s="495"/>
      <c r="G69" s="191"/>
      <c r="H69" s="191"/>
      <c r="I69" s="191"/>
      <c r="J69" s="191"/>
      <c r="K69" s="191"/>
      <c r="L69" s="191"/>
      <c r="M69" s="191"/>
      <c r="N69" s="191"/>
      <c r="O69" s="191"/>
      <c r="P69" s="191"/>
      <c r="Q69" s="403"/>
      <c r="R69" s="403"/>
      <c r="S69" s="397"/>
      <c r="T69" s="397"/>
      <c r="U69" s="494"/>
      <c r="V69" s="403"/>
      <c r="W69" s="403"/>
      <c r="X69" s="403"/>
      <c r="Y69" s="403"/>
      <c r="Z69" s="493" t="s">
        <v>407</v>
      </c>
      <c r="AA69" s="205"/>
      <c r="AB69" s="205"/>
      <c r="AC69" s="2"/>
      <c r="AD69" s="2"/>
      <c r="AE69" s="2"/>
      <c r="AF69" s="2"/>
      <c r="AG69" s="2"/>
      <c r="AH69" s="2"/>
      <c r="AI69" s="2"/>
      <c r="AJ69" s="2"/>
      <c r="AK69" s="2"/>
      <c r="AL69" s="2"/>
      <c r="AM69" s="2"/>
      <c r="AN69" s="2"/>
      <c r="AO69" s="2"/>
    </row>
    <row r="70" spans="1:41">
      <c r="A70" s="2"/>
      <c r="B70" s="296" t="s">
        <v>76</v>
      </c>
      <c r="C70" s="162">
        <f t="shared" si="3"/>
        <v>16559264</v>
      </c>
      <c r="D70" s="162">
        <v>15170387</v>
      </c>
      <c r="E70" s="162">
        <v>17948141</v>
      </c>
      <c r="F70" s="495"/>
      <c r="G70" s="191"/>
      <c r="H70" s="191"/>
      <c r="I70" s="191"/>
      <c r="J70" s="191"/>
      <c r="K70" s="496"/>
      <c r="L70" s="496"/>
      <c r="M70" s="191"/>
      <c r="N70" s="191"/>
      <c r="O70" s="191"/>
      <c r="P70" s="191"/>
      <c r="Q70" s="403"/>
      <c r="R70" s="403"/>
      <c r="S70" s="397"/>
      <c r="T70" s="397"/>
      <c r="U70" s="497"/>
      <c r="V70" s="409"/>
      <c r="W70" s="403"/>
      <c r="X70" s="403"/>
      <c r="Y70" s="403"/>
      <c r="Z70" s="493" t="s">
        <v>19</v>
      </c>
      <c r="AA70" s="205"/>
      <c r="AB70" s="205"/>
      <c r="AC70" s="2"/>
      <c r="AD70" s="2"/>
      <c r="AE70" s="2"/>
      <c r="AF70" s="2"/>
      <c r="AG70" s="2"/>
      <c r="AH70" s="2"/>
      <c r="AI70" s="2"/>
      <c r="AJ70" s="2"/>
      <c r="AK70" s="2"/>
      <c r="AL70" s="2"/>
      <c r="AM70" s="2"/>
      <c r="AN70" s="2"/>
      <c r="AO70" s="2"/>
    </row>
    <row r="71" spans="1:41">
      <c r="A71" s="2"/>
      <c r="B71" s="296" t="s">
        <v>74</v>
      </c>
      <c r="C71" s="162">
        <f t="shared" si="3"/>
        <v>1316932500</v>
      </c>
      <c r="D71" s="162">
        <v>1262645000</v>
      </c>
      <c r="E71" s="162">
        <v>1371220000</v>
      </c>
      <c r="F71" s="191">
        <v>16</v>
      </c>
      <c r="G71" s="191">
        <v>16.7</v>
      </c>
      <c r="H71" s="191">
        <v>23.5</v>
      </c>
      <c r="I71" s="402">
        <v>23.5</v>
      </c>
      <c r="J71" s="402">
        <v>50.3</v>
      </c>
      <c r="K71" s="191">
        <v>50.3</v>
      </c>
      <c r="L71" s="191">
        <v>51.8</v>
      </c>
      <c r="M71" s="191">
        <v>59.3</v>
      </c>
      <c r="N71" s="191">
        <v>65.3</v>
      </c>
      <c r="O71" s="191">
        <v>65.7</v>
      </c>
      <c r="P71" s="191">
        <v>71</v>
      </c>
      <c r="Q71" s="403">
        <v>82.6</v>
      </c>
      <c r="R71" s="403">
        <v>92.7</v>
      </c>
      <c r="S71" s="397">
        <v>104.8</v>
      </c>
      <c r="T71" s="397">
        <v>123.8</v>
      </c>
      <c r="U71" s="398">
        <v>161.19999999999999</v>
      </c>
      <c r="V71" s="403"/>
      <c r="W71" s="403"/>
      <c r="X71" s="403"/>
      <c r="Y71" s="403"/>
      <c r="Z71" s="493" t="s">
        <v>19</v>
      </c>
      <c r="AA71" s="205"/>
      <c r="AB71" s="205"/>
      <c r="AC71" s="2"/>
      <c r="AD71" s="2"/>
      <c r="AE71" s="2"/>
      <c r="AF71" s="2"/>
      <c r="AG71" s="2"/>
      <c r="AH71" s="2"/>
      <c r="AI71" s="2"/>
      <c r="AJ71" s="2"/>
      <c r="AK71" s="2"/>
      <c r="AL71" s="2"/>
      <c r="AM71" s="2"/>
      <c r="AN71" s="2"/>
      <c r="AO71" s="2"/>
    </row>
    <row r="72" spans="1:41">
      <c r="A72" s="2"/>
      <c r="B72" s="296" t="s">
        <v>275</v>
      </c>
      <c r="C72" s="162">
        <f t="shared" si="3"/>
        <v>6985350</v>
      </c>
      <c r="D72" s="162">
        <v>6665000</v>
      </c>
      <c r="E72" s="162">
        <v>7305700</v>
      </c>
      <c r="F72" s="495"/>
      <c r="G72" s="191"/>
      <c r="H72" s="191"/>
      <c r="I72" s="191"/>
      <c r="J72" s="191"/>
      <c r="K72" s="496"/>
      <c r="L72" s="496"/>
      <c r="M72" s="191"/>
      <c r="N72" s="191"/>
      <c r="O72" s="191"/>
      <c r="P72" s="191"/>
      <c r="Q72" s="403"/>
      <c r="R72" s="403"/>
      <c r="S72" s="397"/>
      <c r="T72" s="397"/>
      <c r="U72" s="497"/>
      <c r="V72" s="409"/>
      <c r="W72" s="403"/>
      <c r="X72" s="403"/>
      <c r="Y72" s="403"/>
      <c r="Z72" s="493"/>
      <c r="AA72" s="205"/>
      <c r="AB72" s="205"/>
      <c r="AC72" s="2"/>
      <c r="AD72" s="2"/>
      <c r="AE72" s="2"/>
      <c r="AF72" s="2"/>
      <c r="AG72" s="2"/>
      <c r="AH72" s="2"/>
      <c r="AI72" s="2"/>
      <c r="AJ72" s="2"/>
      <c r="AK72" s="2"/>
      <c r="AL72" s="2"/>
      <c r="AM72" s="2"/>
      <c r="AN72" s="2"/>
      <c r="AO72" s="2"/>
    </row>
    <row r="73" spans="1:41">
      <c r="A73" s="2"/>
      <c r="B73" s="296" t="s">
        <v>276</v>
      </c>
      <c r="C73" s="162">
        <f t="shared" si="3"/>
        <v>509756.5</v>
      </c>
      <c r="D73" s="162">
        <v>431907</v>
      </c>
      <c r="E73" s="162">
        <v>587606</v>
      </c>
      <c r="F73" s="495"/>
      <c r="G73" s="191"/>
      <c r="H73" s="191"/>
      <c r="I73" s="191"/>
      <c r="J73" s="191"/>
      <c r="K73" s="496"/>
      <c r="L73" s="496"/>
      <c r="M73" s="191"/>
      <c r="N73" s="191"/>
      <c r="O73" s="191"/>
      <c r="P73" s="191"/>
      <c r="Q73" s="403"/>
      <c r="R73" s="403"/>
      <c r="S73" s="397"/>
      <c r="T73" s="397"/>
      <c r="U73" s="497"/>
      <c r="V73" s="409"/>
      <c r="W73" s="403"/>
      <c r="X73" s="403"/>
      <c r="Y73" s="403"/>
      <c r="Z73" s="493"/>
      <c r="AA73" s="205"/>
      <c r="AB73" s="205"/>
      <c r="AC73" s="2"/>
      <c r="AD73" s="2"/>
      <c r="AE73" s="2"/>
      <c r="AF73" s="2"/>
      <c r="AG73" s="2"/>
      <c r="AH73" s="2"/>
      <c r="AI73" s="2"/>
      <c r="AJ73" s="2"/>
      <c r="AK73" s="2"/>
      <c r="AL73" s="2"/>
      <c r="AM73" s="2"/>
      <c r="AN73" s="2"/>
      <c r="AO73" s="2"/>
    </row>
    <row r="74" spans="1:41">
      <c r="A74" s="2"/>
      <c r="B74" s="296" t="s">
        <v>133</v>
      </c>
      <c r="C74" s="162">
        <f t="shared" si="3"/>
        <v>44316331.5</v>
      </c>
      <c r="D74" s="162">
        <v>40403959</v>
      </c>
      <c r="E74" s="162">
        <v>48228704</v>
      </c>
      <c r="F74" s="495"/>
      <c r="G74" s="191"/>
      <c r="H74" s="191"/>
      <c r="I74" s="191"/>
      <c r="J74" s="191"/>
      <c r="K74" s="496"/>
      <c r="L74" s="496"/>
      <c r="M74" s="191"/>
      <c r="N74" s="191"/>
      <c r="O74" s="191"/>
      <c r="P74" s="191"/>
      <c r="Q74" s="403"/>
      <c r="R74" s="403"/>
      <c r="S74" s="397"/>
      <c r="T74" s="397"/>
      <c r="U74" s="497"/>
      <c r="V74" s="409"/>
      <c r="W74" s="403"/>
      <c r="X74" s="403"/>
      <c r="Y74" s="403"/>
      <c r="Z74" s="493" t="s">
        <v>407</v>
      </c>
      <c r="AA74" s="205"/>
      <c r="AB74" s="205"/>
      <c r="AC74" s="2"/>
      <c r="AD74" s="2"/>
      <c r="AE74" s="2"/>
      <c r="AF74" s="2"/>
      <c r="AG74" s="2"/>
      <c r="AH74" s="2"/>
      <c r="AI74" s="2"/>
      <c r="AJ74" s="2"/>
      <c r="AK74" s="2"/>
      <c r="AL74" s="2"/>
      <c r="AM74" s="2"/>
      <c r="AN74" s="2"/>
      <c r="AO74" s="2"/>
    </row>
    <row r="75" spans="1:41">
      <c r="A75" s="2"/>
      <c r="B75" s="296" t="s">
        <v>134</v>
      </c>
      <c r="C75" s="162">
        <f t="shared" si="3"/>
        <v>668085</v>
      </c>
      <c r="D75" s="162">
        <v>547696</v>
      </c>
      <c r="E75" s="162">
        <v>788474</v>
      </c>
      <c r="F75" s="495"/>
      <c r="G75" s="191"/>
      <c r="H75" s="191"/>
      <c r="I75" s="191"/>
      <c r="J75" s="191"/>
      <c r="K75" s="496"/>
      <c r="L75" s="496"/>
      <c r="M75" s="191"/>
      <c r="N75" s="191"/>
      <c r="O75" s="191"/>
      <c r="P75" s="191"/>
      <c r="Q75" s="403"/>
      <c r="R75" s="403"/>
      <c r="S75" s="397"/>
      <c r="T75" s="397"/>
      <c r="U75" s="497"/>
      <c r="V75" s="409"/>
      <c r="W75" s="403"/>
      <c r="X75" s="403"/>
      <c r="Y75" s="403"/>
      <c r="Z75" s="493" t="s">
        <v>407</v>
      </c>
      <c r="AA75" s="205"/>
      <c r="AB75" s="205"/>
      <c r="AC75" s="2"/>
      <c r="AD75" s="2"/>
      <c r="AE75" s="2"/>
      <c r="AF75" s="2"/>
      <c r="AG75" s="2"/>
      <c r="AH75" s="2"/>
      <c r="AI75" s="2"/>
      <c r="AJ75" s="2"/>
      <c r="AK75" s="2"/>
      <c r="AL75" s="2"/>
      <c r="AM75" s="2"/>
      <c r="AN75" s="2"/>
      <c r="AO75" s="2"/>
    </row>
    <row r="76" spans="1:41">
      <c r="A76" s="2"/>
      <c r="B76" s="296" t="s">
        <v>135</v>
      </c>
      <c r="C76" s="162">
        <f t="shared" si="3"/>
        <v>3864799.5</v>
      </c>
      <c r="D76" s="162">
        <v>3109269</v>
      </c>
      <c r="E76" s="162">
        <v>4620330</v>
      </c>
      <c r="F76" s="495"/>
      <c r="G76" s="191"/>
      <c r="H76" s="191"/>
      <c r="I76" s="191"/>
      <c r="J76" s="191"/>
      <c r="K76" s="496"/>
      <c r="L76" s="496"/>
      <c r="M76" s="191"/>
      <c r="N76" s="191"/>
      <c r="O76" s="191"/>
      <c r="P76" s="191"/>
      <c r="Q76" s="403"/>
      <c r="R76" s="403"/>
      <c r="S76" s="397"/>
      <c r="T76" s="397"/>
      <c r="U76" s="497"/>
      <c r="V76" s="409"/>
      <c r="W76" s="403"/>
      <c r="X76" s="403"/>
      <c r="Y76" s="403"/>
      <c r="Z76" s="493" t="s">
        <v>407</v>
      </c>
      <c r="AA76" s="205"/>
      <c r="AB76" s="205"/>
      <c r="AC76" s="2"/>
      <c r="AD76" s="2"/>
      <c r="AE76" s="2"/>
      <c r="AF76" s="2"/>
      <c r="AG76" s="2"/>
      <c r="AH76" s="2"/>
      <c r="AI76" s="2"/>
      <c r="AJ76" s="2"/>
      <c r="AK76" s="2"/>
      <c r="AL76" s="2"/>
      <c r="AM76" s="2"/>
      <c r="AN76" s="2"/>
      <c r="AO76" s="2"/>
    </row>
    <row r="77" spans="1:41">
      <c r="A77" s="2"/>
      <c r="B77" s="296" t="s">
        <v>136</v>
      </c>
      <c r="C77" s="162">
        <f t="shared" si="3"/>
        <v>4366650</v>
      </c>
      <c r="D77" s="162">
        <v>3925450</v>
      </c>
      <c r="E77" s="162">
        <v>4807850</v>
      </c>
      <c r="F77" s="495"/>
      <c r="G77" s="191"/>
      <c r="H77" s="191"/>
      <c r="I77" s="191"/>
      <c r="J77" s="191"/>
      <c r="K77" s="496"/>
      <c r="L77" s="496"/>
      <c r="M77" s="191"/>
      <c r="N77" s="191"/>
      <c r="O77" s="191"/>
      <c r="P77" s="191"/>
      <c r="Q77" s="403"/>
      <c r="R77" s="403"/>
      <c r="S77" s="397"/>
      <c r="T77" s="397"/>
      <c r="U77" s="497"/>
      <c r="V77" s="409"/>
      <c r="W77" s="403"/>
      <c r="X77" s="403"/>
      <c r="Y77" s="403"/>
      <c r="Z77" s="493" t="s">
        <v>407</v>
      </c>
      <c r="AA77" s="205"/>
      <c r="AB77" s="205"/>
      <c r="AC77" s="2"/>
      <c r="AD77" s="2"/>
      <c r="AE77" s="2"/>
      <c r="AF77" s="2"/>
      <c r="AG77" s="2"/>
      <c r="AH77" s="2"/>
      <c r="AI77" s="2"/>
      <c r="AJ77" s="2"/>
      <c r="AK77" s="2"/>
      <c r="AL77" s="2"/>
      <c r="AM77" s="2"/>
      <c r="AN77" s="2"/>
      <c r="AO77" s="2"/>
    </row>
    <row r="78" spans="1:41">
      <c r="A78" s="2"/>
      <c r="B78" s="296" t="s">
        <v>137</v>
      </c>
      <c r="C78" s="162">
        <f t="shared" si="3"/>
        <v>19609752</v>
      </c>
      <c r="D78" s="162">
        <v>16517948</v>
      </c>
      <c r="E78" s="162">
        <v>22701556</v>
      </c>
      <c r="F78" s="495"/>
      <c r="G78" s="191"/>
      <c r="H78" s="191"/>
      <c r="I78" s="191"/>
      <c r="J78" s="191"/>
      <c r="K78" s="496"/>
      <c r="L78" s="496"/>
      <c r="M78" s="191"/>
      <c r="N78" s="191"/>
      <c r="O78" s="191"/>
      <c r="P78" s="191"/>
      <c r="Q78" s="403"/>
      <c r="R78" s="403"/>
      <c r="S78" s="397"/>
      <c r="T78" s="397"/>
      <c r="U78" s="497"/>
      <c r="V78" s="409"/>
      <c r="W78" s="403"/>
      <c r="X78" s="403"/>
      <c r="Y78" s="403"/>
      <c r="Z78" s="493" t="s">
        <v>407</v>
      </c>
      <c r="AA78" s="205"/>
      <c r="AB78" s="205"/>
      <c r="AC78" s="2"/>
      <c r="AD78" s="2"/>
      <c r="AE78" s="2"/>
      <c r="AF78" s="2"/>
      <c r="AG78" s="2"/>
      <c r="AH78" s="2"/>
      <c r="AI78" s="2"/>
      <c r="AJ78" s="2"/>
      <c r="AK78" s="2"/>
      <c r="AL78" s="2"/>
      <c r="AM78" s="2"/>
      <c r="AN78" s="2"/>
      <c r="AO78" s="2"/>
    </row>
    <row r="79" spans="1:41">
      <c r="A79" s="2"/>
      <c r="B79" s="296" t="s">
        <v>70</v>
      </c>
      <c r="C79" s="162">
        <f t="shared" si="3"/>
        <v>4325202</v>
      </c>
      <c r="D79" s="162">
        <v>4426000</v>
      </c>
      <c r="E79" s="162">
        <v>4224404</v>
      </c>
      <c r="F79" s="495"/>
      <c r="G79" s="191"/>
      <c r="H79" s="191"/>
      <c r="I79" s="191"/>
      <c r="J79" s="191"/>
      <c r="K79" s="191"/>
      <c r="L79" s="191"/>
      <c r="M79" s="191"/>
      <c r="N79" s="191"/>
      <c r="O79" s="191"/>
      <c r="P79" s="191"/>
      <c r="Q79" s="403"/>
      <c r="R79" s="403"/>
      <c r="S79" s="397"/>
      <c r="T79" s="397"/>
      <c r="U79" s="494"/>
      <c r="V79" s="403"/>
      <c r="W79" s="403"/>
      <c r="X79" s="403"/>
      <c r="Y79" s="403"/>
      <c r="Z79" s="493" t="s">
        <v>19</v>
      </c>
      <c r="AA79" s="205"/>
      <c r="AB79" s="205"/>
      <c r="AC79" s="2"/>
      <c r="AD79" s="2"/>
      <c r="AE79" s="2"/>
      <c r="AF79" s="2"/>
      <c r="AG79" s="2"/>
      <c r="AH79" s="2"/>
      <c r="AI79" s="2"/>
      <c r="AJ79" s="2"/>
      <c r="AK79" s="2"/>
      <c r="AL79" s="2"/>
      <c r="AM79" s="2"/>
      <c r="AN79" s="2"/>
      <c r="AO79" s="2"/>
    </row>
    <row r="80" spans="1:41">
      <c r="A80" s="2"/>
      <c r="B80" s="296" t="s">
        <v>138</v>
      </c>
      <c r="C80" s="162">
        <f t="shared" si="3"/>
        <v>11253174.5</v>
      </c>
      <c r="D80" s="162">
        <v>11116787</v>
      </c>
      <c r="E80" s="162">
        <v>11389562</v>
      </c>
      <c r="F80" s="495"/>
      <c r="G80" s="191"/>
      <c r="H80" s="191"/>
      <c r="I80" s="191"/>
      <c r="J80" s="191"/>
      <c r="K80" s="496"/>
      <c r="L80" s="496"/>
      <c r="M80" s="191"/>
      <c r="N80" s="191"/>
      <c r="O80" s="191"/>
      <c r="P80" s="191"/>
      <c r="Q80" s="403"/>
      <c r="R80" s="403"/>
      <c r="S80" s="397"/>
      <c r="T80" s="397"/>
      <c r="U80" s="497"/>
      <c r="V80" s="409"/>
      <c r="W80" s="403"/>
      <c r="X80" s="403"/>
      <c r="Y80" s="403"/>
      <c r="Z80" s="493" t="s">
        <v>407</v>
      </c>
      <c r="AA80" s="205"/>
      <c r="AB80" s="205"/>
      <c r="AC80" s="2"/>
      <c r="AD80" s="2"/>
      <c r="AE80" s="2"/>
      <c r="AF80" s="2"/>
      <c r="AG80" s="2"/>
      <c r="AH80" s="2"/>
      <c r="AI80" s="2"/>
      <c r="AJ80" s="2"/>
      <c r="AK80" s="2"/>
      <c r="AL80" s="2"/>
      <c r="AM80" s="2"/>
      <c r="AN80" s="2"/>
      <c r="AO80" s="2"/>
    </row>
    <row r="81" spans="1:41">
      <c r="A81" s="2"/>
      <c r="B81" s="296" t="s">
        <v>50</v>
      </c>
      <c r="C81" s="162">
        <f t="shared" si="3"/>
        <v>1054293.5</v>
      </c>
      <c r="D81" s="162">
        <v>943287</v>
      </c>
      <c r="E81" s="162">
        <v>1165300</v>
      </c>
      <c r="F81" s="495"/>
      <c r="G81" s="191"/>
      <c r="H81" s="191"/>
      <c r="I81" s="191"/>
      <c r="J81" s="191"/>
      <c r="K81" s="496"/>
      <c r="L81" s="496"/>
      <c r="M81" s="191"/>
      <c r="N81" s="191"/>
      <c r="O81" s="191"/>
      <c r="P81" s="191"/>
      <c r="Q81" s="403"/>
      <c r="R81" s="403"/>
      <c r="S81" s="397"/>
      <c r="T81" s="397"/>
      <c r="U81" s="497"/>
      <c r="V81" s="409"/>
      <c r="W81" s="403"/>
      <c r="X81" s="403"/>
      <c r="Y81" s="403"/>
      <c r="Z81" s="493" t="s">
        <v>19</v>
      </c>
      <c r="AA81" s="205"/>
      <c r="AB81" s="205"/>
      <c r="AC81" s="2"/>
      <c r="AD81" s="2"/>
      <c r="AE81" s="2"/>
      <c r="AF81" s="2"/>
      <c r="AG81" s="2"/>
      <c r="AH81" s="2"/>
      <c r="AI81" s="2"/>
      <c r="AJ81" s="2"/>
      <c r="AK81" s="2"/>
      <c r="AL81" s="2"/>
      <c r="AM81" s="2"/>
      <c r="AN81" s="2"/>
      <c r="AO81" s="2"/>
    </row>
    <row r="82" spans="1:41">
      <c r="A82" s="2"/>
      <c r="B82" s="296" t="s">
        <v>52</v>
      </c>
      <c r="C82" s="162">
        <f t="shared" si="3"/>
        <v>10403141</v>
      </c>
      <c r="D82" s="162">
        <v>10255063</v>
      </c>
      <c r="E82" s="162">
        <v>10551219</v>
      </c>
      <c r="F82" s="191">
        <v>12.9</v>
      </c>
      <c r="G82" s="191">
        <v>16.2</v>
      </c>
      <c r="H82" s="191">
        <v>18.7</v>
      </c>
      <c r="I82" s="402">
        <v>18.7</v>
      </c>
      <c r="J82" s="402">
        <v>23.3</v>
      </c>
      <c r="K82" s="191">
        <v>23.3</v>
      </c>
      <c r="L82" s="191">
        <v>24.5</v>
      </c>
      <c r="M82" s="191">
        <v>24.6</v>
      </c>
      <c r="N82" s="191">
        <v>25</v>
      </c>
      <c r="O82" s="191">
        <v>25.7</v>
      </c>
      <c r="P82" s="191">
        <v>26.4</v>
      </c>
      <c r="Q82" s="403">
        <v>26.7</v>
      </c>
      <c r="R82" s="403">
        <v>28.6</v>
      </c>
      <c r="S82" s="397">
        <v>29</v>
      </c>
      <c r="T82" s="397">
        <v>28.6</v>
      </c>
      <c r="U82" s="398">
        <v>25.3</v>
      </c>
      <c r="V82" s="403"/>
      <c r="W82" s="403"/>
      <c r="X82" s="403"/>
      <c r="Y82" s="403"/>
      <c r="Z82" s="493" t="s">
        <v>19</v>
      </c>
      <c r="AA82" s="205"/>
      <c r="AB82" s="205"/>
      <c r="AC82" s="2"/>
      <c r="AD82" s="2"/>
      <c r="AE82" s="2"/>
      <c r="AF82" s="2"/>
      <c r="AG82" s="2"/>
      <c r="AH82" s="2"/>
      <c r="AI82" s="2"/>
      <c r="AJ82" s="2"/>
      <c r="AK82" s="2"/>
      <c r="AL82" s="2"/>
      <c r="AM82" s="2"/>
      <c r="AN82" s="2"/>
      <c r="AO82" s="2"/>
    </row>
    <row r="83" spans="1:41">
      <c r="A83" s="2"/>
      <c r="B83" s="296" t="s">
        <v>139</v>
      </c>
      <c r="C83" s="162">
        <f t="shared" si="3"/>
        <v>62657739</v>
      </c>
      <c r="D83" s="162">
        <v>48048664</v>
      </c>
      <c r="E83" s="162">
        <v>77266814</v>
      </c>
      <c r="F83" s="495"/>
      <c r="G83" s="191"/>
      <c r="H83" s="191"/>
      <c r="I83" s="191"/>
      <c r="J83" s="191"/>
      <c r="K83" s="496"/>
      <c r="L83" s="496"/>
      <c r="M83" s="191"/>
      <c r="N83" s="191"/>
      <c r="O83" s="191"/>
      <c r="P83" s="191"/>
      <c r="Q83" s="403"/>
      <c r="R83" s="403"/>
      <c r="S83" s="397"/>
      <c r="T83" s="397"/>
      <c r="U83" s="497"/>
      <c r="V83" s="409"/>
      <c r="W83" s="403"/>
      <c r="X83" s="403"/>
      <c r="Y83" s="403"/>
      <c r="Z83" s="493" t="s">
        <v>407</v>
      </c>
      <c r="AA83" s="205"/>
      <c r="AB83" s="205"/>
      <c r="AC83" s="2"/>
      <c r="AD83" s="2"/>
      <c r="AE83" s="2"/>
      <c r="AF83" s="2"/>
      <c r="AG83" s="2"/>
      <c r="AH83" s="2"/>
      <c r="AI83" s="2"/>
      <c r="AJ83" s="2"/>
      <c r="AK83" s="2"/>
      <c r="AL83" s="2"/>
      <c r="AM83" s="2"/>
      <c r="AN83" s="2"/>
      <c r="AO83" s="2"/>
    </row>
    <row r="84" spans="1:41">
      <c r="A84" s="2"/>
      <c r="B84" s="296" t="s">
        <v>68</v>
      </c>
      <c r="C84" s="162">
        <f t="shared" si="3"/>
        <v>5507809</v>
      </c>
      <c r="D84" s="162">
        <v>5339616</v>
      </c>
      <c r="E84" s="162">
        <v>5676002</v>
      </c>
      <c r="F84" s="495"/>
      <c r="G84" s="191"/>
      <c r="H84" s="191"/>
      <c r="I84" s="191"/>
      <c r="J84" s="191"/>
      <c r="K84" s="496"/>
      <c r="L84" s="496"/>
      <c r="M84" s="191"/>
      <c r="N84" s="191"/>
      <c r="O84" s="191"/>
      <c r="P84" s="191"/>
      <c r="Q84" s="403"/>
      <c r="R84" s="403"/>
      <c r="S84" s="397"/>
      <c r="T84" s="397"/>
      <c r="U84" s="497"/>
      <c r="V84" s="409"/>
      <c r="W84" s="403"/>
      <c r="X84" s="403"/>
      <c r="Y84" s="403"/>
      <c r="Z84" s="493" t="s">
        <v>19</v>
      </c>
      <c r="AA84" s="205"/>
      <c r="AB84" s="205"/>
      <c r="AC84" s="2"/>
      <c r="AD84" s="2"/>
      <c r="AE84" s="2"/>
      <c r="AF84" s="2"/>
      <c r="AG84" s="2"/>
      <c r="AH84" s="2"/>
      <c r="AI84" s="2"/>
      <c r="AJ84" s="2"/>
      <c r="AK84" s="2"/>
      <c r="AL84" s="2"/>
      <c r="AM84" s="2"/>
      <c r="AN84" s="2"/>
      <c r="AO84" s="2"/>
    </row>
    <row r="85" spans="1:41">
      <c r="A85" s="2"/>
      <c r="B85" s="296" t="s">
        <v>277</v>
      </c>
      <c r="C85" s="162">
        <f t="shared" si="3"/>
        <v>805211.5</v>
      </c>
      <c r="D85" s="162">
        <v>722562</v>
      </c>
      <c r="E85" s="162">
        <v>887861</v>
      </c>
      <c r="F85" s="495"/>
      <c r="G85" s="191"/>
      <c r="H85" s="191"/>
      <c r="I85" s="191"/>
      <c r="J85" s="191"/>
      <c r="K85" s="496"/>
      <c r="L85" s="496"/>
      <c r="M85" s="191"/>
      <c r="N85" s="191"/>
      <c r="O85" s="191"/>
      <c r="P85" s="191"/>
      <c r="Q85" s="403"/>
      <c r="R85" s="403"/>
      <c r="S85" s="397"/>
      <c r="T85" s="397"/>
      <c r="U85" s="497"/>
      <c r="V85" s="409"/>
      <c r="W85" s="403"/>
      <c r="X85" s="403"/>
      <c r="Y85" s="403"/>
      <c r="Z85" s="493"/>
      <c r="AA85" s="205"/>
      <c r="AB85" s="205"/>
      <c r="AC85" s="2"/>
      <c r="AD85" s="2"/>
      <c r="AE85" s="2"/>
      <c r="AF85" s="2"/>
      <c r="AG85" s="2"/>
      <c r="AH85" s="2"/>
      <c r="AI85" s="2"/>
      <c r="AJ85" s="2"/>
      <c r="AK85" s="2"/>
      <c r="AL85" s="2"/>
      <c r="AM85" s="2"/>
      <c r="AN85" s="2"/>
      <c r="AO85" s="2"/>
    </row>
    <row r="86" spans="1:41">
      <c r="A86" s="2"/>
      <c r="B86" s="296" t="s">
        <v>278</v>
      </c>
      <c r="C86" s="162">
        <f t="shared" si="3"/>
        <v>71179.5</v>
      </c>
      <c r="D86" s="162">
        <v>69679</v>
      </c>
      <c r="E86" s="162">
        <v>72680</v>
      </c>
      <c r="F86" s="495"/>
      <c r="G86" s="191"/>
      <c r="H86" s="191"/>
      <c r="I86" s="191"/>
      <c r="J86" s="191"/>
      <c r="K86" s="496"/>
      <c r="L86" s="496"/>
      <c r="M86" s="191"/>
      <c r="N86" s="191"/>
      <c r="O86" s="191"/>
      <c r="P86" s="191"/>
      <c r="Q86" s="403"/>
      <c r="R86" s="403"/>
      <c r="S86" s="397"/>
      <c r="T86" s="397"/>
      <c r="U86" s="497"/>
      <c r="V86" s="409"/>
      <c r="W86" s="403"/>
      <c r="X86" s="403"/>
      <c r="Y86" s="403"/>
      <c r="Z86" s="493" t="s">
        <v>426</v>
      </c>
      <c r="AA86" s="205"/>
      <c r="AB86" s="205"/>
      <c r="AC86" s="2"/>
      <c r="AD86" s="2"/>
      <c r="AE86" s="2"/>
      <c r="AF86" s="2"/>
      <c r="AG86" s="2"/>
      <c r="AH86" s="2"/>
      <c r="AI86" s="2"/>
      <c r="AJ86" s="2"/>
      <c r="AK86" s="2"/>
      <c r="AL86" s="2"/>
      <c r="AM86" s="2"/>
      <c r="AN86" s="2"/>
      <c r="AO86" s="2"/>
    </row>
    <row r="87" spans="1:41">
      <c r="A87" s="2"/>
      <c r="B87" s="296" t="s">
        <v>104</v>
      </c>
      <c r="C87" s="162">
        <f t="shared" si="3"/>
        <v>9545507</v>
      </c>
      <c r="D87" s="162">
        <v>8562623</v>
      </c>
      <c r="E87" s="162">
        <v>10528391</v>
      </c>
      <c r="F87" s="495"/>
      <c r="G87" s="191"/>
      <c r="H87" s="191"/>
      <c r="I87" s="191"/>
      <c r="J87" s="191"/>
      <c r="K87" s="496"/>
      <c r="L87" s="496"/>
      <c r="M87" s="191"/>
      <c r="N87" s="191"/>
      <c r="O87" s="191"/>
      <c r="P87" s="191"/>
      <c r="Q87" s="403"/>
      <c r="R87" s="403"/>
      <c r="S87" s="397"/>
      <c r="T87" s="397"/>
      <c r="U87" s="497"/>
      <c r="V87" s="409"/>
      <c r="W87" s="403"/>
      <c r="X87" s="403"/>
      <c r="Y87" s="403"/>
      <c r="Z87" s="493" t="s">
        <v>19</v>
      </c>
      <c r="AA87" s="205"/>
      <c r="AB87" s="205"/>
      <c r="AC87" s="2"/>
      <c r="AD87" s="2"/>
      <c r="AE87" s="2"/>
      <c r="AF87" s="2"/>
      <c r="AG87" s="2"/>
      <c r="AH87" s="2"/>
      <c r="AI87" s="2"/>
      <c r="AJ87" s="2"/>
      <c r="AK87" s="2"/>
      <c r="AL87" s="2"/>
      <c r="AM87" s="2"/>
      <c r="AN87" s="2"/>
      <c r="AO87" s="2"/>
    </row>
    <row r="88" spans="1:41">
      <c r="A88" s="2"/>
      <c r="B88" s="296" t="s">
        <v>98</v>
      </c>
      <c r="C88" s="162">
        <f t="shared" si="3"/>
        <v>14386479.5</v>
      </c>
      <c r="D88" s="162">
        <v>12628596</v>
      </c>
      <c r="E88" s="162">
        <v>16144363</v>
      </c>
      <c r="F88" s="495"/>
      <c r="G88" s="191"/>
      <c r="H88" s="191"/>
      <c r="I88" s="191"/>
      <c r="J88" s="191"/>
      <c r="K88" s="496"/>
      <c r="L88" s="496"/>
      <c r="M88" s="191"/>
      <c r="N88" s="191"/>
      <c r="O88" s="191"/>
      <c r="P88" s="191"/>
      <c r="Q88" s="403"/>
      <c r="R88" s="403"/>
      <c r="S88" s="397"/>
      <c r="T88" s="397"/>
      <c r="U88" s="497"/>
      <c r="V88" s="409"/>
      <c r="W88" s="403"/>
      <c r="X88" s="403"/>
      <c r="Y88" s="403"/>
      <c r="Z88" s="493" t="s">
        <v>19</v>
      </c>
      <c r="AA88" s="205"/>
      <c r="AB88" s="205"/>
      <c r="AC88" s="2"/>
      <c r="AD88" s="2"/>
      <c r="AE88" s="2"/>
      <c r="AF88" s="2"/>
      <c r="AG88" s="2"/>
      <c r="AH88" s="2"/>
      <c r="AI88" s="2"/>
      <c r="AJ88" s="2"/>
      <c r="AK88" s="2"/>
      <c r="AL88" s="2"/>
      <c r="AM88" s="2"/>
      <c r="AN88" s="2"/>
      <c r="AO88" s="2"/>
    </row>
    <row r="89" spans="1:41">
      <c r="A89" s="2"/>
      <c r="B89" s="296" t="s">
        <v>97</v>
      </c>
      <c r="C89" s="162">
        <f t="shared" si="3"/>
        <v>79921494.5</v>
      </c>
      <c r="D89" s="162">
        <v>68334905</v>
      </c>
      <c r="E89" s="162">
        <v>91508084</v>
      </c>
      <c r="F89" s="495"/>
      <c r="G89" s="191"/>
      <c r="H89" s="191"/>
      <c r="I89" s="191"/>
      <c r="J89" s="191"/>
      <c r="K89" s="191"/>
      <c r="L89" s="191"/>
      <c r="M89" s="191"/>
      <c r="N89" s="191"/>
      <c r="O89" s="191"/>
      <c r="P89" s="191"/>
      <c r="Q89" s="403"/>
      <c r="R89" s="403"/>
      <c r="S89" s="397"/>
      <c r="T89" s="397"/>
      <c r="U89" s="494"/>
      <c r="V89" s="403"/>
      <c r="W89" s="403"/>
      <c r="X89" s="403"/>
      <c r="Y89" s="403"/>
      <c r="Z89" s="493" t="s">
        <v>19</v>
      </c>
      <c r="AA89" s="205"/>
      <c r="AB89" s="205"/>
      <c r="AC89" s="2"/>
      <c r="AD89" s="2"/>
      <c r="AE89" s="2"/>
      <c r="AF89" s="2"/>
      <c r="AG89" s="2"/>
      <c r="AH89" s="2"/>
      <c r="AI89" s="2"/>
      <c r="AJ89" s="2"/>
      <c r="AK89" s="2"/>
      <c r="AL89" s="2"/>
      <c r="AM89" s="2"/>
      <c r="AN89" s="2"/>
      <c r="AO89" s="2"/>
    </row>
    <row r="90" spans="1:41">
      <c r="A90" s="2"/>
      <c r="B90" s="296" t="s">
        <v>140</v>
      </c>
      <c r="C90" s="162">
        <f t="shared" si="3"/>
        <v>5969209.5</v>
      </c>
      <c r="D90" s="162">
        <v>5811836</v>
      </c>
      <c r="E90" s="162">
        <v>6126583</v>
      </c>
      <c r="F90" s="495"/>
      <c r="G90" s="191"/>
      <c r="H90" s="191"/>
      <c r="I90" s="191"/>
      <c r="J90" s="191"/>
      <c r="K90" s="496"/>
      <c r="L90" s="496"/>
      <c r="M90" s="191"/>
      <c r="N90" s="191"/>
      <c r="O90" s="191"/>
      <c r="P90" s="191"/>
      <c r="Q90" s="403"/>
      <c r="R90" s="403"/>
      <c r="S90" s="397"/>
      <c r="T90" s="397"/>
      <c r="U90" s="497"/>
      <c r="V90" s="409"/>
      <c r="W90" s="403"/>
      <c r="X90" s="403"/>
      <c r="Y90" s="403"/>
      <c r="Z90" s="493" t="s">
        <v>407</v>
      </c>
      <c r="AA90" s="205"/>
      <c r="AB90" s="205"/>
      <c r="AC90" s="2"/>
      <c r="AD90" s="2"/>
      <c r="AE90" s="2"/>
      <c r="AF90" s="2"/>
      <c r="AG90" s="2"/>
      <c r="AH90" s="2"/>
      <c r="AI90" s="2"/>
      <c r="AJ90" s="2"/>
      <c r="AK90" s="2"/>
      <c r="AL90" s="2"/>
      <c r="AM90" s="2"/>
      <c r="AN90" s="2"/>
      <c r="AO90" s="2"/>
    </row>
    <row r="91" spans="1:41">
      <c r="A91" s="2"/>
      <c r="B91" s="296" t="s">
        <v>36</v>
      </c>
      <c r="C91" s="162">
        <f t="shared" si="3"/>
        <v>687978</v>
      </c>
      <c r="D91" s="162">
        <v>530896</v>
      </c>
      <c r="E91" s="162">
        <v>845060</v>
      </c>
      <c r="F91" s="495"/>
      <c r="G91" s="191"/>
      <c r="H91" s="191"/>
      <c r="I91" s="191"/>
      <c r="J91" s="191"/>
      <c r="K91" s="496"/>
      <c r="L91" s="496"/>
      <c r="M91" s="191"/>
      <c r="N91" s="191"/>
      <c r="O91" s="191"/>
      <c r="P91" s="191"/>
      <c r="Q91" s="403"/>
      <c r="R91" s="403"/>
      <c r="S91" s="397"/>
      <c r="T91" s="397"/>
      <c r="U91" s="497"/>
      <c r="V91" s="409"/>
      <c r="W91" s="403"/>
      <c r="X91" s="403"/>
      <c r="Y91" s="403"/>
      <c r="Z91" s="493" t="s">
        <v>19</v>
      </c>
      <c r="AA91" s="205"/>
      <c r="AB91" s="205"/>
      <c r="AC91" s="2"/>
      <c r="AD91" s="2"/>
      <c r="AE91" s="2"/>
      <c r="AF91" s="2"/>
      <c r="AG91" s="2"/>
      <c r="AH91" s="2"/>
      <c r="AI91" s="2"/>
      <c r="AJ91" s="2"/>
      <c r="AK91" s="2"/>
      <c r="AL91" s="2"/>
      <c r="AM91" s="2"/>
      <c r="AN91" s="2"/>
      <c r="AO91" s="2"/>
    </row>
    <row r="92" spans="1:41">
      <c r="A92" s="2"/>
      <c r="B92" s="296" t="s">
        <v>141</v>
      </c>
      <c r="C92" s="162">
        <f t="shared" si="3"/>
        <v>4352137</v>
      </c>
      <c r="D92" s="162">
        <v>3535156</v>
      </c>
      <c r="E92" s="162">
        <v>5169118</v>
      </c>
      <c r="F92" s="495"/>
      <c r="G92" s="191"/>
      <c r="H92" s="191"/>
      <c r="I92" s="191"/>
      <c r="J92" s="191"/>
      <c r="K92" s="496"/>
      <c r="L92" s="496"/>
      <c r="M92" s="191"/>
      <c r="N92" s="191"/>
      <c r="O92" s="191"/>
      <c r="P92" s="191"/>
      <c r="Q92" s="403"/>
      <c r="R92" s="403"/>
      <c r="S92" s="397"/>
      <c r="T92" s="397"/>
      <c r="U92" s="497"/>
      <c r="V92" s="409"/>
      <c r="W92" s="403"/>
      <c r="X92" s="403"/>
      <c r="Y92" s="403"/>
      <c r="Z92" s="493" t="s">
        <v>407</v>
      </c>
      <c r="AA92" s="205"/>
      <c r="AB92" s="205"/>
      <c r="AC92" s="2"/>
      <c r="AD92" s="2"/>
      <c r="AE92" s="2"/>
      <c r="AF92" s="2"/>
      <c r="AG92" s="2"/>
      <c r="AH92" s="2"/>
      <c r="AI92" s="2"/>
      <c r="AJ92" s="2"/>
      <c r="AK92" s="2"/>
      <c r="AL92" s="2"/>
      <c r="AM92" s="2"/>
      <c r="AN92" s="2"/>
      <c r="AO92" s="2"/>
    </row>
    <row r="93" spans="1:41">
      <c r="A93" s="2"/>
      <c r="B93" s="296" t="s">
        <v>47</v>
      </c>
      <c r="C93" s="162">
        <f t="shared" si="3"/>
        <v>1354491.5</v>
      </c>
      <c r="D93" s="162">
        <v>1396985</v>
      </c>
      <c r="E93" s="162">
        <v>1311998</v>
      </c>
      <c r="F93" s="495"/>
      <c r="G93" s="191"/>
      <c r="H93" s="191"/>
      <c r="I93" s="191"/>
      <c r="J93" s="191"/>
      <c r="K93" s="496"/>
      <c r="L93" s="496"/>
      <c r="M93" s="191"/>
      <c r="N93" s="191"/>
      <c r="O93" s="191"/>
      <c r="P93" s="191"/>
      <c r="Q93" s="403"/>
      <c r="R93" s="403"/>
      <c r="S93" s="397"/>
      <c r="T93" s="397"/>
      <c r="U93" s="497"/>
      <c r="V93" s="409"/>
      <c r="W93" s="403"/>
      <c r="X93" s="403"/>
      <c r="Y93" s="403"/>
      <c r="Z93" s="493" t="s">
        <v>19</v>
      </c>
      <c r="AA93" s="205"/>
      <c r="AB93" s="205"/>
      <c r="AC93" s="2"/>
      <c r="AD93" s="2"/>
      <c r="AE93" s="2"/>
      <c r="AF93" s="2"/>
      <c r="AG93" s="2"/>
      <c r="AH93" s="2"/>
      <c r="AI93" s="2"/>
      <c r="AJ93" s="2"/>
      <c r="AK93" s="2"/>
      <c r="AL93" s="2"/>
      <c r="AM93" s="2"/>
      <c r="AN93" s="2"/>
      <c r="AO93" s="2"/>
    </row>
    <row r="94" spans="1:41">
      <c r="A94" s="2"/>
      <c r="B94" s="296" t="s">
        <v>142</v>
      </c>
      <c r="C94" s="162">
        <f t="shared" si="3"/>
        <v>82917176.5</v>
      </c>
      <c r="D94" s="162">
        <v>66443603</v>
      </c>
      <c r="E94" s="162">
        <v>99390750</v>
      </c>
      <c r="F94" s="495"/>
      <c r="G94" s="191"/>
      <c r="H94" s="191"/>
      <c r="I94" s="191"/>
      <c r="J94" s="191"/>
      <c r="K94" s="496"/>
      <c r="L94" s="496"/>
      <c r="M94" s="191"/>
      <c r="N94" s="191"/>
      <c r="O94" s="191"/>
      <c r="P94" s="191"/>
      <c r="Q94" s="403"/>
      <c r="R94" s="403"/>
      <c r="S94" s="397"/>
      <c r="T94" s="397"/>
      <c r="U94" s="497"/>
      <c r="V94" s="409"/>
      <c r="W94" s="403"/>
      <c r="X94" s="403"/>
      <c r="Y94" s="403"/>
      <c r="Z94" s="493" t="s">
        <v>407</v>
      </c>
      <c r="AA94" s="205"/>
      <c r="AB94" s="205"/>
      <c r="AC94" s="2"/>
      <c r="AD94" s="2"/>
      <c r="AE94" s="2"/>
      <c r="AF94" s="2"/>
      <c r="AG94" s="2"/>
      <c r="AH94" s="2"/>
      <c r="AI94" s="2"/>
      <c r="AJ94" s="2"/>
      <c r="AK94" s="2"/>
      <c r="AL94" s="2"/>
      <c r="AM94" s="2"/>
      <c r="AN94" s="2"/>
      <c r="AO94" s="2"/>
    </row>
    <row r="95" spans="1:41">
      <c r="A95" s="2"/>
      <c r="B95" s="296" t="s">
        <v>324</v>
      </c>
      <c r="C95" s="162">
        <f t="shared" si="3"/>
        <v>47345</v>
      </c>
      <c r="D95" s="162">
        <v>46491</v>
      </c>
      <c r="E95" s="162">
        <v>48199</v>
      </c>
      <c r="F95" s="495"/>
      <c r="G95" s="191"/>
      <c r="H95" s="191"/>
      <c r="I95" s="191"/>
      <c r="J95" s="191"/>
      <c r="K95" s="496"/>
      <c r="L95" s="496"/>
      <c r="M95" s="191"/>
      <c r="N95" s="191"/>
      <c r="O95" s="191"/>
      <c r="P95" s="191"/>
      <c r="Q95" s="403"/>
      <c r="R95" s="403"/>
      <c r="S95" s="397"/>
      <c r="T95" s="397"/>
      <c r="U95" s="497"/>
      <c r="V95" s="409"/>
      <c r="W95" s="403"/>
      <c r="X95" s="403"/>
      <c r="Y95" s="403"/>
      <c r="Z95" s="493" t="s">
        <v>426</v>
      </c>
      <c r="AA95" s="205"/>
      <c r="AB95" s="205"/>
      <c r="AC95" s="2"/>
      <c r="AD95" s="2"/>
      <c r="AE95" s="2"/>
      <c r="AF95" s="2"/>
      <c r="AG95" s="2"/>
      <c r="AH95" s="2"/>
      <c r="AI95" s="2"/>
      <c r="AJ95" s="2"/>
      <c r="AK95" s="2"/>
      <c r="AL95" s="2"/>
      <c r="AM95" s="2"/>
      <c r="AN95" s="2"/>
      <c r="AO95" s="2"/>
    </row>
    <row r="96" spans="1:41">
      <c r="A96" s="2"/>
      <c r="B96" s="296" t="s">
        <v>117</v>
      </c>
      <c r="C96" s="162">
        <f t="shared" si="3"/>
        <v>851684</v>
      </c>
      <c r="D96" s="162">
        <v>811223</v>
      </c>
      <c r="E96" s="162">
        <v>892145</v>
      </c>
      <c r="F96" s="495"/>
      <c r="G96" s="191"/>
      <c r="H96" s="191"/>
      <c r="I96" s="191"/>
      <c r="J96" s="191"/>
      <c r="K96" s="496"/>
      <c r="L96" s="496"/>
      <c r="M96" s="191"/>
      <c r="N96" s="191"/>
      <c r="O96" s="191"/>
      <c r="P96" s="191"/>
      <c r="Q96" s="403"/>
      <c r="R96" s="403"/>
      <c r="S96" s="397"/>
      <c r="T96" s="397"/>
      <c r="U96" s="497"/>
      <c r="V96" s="409"/>
      <c r="W96" s="403"/>
      <c r="X96" s="403"/>
      <c r="Y96" s="403"/>
      <c r="Z96" s="493" t="s">
        <v>407</v>
      </c>
      <c r="AA96" s="205"/>
      <c r="AB96" s="205"/>
      <c r="AC96" s="2"/>
      <c r="AD96" s="2"/>
      <c r="AE96" s="2"/>
      <c r="AF96" s="2"/>
      <c r="AG96" s="2"/>
      <c r="AH96" s="2"/>
      <c r="AI96" s="2"/>
      <c r="AJ96" s="2"/>
      <c r="AK96" s="2"/>
      <c r="AL96" s="2"/>
      <c r="AM96" s="2"/>
      <c r="AN96" s="2"/>
      <c r="AO96" s="2"/>
    </row>
    <row r="97" spans="1:41">
      <c r="A97" s="2"/>
      <c r="B97" s="296" t="s">
        <v>39</v>
      </c>
      <c r="C97" s="162">
        <f t="shared" ref="C97:C128" si="4">(D97+E97)/2</f>
        <v>5329111</v>
      </c>
      <c r="D97" s="162">
        <v>5176209</v>
      </c>
      <c r="E97" s="162">
        <v>5482013</v>
      </c>
      <c r="F97" s="191">
        <v>21.3</v>
      </c>
      <c r="G97" s="191">
        <v>21.7</v>
      </c>
      <c r="H97" s="191">
        <v>21.4</v>
      </c>
      <c r="I97" s="402">
        <v>21.4</v>
      </c>
      <c r="J97" s="402">
        <v>22.3</v>
      </c>
      <c r="K97" s="191">
        <v>22.3</v>
      </c>
      <c r="L97" s="191">
        <v>22</v>
      </c>
      <c r="M97" s="191">
        <v>22.5</v>
      </c>
      <c r="N97" s="191">
        <v>22</v>
      </c>
      <c r="O97" s="191">
        <v>22.6</v>
      </c>
      <c r="P97" s="191">
        <v>21.9</v>
      </c>
      <c r="Q97" s="403">
        <v>22.3</v>
      </c>
      <c r="R97" s="403">
        <v>22.1</v>
      </c>
      <c r="S97" s="397">
        <v>22.7</v>
      </c>
      <c r="T97" s="397">
        <v>22.6</v>
      </c>
      <c r="U97" s="398">
        <v>22.3</v>
      </c>
      <c r="V97" s="403"/>
      <c r="W97" s="403"/>
      <c r="X97" s="403"/>
      <c r="Y97" s="403"/>
      <c r="Z97" s="493" t="s">
        <v>19</v>
      </c>
      <c r="AA97" s="205"/>
      <c r="AB97" s="205"/>
      <c r="AC97" s="2"/>
      <c r="AD97" s="2"/>
      <c r="AE97" s="2"/>
      <c r="AF97" s="2"/>
      <c r="AG97" s="2"/>
      <c r="AH97" s="2"/>
      <c r="AI97" s="2"/>
      <c r="AJ97" s="2"/>
      <c r="AK97" s="2"/>
      <c r="AL97" s="2"/>
      <c r="AM97" s="2"/>
      <c r="AN97" s="2"/>
      <c r="AO97" s="2"/>
    </row>
    <row r="98" spans="1:41">
      <c r="A98" s="2"/>
      <c r="B98" s="296" t="s">
        <v>63</v>
      </c>
      <c r="C98" s="162">
        <f t="shared" si="4"/>
        <v>63860441.5</v>
      </c>
      <c r="D98" s="162">
        <v>60912498</v>
      </c>
      <c r="E98" s="162">
        <v>66808385</v>
      </c>
      <c r="F98" s="191">
        <v>394.4</v>
      </c>
      <c r="G98" s="191">
        <v>400.9</v>
      </c>
      <c r="H98" s="191">
        <v>415.5</v>
      </c>
      <c r="I98" s="402">
        <v>415.5</v>
      </c>
      <c r="J98" s="402">
        <v>430.9</v>
      </c>
      <c r="K98" s="191">
        <v>430.9</v>
      </c>
      <c r="L98" s="191">
        <v>428.7</v>
      </c>
      <c r="M98" s="191">
        <v>420.1</v>
      </c>
      <c r="N98" s="191">
        <v>418.3</v>
      </c>
      <c r="O98" s="191">
        <v>391.7</v>
      </c>
      <c r="P98" s="191">
        <v>410.1</v>
      </c>
      <c r="Q98" s="403">
        <v>423.5</v>
      </c>
      <c r="R98" s="403">
        <v>407.4</v>
      </c>
      <c r="S98" s="397">
        <v>405.9</v>
      </c>
      <c r="T98" s="397">
        <v>418</v>
      </c>
      <c r="U98" s="398">
        <v>419</v>
      </c>
      <c r="V98" s="403"/>
      <c r="W98" s="403"/>
      <c r="X98" s="403"/>
      <c r="Y98" s="403"/>
      <c r="Z98" s="493" t="s">
        <v>19</v>
      </c>
      <c r="AA98" s="205"/>
      <c r="AB98" s="205"/>
      <c r="AC98" s="2"/>
      <c r="AD98" s="2"/>
      <c r="AE98" s="2"/>
      <c r="AF98" s="2"/>
      <c r="AG98" s="2"/>
      <c r="AH98" s="2"/>
      <c r="AI98" s="2"/>
      <c r="AJ98" s="2"/>
      <c r="AK98" s="2"/>
      <c r="AL98" s="2"/>
      <c r="AM98" s="2"/>
      <c r="AN98" s="2"/>
      <c r="AO98" s="2"/>
    </row>
    <row r="99" spans="1:41">
      <c r="A99" s="2"/>
      <c r="B99" s="296" t="s">
        <v>280</v>
      </c>
      <c r="C99" s="162">
        <f t="shared" si="4"/>
        <v>212499.5</v>
      </c>
      <c r="D99" s="162">
        <v>159963</v>
      </c>
      <c r="E99" s="162">
        <v>265036</v>
      </c>
      <c r="F99" s="495"/>
      <c r="G99" s="191"/>
      <c r="H99" s="191"/>
      <c r="I99" s="191"/>
      <c r="J99" s="191"/>
      <c r="K99" s="496"/>
      <c r="L99" s="496"/>
      <c r="M99" s="191"/>
      <c r="N99" s="191"/>
      <c r="O99" s="191"/>
      <c r="P99" s="191"/>
      <c r="Q99" s="403"/>
      <c r="R99" s="403"/>
      <c r="S99" s="397"/>
      <c r="T99" s="397"/>
      <c r="U99" s="497"/>
      <c r="V99" s="409"/>
      <c r="W99" s="403"/>
      <c r="X99" s="403"/>
      <c r="Y99" s="403"/>
      <c r="Z99" s="493"/>
      <c r="AA99" s="205"/>
      <c r="AB99" s="205"/>
      <c r="AC99" s="2"/>
      <c r="AD99" s="2"/>
      <c r="AE99" s="2"/>
      <c r="AF99" s="2"/>
      <c r="AG99" s="2"/>
      <c r="AH99" s="2"/>
      <c r="AI99" s="2"/>
      <c r="AJ99" s="2"/>
      <c r="AK99" s="2"/>
      <c r="AL99" s="2"/>
      <c r="AM99" s="2"/>
      <c r="AN99" s="2"/>
      <c r="AO99" s="2"/>
    </row>
    <row r="100" spans="1:41">
      <c r="A100" s="2"/>
      <c r="B100" s="296" t="s">
        <v>281</v>
      </c>
      <c r="C100" s="162">
        <f t="shared" si="4"/>
        <v>260015.5</v>
      </c>
      <c r="D100" s="162">
        <v>237267</v>
      </c>
      <c r="E100" s="162">
        <v>282764</v>
      </c>
      <c r="F100" s="495"/>
      <c r="G100" s="191"/>
      <c r="H100" s="191"/>
      <c r="I100" s="191"/>
      <c r="J100" s="191"/>
      <c r="K100" s="191"/>
      <c r="L100" s="191"/>
      <c r="M100" s="191"/>
      <c r="N100" s="191"/>
      <c r="O100" s="191"/>
      <c r="P100" s="191"/>
      <c r="Q100" s="403"/>
      <c r="R100" s="403"/>
      <c r="S100" s="397"/>
      <c r="T100" s="397"/>
      <c r="U100" s="494"/>
      <c r="V100" s="403"/>
      <c r="W100" s="403"/>
      <c r="X100" s="403"/>
      <c r="Y100" s="403"/>
      <c r="Z100" s="493"/>
      <c r="AA100" s="205"/>
      <c r="AB100" s="205"/>
      <c r="AC100" s="2"/>
      <c r="AD100" s="2"/>
      <c r="AE100" s="2"/>
      <c r="AF100" s="2"/>
      <c r="AG100" s="2"/>
      <c r="AH100" s="2"/>
      <c r="AI100" s="2"/>
      <c r="AJ100" s="2"/>
      <c r="AK100" s="2"/>
      <c r="AL100" s="2"/>
      <c r="AM100" s="2"/>
      <c r="AN100" s="2"/>
      <c r="AO100" s="2"/>
    </row>
    <row r="101" spans="1:41">
      <c r="A101" s="2"/>
      <c r="B101" s="296" t="s">
        <v>87</v>
      </c>
      <c r="C101" s="162">
        <f t="shared" si="4"/>
        <v>1478420</v>
      </c>
      <c r="D101" s="162">
        <v>1231548</v>
      </c>
      <c r="E101" s="162">
        <v>1725292</v>
      </c>
      <c r="F101" s="495"/>
      <c r="G101" s="191"/>
      <c r="H101" s="191"/>
      <c r="I101" s="191"/>
      <c r="J101" s="191"/>
      <c r="K101" s="496"/>
      <c r="L101" s="496"/>
      <c r="M101" s="191"/>
      <c r="N101" s="191"/>
      <c r="O101" s="191"/>
      <c r="P101" s="191"/>
      <c r="Q101" s="403"/>
      <c r="R101" s="403"/>
      <c r="S101" s="397"/>
      <c r="T101" s="397"/>
      <c r="U101" s="497"/>
      <c r="V101" s="409"/>
      <c r="W101" s="403"/>
      <c r="X101" s="403"/>
      <c r="Y101" s="403"/>
      <c r="Z101" s="493" t="s">
        <v>19</v>
      </c>
      <c r="AA101" s="205"/>
      <c r="AB101" s="205"/>
      <c r="AC101" s="2"/>
      <c r="AD101" s="2"/>
      <c r="AE101" s="2"/>
      <c r="AF101" s="2"/>
      <c r="AG101" s="2"/>
      <c r="AH101" s="2"/>
      <c r="AI101" s="2"/>
      <c r="AJ101" s="2"/>
      <c r="AK101" s="2"/>
      <c r="AL101" s="2"/>
      <c r="AM101" s="2"/>
      <c r="AN101" s="2"/>
      <c r="AO101" s="2"/>
    </row>
    <row r="102" spans="1:41">
      <c r="A102" s="2"/>
      <c r="B102" s="296" t="s">
        <v>143</v>
      </c>
      <c r="C102" s="162">
        <f t="shared" si="4"/>
        <v>1609893.5</v>
      </c>
      <c r="D102" s="162">
        <v>1228863</v>
      </c>
      <c r="E102" s="162">
        <v>1990924</v>
      </c>
      <c r="F102" s="495"/>
      <c r="G102" s="191"/>
      <c r="H102" s="191"/>
      <c r="I102" s="191"/>
      <c r="J102" s="191"/>
      <c r="K102" s="496"/>
      <c r="L102" s="496"/>
      <c r="M102" s="191"/>
      <c r="N102" s="191"/>
      <c r="O102" s="191"/>
      <c r="P102" s="191"/>
      <c r="Q102" s="403"/>
      <c r="R102" s="403"/>
      <c r="S102" s="397"/>
      <c r="T102" s="397"/>
      <c r="U102" s="497"/>
      <c r="V102" s="409"/>
      <c r="W102" s="403"/>
      <c r="X102" s="403"/>
      <c r="Y102" s="403"/>
      <c r="Z102" s="493" t="s">
        <v>407</v>
      </c>
      <c r="AA102" s="205"/>
      <c r="AB102" s="205"/>
      <c r="AC102" s="2"/>
      <c r="AD102" s="2"/>
      <c r="AE102" s="2"/>
      <c r="AF102" s="2"/>
      <c r="AG102" s="2"/>
      <c r="AH102" s="2"/>
      <c r="AI102" s="2"/>
      <c r="AJ102" s="2"/>
      <c r="AK102" s="2"/>
      <c r="AL102" s="2"/>
      <c r="AM102" s="2"/>
      <c r="AN102" s="2"/>
      <c r="AO102" s="2"/>
    </row>
    <row r="103" spans="1:41">
      <c r="A103" s="2"/>
      <c r="B103" s="296" t="s">
        <v>144</v>
      </c>
      <c r="C103" s="162">
        <f t="shared" si="4"/>
        <v>4048650</v>
      </c>
      <c r="D103" s="162">
        <v>4418300</v>
      </c>
      <c r="E103" s="162">
        <v>3679000</v>
      </c>
      <c r="F103" s="495"/>
      <c r="G103" s="191"/>
      <c r="H103" s="191"/>
      <c r="I103" s="191"/>
      <c r="J103" s="191"/>
      <c r="K103" s="496"/>
      <c r="L103" s="496"/>
      <c r="M103" s="191"/>
      <c r="N103" s="191"/>
      <c r="O103" s="191"/>
      <c r="P103" s="191"/>
      <c r="Q103" s="403"/>
      <c r="R103" s="403"/>
      <c r="S103" s="397"/>
      <c r="T103" s="397"/>
      <c r="U103" s="497"/>
      <c r="V103" s="409"/>
      <c r="W103" s="403"/>
      <c r="X103" s="403"/>
      <c r="Y103" s="403"/>
      <c r="Z103" s="493" t="s">
        <v>407</v>
      </c>
      <c r="AA103" s="205"/>
      <c r="AB103" s="205"/>
      <c r="AC103" s="2"/>
      <c r="AD103" s="2"/>
      <c r="AE103" s="2"/>
      <c r="AF103" s="2"/>
      <c r="AG103" s="2"/>
      <c r="AH103" s="2"/>
      <c r="AI103" s="2"/>
      <c r="AJ103" s="2"/>
      <c r="AK103" s="2"/>
      <c r="AL103" s="2"/>
      <c r="AM103" s="2"/>
      <c r="AN103" s="2"/>
      <c r="AO103" s="2"/>
    </row>
    <row r="104" spans="1:41">
      <c r="A104" s="2"/>
      <c r="B104" s="296" t="s">
        <v>49</v>
      </c>
      <c r="C104" s="162">
        <f t="shared" si="4"/>
        <v>81812326.5</v>
      </c>
      <c r="D104" s="162">
        <v>82211508</v>
      </c>
      <c r="E104" s="162">
        <v>81413145</v>
      </c>
      <c r="F104" s="191">
        <v>161.19999999999999</v>
      </c>
      <c r="G104" s="191">
        <v>162.6</v>
      </c>
      <c r="H104" s="191">
        <v>163.30000000000001</v>
      </c>
      <c r="I104" s="402">
        <v>163.30000000000001</v>
      </c>
      <c r="J104" s="402">
        <v>154.6</v>
      </c>
      <c r="K104" s="191">
        <v>154.6</v>
      </c>
      <c r="L104" s="191">
        <v>158.69999999999999</v>
      </c>
      <c r="M104" s="191">
        <v>133.19999999999999</v>
      </c>
      <c r="N104" s="191">
        <v>140.9</v>
      </c>
      <c r="O104" s="191">
        <v>127.7</v>
      </c>
      <c r="P104" s="191">
        <v>133</v>
      </c>
      <c r="Q104" s="403">
        <v>102.3</v>
      </c>
      <c r="R104" s="403">
        <v>94.1</v>
      </c>
      <c r="S104" s="397">
        <v>92.1</v>
      </c>
      <c r="T104" s="397">
        <v>91.8</v>
      </c>
      <c r="U104" s="398">
        <v>86.8</v>
      </c>
      <c r="V104" s="403"/>
      <c r="W104" s="403"/>
      <c r="X104" s="403"/>
      <c r="Y104" s="403"/>
      <c r="Z104" s="493" t="s">
        <v>19</v>
      </c>
      <c r="AA104" s="205"/>
      <c r="AB104" s="205"/>
      <c r="AC104" s="2"/>
      <c r="AD104" s="2"/>
      <c r="AE104" s="2"/>
      <c r="AF104" s="2"/>
      <c r="AG104" s="2"/>
      <c r="AH104" s="2"/>
      <c r="AI104" s="2"/>
      <c r="AJ104" s="2"/>
      <c r="AK104" s="2"/>
      <c r="AL104" s="2"/>
      <c r="AM104" s="2"/>
      <c r="AN104" s="2"/>
      <c r="AO104" s="2"/>
    </row>
    <row r="105" spans="1:41">
      <c r="A105" s="2"/>
      <c r="B105" s="296" t="s">
        <v>145</v>
      </c>
      <c r="C105" s="162">
        <f t="shared" si="4"/>
        <v>23117443.5</v>
      </c>
      <c r="D105" s="162">
        <v>18824994</v>
      </c>
      <c r="E105" s="162">
        <v>27409893</v>
      </c>
      <c r="F105" s="495"/>
      <c r="G105" s="191"/>
      <c r="H105" s="191"/>
      <c r="I105" s="191"/>
      <c r="J105" s="191"/>
      <c r="K105" s="496"/>
      <c r="L105" s="496"/>
      <c r="M105" s="191"/>
      <c r="N105" s="191"/>
      <c r="O105" s="191"/>
      <c r="P105" s="191"/>
      <c r="Q105" s="403"/>
      <c r="R105" s="403"/>
      <c r="S105" s="397"/>
      <c r="T105" s="397"/>
      <c r="U105" s="497"/>
      <c r="V105" s="409"/>
      <c r="W105" s="403"/>
      <c r="X105" s="403"/>
      <c r="Y105" s="403"/>
      <c r="Z105" s="493" t="s">
        <v>407</v>
      </c>
      <c r="AA105" s="205"/>
      <c r="AB105" s="205"/>
      <c r="AC105" s="2"/>
      <c r="AD105" s="2"/>
      <c r="AE105" s="2"/>
      <c r="AF105" s="2"/>
      <c r="AG105" s="2"/>
      <c r="AH105" s="2"/>
      <c r="AI105" s="2"/>
      <c r="AJ105" s="2"/>
      <c r="AK105" s="2"/>
      <c r="AL105" s="2"/>
      <c r="AM105" s="2"/>
      <c r="AN105" s="2"/>
      <c r="AO105" s="2"/>
    </row>
    <row r="106" spans="1:41">
      <c r="A106" s="2"/>
      <c r="B106" s="296" t="s">
        <v>55</v>
      </c>
      <c r="C106" s="162">
        <f t="shared" si="4"/>
        <v>10814770</v>
      </c>
      <c r="D106" s="162">
        <v>10805808</v>
      </c>
      <c r="E106" s="162">
        <v>10823732</v>
      </c>
      <c r="F106" s="495"/>
      <c r="G106" s="191"/>
      <c r="H106" s="191"/>
      <c r="I106" s="191"/>
      <c r="J106" s="191"/>
      <c r="K106" s="496"/>
      <c r="L106" s="496"/>
      <c r="M106" s="191"/>
      <c r="N106" s="191"/>
      <c r="O106" s="191"/>
      <c r="P106" s="191"/>
      <c r="Q106" s="403"/>
      <c r="R106" s="403"/>
      <c r="S106" s="397"/>
      <c r="T106" s="397"/>
      <c r="U106" s="497"/>
      <c r="V106" s="409"/>
      <c r="W106" s="403"/>
      <c r="X106" s="403"/>
      <c r="Y106" s="403"/>
      <c r="Z106" s="493" t="s">
        <v>19</v>
      </c>
      <c r="AA106" s="205"/>
      <c r="AB106" s="205"/>
      <c r="AC106" s="2"/>
      <c r="AD106" s="2"/>
      <c r="AE106" s="2"/>
      <c r="AF106" s="2"/>
      <c r="AG106" s="2"/>
      <c r="AH106" s="2"/>
      <c r="AI106" s="2"/>
      <c r="AJ106" s="2"/>
      <c r="AK106" s="2"/>
      <c r="AL106" s="2"/>
      <c r="AM106" s="2"/>
      <c r="AN106" s="2"/>
      <c r="AO106" s="2"/>
    </row>
    <row r="107" spans="1:41">
      <c r="A107" s="2"/>
      <c r="B107" s="296" t="s">
        <v>282</v>
      </c>
      <c r="C107" s="162">
        <f t="shared" si="4"/>
        <v>56157</v>
      </c>
      <c r="D107" s="162">
        <v>56200</v>
      </c>
      <c r="E107" s="162">
        <v>56114</v>
      </c>
      <c r="F107" s="495"/>
      <c r="G107" s="191"/>
      <c r="H107" s="191"/>
      <c r="I107" s="191"/>
      <c r="J107" s="191"/>
      <c r="K107" s="496"/>
      <c r="L107" s="496"/>
      <c r="M107" s="191"/>
      <c r="N107" s="191"/>
      <c r="O107" s="191"/>
      <c r="P107" s="191"/>
      <c r="Q107" s="403"/>
      <c r="R107" s="403"/>
      <c r="S107" s="397"/>
      <c r="T107" s="397"/>
      <c r="U107" s="497"/>
      <c r="V107" s="409"/>
      <c r="W107" s="403"/>
      <c r="X107" s="403"/>
      <c r="Y107" s="403"/>
      <c r="Z107" s="493" t="s">
        <v>426</v>
      </c>
      <c r="AA107" s="205"/>
      <c r="AB107" s="205"/>
      <c r="AC107" s="2"/>
      <c r="AD107" s="2"/>
      <c r="AE107" s="2"/>
      <c r="AF107" s="2"/>
      <c r="AG107" s="2"/>
      <c r="AH107" s="2"/>
      <c r="AI107" s="2"/>
      <c r="AJ107" s="2"/>
      <c r="AK107" s="2"/>
      <c r="AL107" s="2"/>
      <c r="AM107" s="2"/>
      <c r="AN107" s="2"/>
      <c r="AO107" s="2"/>
    </row>
    <row r="108" spans="1:41">
      <c r="A108" s="2"/>
      <c r="B108" s="296" t="s">
        <v>283</v>
      </c>
      <c r="C108" s="162">
        <f t="shared" si="4"/>
        <v>104222.5</v>
      </c>
      <c r="D108" s="162">
        <v>101620</v>
      </c>
      <c r="E108" s="162">
        <v>106825</v>
      </c>
      <c r="F108" s="495"/>
      <c r="G108" s="191"/>
      <c r="H108" s="191"/>
      <c r="I108" s="191"/>
      <c r="J108" s="191"/>
      <c r="K108" s="191"/>
      <c r="L108" s="191"/>
      <c r="M108" s="191"/>
      <c r="N108" s="191"/>
      <c r="O108" s="191"/>
      <c r="P108" s="191"/>
      <c r="Q108" s="403"/>
      <c r="R108" s="403"/>
      <c r="S108" s="397"/>
      <c r="T108" s="397"/>
      <c r="U108" s="494"/>
      <c r="V108" s="403"/>
      <c r="W108" s="403"/>
      <c r="X108" s="403"/>
      <c r="Y108" s="403"/>
      <c r="Z108" s="493"/>
      <c r="AA108" s="205"/>
      <c r="AB108" s="205"/>
      <c r="AC108" s="2"/>
      <c r="AD108" s="2"/>
      <c r="AE108" s="2"/>
      <c r="AF108" s="2"/>
      <c r="AG108" s="2"/>
      <c r="AH108" s="2"/>
      <c r="AI108" s="2"/>
      <c r="AJ108" s="2"/>
      <c r="AK108" s="2"/>
      <c r="AL108" s="2"/>
      <c r="AM108" s="2"/>
      <c r="AN108" s="2"/>
      <c r="AO108" s="2"/>
    </row>
    <row r="109" spans="1:41">
      <c r="A109" s="2"/>
      <c r="B109" s="296" t="s">
        <v>284</v>
      </c>
      <c r="C109" s="162">
        <f t="shared" si="4"/>
        <v>448045.5</v>
      </c>
      <c r="D109" s="162">
        <v>428816</v>
      </c>
      <c r="E109" s="162">
        <v>467275</v>
      </c>
      <c r="F109" s="495"/>
      <c r="G109" s="191"/>
      <c r="H109" s="191"/>
      <c r="I109" s="191"/>
      <c r="J109" s="191"/>
      <c r="K109" s="496"/>
      <c r="L109" s="496"/>
      <c r="M109" s="191"/>
      <c r="N109" s="191"/>
      <c r="O109" s="191"/>
      <c r="P109" s="191"/>
      <c r="Q109" s="403"/>
      <c r="R109" s="403"/>
      <c r="S109" s="397"/>
      <c r="T109" s="397"/>
      <c r="U109" s="497"/>
      <c r="V109" s="409"/>
      <c r="W109" s="403"/>
      <c r="X109" s="403"/>
      <c r="Y109" s="403"/>
      <c r="Z109" s="493"/>
      <c r="AA109" s="205"/>
      <c r="AB109" s="205"/>
      <c r="AC109" s="2"/>
      <c r="AD109" s="2"/>
      <c r="AE109" s="2"/>
      <c r="AF109" s="2"/>
      <c r="AG109" s="2"/>
      <c r="AH109" s="2"/>
      <c r="AI109" s="2"/>
      <c r="AJ109" s="2"/>
      <c r="AK109" s="2"/>
      <c r="AL109" s="2"/>
      <c r="AM109" s="2"/>
      <c r="AN109" s="2"/>
      <c r="AO109" s="2"/>
    </row>
    <row r="110" spans="1:41">
      <c r="A110" s="2"/>
      <c r="B110" s="296" t="s">
        <v>119</v>
      </c>
      <c r="C110" s="162">
        <f t="shared" si="4"/>
        <v>14015778.5</v>
      </c>
      <c r="D110" s="162">
        <v>11688660</v>
      </c>
      <c r="E110" s="162">
        <v>16342897</v>
      </c>
      <c r="F110" s="495"/>
      <c r="G110" s="191"/>
      <c r="H110" s="191"/>
      <c r="I110" s="191"/>
      <c r="J110" s="191"/>
      <c r="K110" s="496"/>
      <c r="L110" s="496"/>
      <c r="M110" s="191"/>
      <c r="N110" s="191"/>
      <c r="O110" s="191"/>
      <c r="P110" s="191"/>
      <c r="Q110" s="403"/>
      <c r="R110" s="403"/>
      <c r="S110" s="397"/>
      <c r="T110" s="397"/>
      <c r="U110" s="497"/>
      <c r="V110" s="409"/>
      <c r="W110" s="403"/>
      <c r="X110" s="403"/>
      <c r="Y110" s="403"/>
      <c r="Z110" s="493" t="s">
        <v>407</v>
      </c>
      <c r="AA110" s="205"/>
      <c r="AB110" s="205"/>
      <c r="AC110" s="2"/>
      <c r="AD110" s="2"/>
      <c r="AE110" s="2"/>
      <c r="AF110" s="2"/>
      <c r="AG110" s="2"/>
      <c r="AH110" s="2"/>
      <c r="AI110" s="2"/>
      <c r="AJ110" s="2"/>
      <c r="AK110" s="2"/>
      <c r="AL110" s="2"/>
      <c r="AM110" s="2"/>
      <c r="AN110" s="2"/>
      <c r="AO110" s="2"/>
    </row>
    <row r="111" spans="1:41">
      <c r="A111" s="2"/>
      <c r="B111" s="296" t="s">
        <v>146</v>
      </c>
      <c r="C111" s="162">
        <f t="shared" si="4"/>
        <v>10703877.5</v>
      </c>
      <c r="D111" s="162">
        <v>8799165</v>
      </c>
      <c r="E111" s="162">
        <v>12608590</v>
      </c>
      <c r="F111" s="495"/>
      <c r="G111" s="191"/>
      <c r="H111" s="191"/>
      <c r="I111" s="191"/>
      <c r="J111" s="191"/>
      <c r="K111" s="496"/>
      <c r="L111" s="496"/>
      <c r="M111" s="191"/>
      <c r="N111" s="191"/>
      <c r="O111" s="191"/>
      <c r="P111" s="191"/>
      <c r="Q111" s="403"/>
      <c r="R111" s="403"/>
      <c r="S111" s="397"/>
      <c r="T111" s="397"/>
      <c r="U111" s="497"/>
      <c r="V111" s="409"/>
      <c r="W111" s="403"/>
      <c r="X111" s="403"/>
      <c r="Y111" s="403"/>
      <c r="Z111" s="493" t="s">
        <v>407</v>
      </c>
      <c r="AA111" s="205"/>
      <c r="AB111" s="205"/>
      <c r="AC111" s="2"/>
      <c r="AD111" s="2"/>
      <c r="AE111" s="2"/>
      <c r="AF111" s="2"/>
      <c r="AG111" s="2"/>
      <c r="AH111" s="2"/>
      <c r="AI111" s="2"/>
      <c r="AJ111" s="2"/>
      <c r="AK111" s="2"/>
      <c r="AL111" s="2"/>
      <c r="AM111" s="2"/>
      <c r="AN111" s="2"/>
      <c r="AO111" s="2"/>
    </row>
    <row r="112" spans="1:41">
      <c r="A112" s="2"/>
      <c r="B112" s="296" t="s">
        <v>147</v>
      </c>
      <c r="C112" s="162">
        <f t="shared" si="4"/>
        <v>1579890</v>
      </c>
      <c r="D112" s="162">
        <v>1315455</v>
      </c>
      <c r="E112" s="162">
        <v>1844325</v>
      </c>
      <c r="F112" s="495"/>
      <c r="G112" s="191"/>
      <c r="H112" s="191"/>
      <c r="I112" s="191"/>
      <c r="J112" s="191"/>
      <c r="K112" s="496"/>
      <c r="L112" s="496"/>
      <c r="M112" s="191"/>
      <c r="N112" s="191"/>
      <c r="O112" s="191"/>
      <c r="P112" s="191"/>
      <c r="Q112" s="403"/>
      <c r="R112" s="403"/>
      <c r="S112" s="397"/>
      <c r="T112" s="397"/>
      <c r="U112" s="497"/>
      <c r="V112" s="409"/>
      <c r="W112" s="403"/>
      <c r="X112" s="403"/>
      <c r="Y112" s="403"/>
      <c r="Z112" s="493" t="s">
        <v>407</v>
      </c>
      <c r="AA112" s="205"/>
      <c r="AB112" s="205"/>
      <c r="AC112" s="2"/>
      <c r="AD112" s="2"/>
      <c r="AE112" s="2"/>
      <c r="AF112" s="2"/>
      <c r="AG112" s="2"/>
      <c r="AH112" s="2"/>
      <c r="AI112" s="2"/>
      <c r="AJ112" s="2"/>
      <c r="AK112" s="2"/>
      <c r="AL112" s="2"/>
      <c r="AM112" s="2"/>
      <c r="AN112" s="2"/>
      <c r="AO112" s="2"/>
    </row>
    <row r="113" spans="1:41">
      <c r="A113" s="2"/>
      <c r="B113" s="296" t="s">
        <v>107</v>
      </c>
      <c r="C113" s="162">
        <f t="shared" si="4"/>
        <v>754651.5</v>
      </c>
      <c r="D113" s="162">
        <v>742218</v>
      </c>
      <c r="E113" s="162">
        <v>767085</v>
      </c>
      <c r="F113" s="495"/>
      <c r="G113" s="191"/>
      <c r="H113" s="191"/>
      <c r="I113" s="191"/>
      <c r="J113" s="191"/>
      <c r="K113" s="496"/>
      <c r="L113" s="496"/>
      <c r="M113" s="191"/>
      <c r="N113" s="191"/>
      <c r="O113" s="191"/>
      <c r="P113" s="191"/>
      <c r="Q113" s="403"/>
      <c r="R113" s="403"/>
      <c r="S113" s="397"/>
      <c r="T113" s="397"/>
      <c r="U113" s="497"/>
      <c r="V113" s="409"/>
      <c r="W113" s="403"/>
      <c r="X113" s="403"/>
      <c r="Y113" s="403"/>
      <c r="Z113" s="493" t="s">
        <v>19</v>
      </c>
      <c r="AA113" s="205"/>
      <c r="AB113" s="205"/>
      <c r="AC113" s="2"/>
      <c r="AD113" s="2"/>
      <c r="AE113" s="2"/>
      <c r="AF113" s="2"/>
      <c r="AG113" s="2"/>
      <c r="AH113" s="2"/>
      <c r="AI113" s="2"/>
      <c r="AJ113" s="2"/>
      <c r="AK113" s="2"/>
      <c r="AL113" s="2"/>
      <c r="AM113" s="2"/>
      <c r="AN113" s="2"/>
      <c r="AO113" s="2"/>
    </row>
    <row r="114" spans="1:41">
      <c r="A114" s="2"/>
      <c r="B114" s="296" t="s">
        <v>148</v>
      </c>
      <c r="C114" s="162">
        <f t="shared" si="4"/>
        <v>9630134.5</v>
      </c>
      <c r="D114" s="162">
        <v>8549202</v>
      </c>
      <c r="E114" s="162">
        <v>10711067</v>
      </c>
      <c r="F114" s="495"/>
      <c r="G114" s="191"/>
      <c r="H114" s="191"/>
      <c r="I114" s="191"/>
      <c r="J114" s="191"/>
      <c r="K114" s="496"/>
      <c r="L114" s="496"/>
      <c r="M114" s="191"/>
      <c r="N114" s="191"/>
      <c r="O114" s="191"/>
      <c r="P114" s="191"/>
      <c r="Q114" s="403"/>
      <c r="R114" s="403"/>
      <c r="S114" s="397"/>
      <c r="T114" s="397"/>
      <c r="U114" s="497"/>
      <c r="V114" s="409"/>
      <c r="W114" s="403"/>
      <c r="X114" s="403"/>
      <c r="Y114" s="403"/>
      <c r="Z114" s="493" t="s">
        <v>407</v>
      </c>
      <c r="AA114" s="205"/>
      <c r="AB114" s="205"/>
      <c r="AC114" s="2"/>
      <c r="AD114" s="2"/>
      <c r="AE114" s="2"/>
      <c r="AF114" s="2"/>
      <c r="AG114" s="2"/>
      <c r="AH114" s="2"/>
      <c r="AI114" s="2"/>
      <c r="AJ114" s="2"/>
      <c r="AK114" s="2"/>
      <c r="AL114" s="2"/>
      <c r="AM114" s="2"/>
      <c r="AN114" s="2"/>
      <c r="AO114" s="2"/>
    </row>
    <row r="115" spans="1:41">
      <c r="A115" s="2"/>
      <c r="B115" s="296" t="s">
        <v>108</v>
      </c>
      <c r="C115" s="162">
        <f t="shared" si="4"/>
        <v>7159070</v>
      </c>
      <c r="D115" s="162">
        <v>6243080</v>
      </c>
      <c r="E115" s="162">
        <v>8075060</v>
      </c>
      <c r="F115" s="495"/>
      <c r="G115" s="191"/>
      <c r="H115" s="191"/>
      <c r="I115" s="191"/>
      <c r="J115" s="191"/>
      <c r="K115" s="496"/>
      <c r="L115" s="496"/>
      <c r="M115" s="191"/>
      <c r="N115" s="191"/>
      <c r="O115" s="191"/>
      <c r="P115" s="191"/>
      <c r="Q115" s="403"/>
      <c r="R115" s="403"/>
      <c r="S115" s="397"/>
      <c r="T115" s="397"/>
      <c r="U115" s="497"/>
      <c r="V115" s="409"/>
      <c r="W115" s="403"/>
      <c r="X115" s="403"/>
      <c r="Y115" s="403"/>
      <c r="Z115" s="493" t="s">
        <v>19</v>
      </c>
      <c r="AA115" s="205"/>
      <c r="AB115" s="205"/>
      <c r="AC115" s="2"/>
      <c r="AD115" s="2"/>
      <c r="AE115" s="2"/>
      <c r="AF115" s="2"/>
      <c r="AG115" s="2"/>
      <c r="AH115" s="2"/>
      <c r="AI115" s="2"/>
      <c r="AJ115" s="2"/>
      <c r="AK115" s="2"/>
      <c r="AL115" s="2"/>
      <c r="AM115" s="2"/>
      <c r="AN115" s="2"/>
      <c r="AO115" s="2"/>
    </row>
    <row r="116" spans="1:41">
      <c r="A116" s="2"/>
      <c r="B116" s="296" t="s">
        <v>86</v>
      </c>
      <c r="C116" s="162">
        <f t="shared" si="4"/>
        <v>10027828.5</v>
      </c>
      <c r="D116" s="162">
        <v>10210971</v>
      </c>
      <c r="E116" s="162">
        <v>9844686</v>
      </c>
      <c r="F116" s="191">
        <v>13.5</v>
      </c>
      <c r="G116" s="191">
        <v>13.4</v>
      </c>
      <c r="H116" s="191">
        <v>12.8</v>
      </c>
      <c r="I116" s="402">
        <v>12.8</v>
      </c>
      <c r="J116" s="402">
        <v>13</v>
      </c>
      <c r="K116" s="191">
        <v>13</v>
      </c>
      <c r="L116" s="191">
        <v>12.5</v>
      </c>
      <c r="M116" s="191">
        <v>13.9</v>
      </c>
      <c r="N116" s="191">
        <v>14</v>
      </c>
      <c r="O116" s="191">
        <v>14.3</v>
      </c>
      <c r="P116" s="191">
        <v>14.7</v>
      </c>
      <c r="Q116" s="403">
        <v>14.7</v>
      </c>
      <c r="R116" s="403">
        <v>14.8</v>
      </c>
      <c r="S116" s="397">
        <v>14.5</v>
      </c>
      <c r="T116" s="397">
        <v>14.8</v>
      </c>
      <c r="U116" s="398">
        <v>15</v>
      </c>
      <c r="V116" s="403"/>
      <c r="W116" s="403"/>
      <c r="X116" s="403"/>
      <c r="Y116" s="403"/>
      <c r="Z116" s="493" t="s">
        <v>19</v>
      </c>
      <c r="AA116" s="205"/>
      <c r="AB116" s="205"/>
      <c r="AC116" s="2"/>
      <c r="AD116" s="2"/>
      <c r="AE116" s="2"/>
      <c r="AF116" s="2"/>
      <c r="AG116" s="2"/>
      <c r="AH116" s="2"/>
      <c r="AI116" s="2"/>
      <c r="AJ116" s="2"/>
      <c r="AK116" s="2"/>
      <c r="AL116" s="2"/>
      <c r="AM116" s="2"/>
      <c r="AN116" s="2"/>
      <c r="AO116" s="2"/>
    </row>
    <row r="117" spans="1:41">
      <c r="A117" s="2"/>
      <c r="B117" s="296" t="s">
        <v>285</v>
      </c>
      <c r="C117" s="162">
        <f t="shared" si="4"/>
        <v>306014</v>
      </c>
      <c r="D117" s="162">
        <v>281205</v>
      </c>
      <c r="E117" s="162">
        <v>330823</v>
      </c>
      <c r="F117" s="495"/>
      <c r="G117" s="191"/>
      <c r="H117" s="191"/>
      <c r="I117" s="191"/>
      <c r="J117" s="191"/>
      <c r="K117" s="496"/>
      <c r="L117" s="496"/>
      <c r="M117" s="191"/>
      <c r="N117" s="191"/>
      <c r="O117" s="191"/>
      <c r="P117" s="191"/>
      <c r="Q117" s="403"/>
      <c r="R117" s="403"/>
      <c r="S117" s="397"/>
      <c r="T117" s="397"/>
      <c r="U117" s="497"/>
      <c r="V117" s="409"/>
      <c r="W117" s="403"/>
      <c r="X117" s="403"/>
      <c r="Y117" s="403"/>
      <c r="Z117" s="493"/>
      <c r="AA117" s="205"/>
      <c r="AB117" s="205"/>
      <c r="AC117" s="2"/>
      <c r="AD117" s="2"/>
      <c r="AE117" s="2"/>
      <c r="AF117" s="2"/>
      <c r="AG117" s="2"/>
      <c r="AH117" s="2"/>
      <c r="AI117" s="2"/>
      <c r="AJ117" s="2"/>
      <c r="AK117" s="2"/>
      <c r="AL117" s="2"/>
      <c r="AM117" s="2"/>
      <c r="AN117" s="2"/>
      <c r="AO117" s="2"/>
    </row>
    <row r="118" spans="1:41">
      <c r="A118" s="2"/>
      <c r="B118" s="296" t="s">
        <v>121</v>
      </c>
      <c r="C118" s="162">
        <f t="shared" si="4"/>
        <v>1182265799.5</v>
      </c>
      <c r="D118" s="162">
        <v>1053481072</v>
      </c>
      <c r="E118" s="162">
        <v>1311050527</v>
      </c>
      <c r="F118" s="191">
        <v>14.1</v>
      </c>
      <c r="G118" s="191">
        <v>18.2</v>
      </c>
      <c r="H118" s="191">
        <v>17.8</v>
      </c>
      <c r="I118" s="402">
        <v>17.8</v>
      </c>
      <c r="J118" s="402">
        <v>15.7</v>
      </c>
      <c r="K118" s="191">
        <v>15.7</v>
      </c>
      <c r="L118" s="191">
        <v>15.6</v>
      </c>
      <c r="M118" s="191">
        <v>15.8</v>
      </c>
      <c r="N118" s="191">
        <v>13.2</v>
      </c>
      <c r="O118" s="191">
        <v>14.8</v>
      </c>
      <c r="P118" s="191">
        <v>20.5</v>
      </c>
      <c r="Q118" s="403">
        <v>28.9</v>
      </c>
      <c r="R118" s="403">
        <v>29.7</v>
      </c>
      <c r="S118" s="397">
        <v>30</v>
      </c>
      <c r="T118" s="397">
        <v>33.200000000000003</v>
      </c>
      <c r="U118" s="398">
        <v>34.6</v>
      </c>
      <c r="V118" s="403"/>
      <c r="W118" s="403"/>
      <c r="X118" s="403"/>
      <c r="Y118" s="403"/>
      <c r="Z118" s="493" t="s">
        <v>407</v>
      </c>
      <c r="AA118" s="205"/>
      <c r="AB118" s="205"/>
      <c r="AC118" s="2"/>
      <c r="AD118" s="2"/>
      <c r="AE118" s="2"/>
      <c r="AF118" s="2"/>
      <c r="AG118" s="2"/>
      <c r="AH118" s="2"/>
      <c r="AI118" s="2"/>
      <c r="AJ118" s="2"/>
      <c r="AK118" s="2"/>
      <c r="AL118" s="2"/>
      <c r="AM118" s="2"/>
      <c r="AN118" s="2"/>
      <c r="AO118" s="2"/>
    </row>
    <row r="119" spans="1:41">
      <c r="A119" s="2"/>
      <c r="B119" s="296" t="s">
        <v>100</v>
      </c>
      <c r="C119" s="162">
        <f t="shared" si="4"/>
        <v>234552121.5</v>
      </c>
      <c r="D119" s="162">
        <v>211540428</v>
      </c>
      <c r="E119" s="162">
        <v>257563815</v>
      </c>
      <c r="F119" s="495"/>
      <c r="G119" s="191"/>
      <c r="H119" s="191"/>
      <c r="I119" s="191"/>
      <c r="J119" s="191"/>
      <c r="K119" s="496"/>
      <c r="L119" s="496"/>
      <c r="M119" s="191"/>
      <c r="N119" s="191"/>
      <c r="O119" s="191"/>
      <c r="P119" s="191"/>
      <c r="Q119" s="403"/>
      <c r="R119" s="403"/>
      <c r="S119" s="397"/>
      <c r="T119" s="397"/>
      <c r="U119" s="497"/>
      <c r="V119" s="409"/>
      <c r="W119" s="403"/>
      <c r="X119" s="403"/>
      <c r="Y119" s="403"/>
      <c r="Z119" s="493" t="s">
        <v>19</v>
      </c>
      <c r="AA119" s="205"/>
      <c r="AB119" s="205"/>
      <c r="AC119" s="2"/>
      <c r="AD119" s="2"/>
      <c r="AE119" s="2"/>
      <c r="AF119" s="2"/>
      <c r="AG119" s="2"/>
      <c r="AH119" s="2"/>
      <c r="AI119" s="2"/>
      <c r="AJ119" s="2"/>
      <c r="AK119" s="2"/>
      <c r="AL119" s="2"/>
      <c r="AM119" s="2"/>
      <c r="AN119" s="2"/>
      <c r="AO119" s="2"/>
    </row>
    <row r="120" spans="1:41">
      <c r="A120" s="2"/>
      <c r="B120" s="296" t="s">
        <v>56</v>
      </c>
      <c r="C120" s="162">
        <f t="shared" si="4"/>
        <v>72479667</v>
      </c>
      <c r="D120" s="162">
        <v>65850062</v>
      </c>
      <c r="E120" s="162">
        <v>79109272</v>
      </c>
      <c r="F120" s="191">
        <v>0</v>
      </c>
      <c r="G120" s="191">
        <v>0</v>
      </c>
      <c r="H120" s="191">
        <v>0</v>
      </c>
      <c r="I120" s="191">
        <v>0</v>
      </c>
      <c r="J120" s="191">
        <v>0</v>
      </c>
      <c r="K120" s="191">
        <v>0</v>
      </c>
      <c r="L120" s="191">
        <v>0</v>
      </c>
      <c r="M120" s="191">
        <v>0</v>
      </c>
      <c r="N120" s="191">
        <v>0</v>
      </c>
      <c r="O120" s="191">
        <v>0</v>
      </c>
      <c r="P120" s="191">
        <v>0</v>
      </c>
      <c r="Q120" s="191">
        <v>0</v>
      </c>
      <c r="R120" s="191">
        <v>0</v>
      </c>
      <c r="S120" s="408">
        <v>0</v>
      </c>
      <c r="T120" s="397">
        <v>3.7</v>
      </c>
      <c r="U120" s="398">
        <v>3.2</v>
      </c>
      <c r="V120" s="409"/>
      <c r="W120" s="403"/>
      <c r="X120" s="403"/>
      <c r="Y120" s="403"/>
      <c r="Z120" s="493" t="s">
        <v>19</v>
      </c>
      <c r="AA120" s="205"/>
      <c r="AB120" s="205"/>
      <c r="AC120" s="2"/>
      <c r="AD120" s="2"/>
      <c r="AE120" s="2"/>
      <c r="AF120" s="2"/>
      <c r="AG120" s="2"/>
      <c r="AH120" s="2"/>
      <c r="AI120" s="2"/>
      <c r="AJ120" s="2"/>
      <c r="AK120" s="2"/>
      <c r="AL120" s="2"/>
      <c r="AM120" s="2"/>
      <c r="AN120" s="2"/>
      <c r="AO120" s="2"/>
    </row>
    <row r="121" spans="1:41">
      <c r="A121" s="2"/>
      <c r="B121" s="296" t="s">
        <v>85</v>
      </c>
      <c r="C121" s="162">
        <f t="shared" si="4"/>
        <v>29999073</v>
      </c>
      <c r="D121" s="162">
        <v>23574751</v>
      </c>
      <c r="E121" s="162">
        <v>36423395</v>
      </c>
      <c r="F121" s="495"/>
      <c r="G121" s="191"/>
      <c r="H121" s="191"/>
      <c r="I121" s="191"/>
      <c r="J121" s="191"/>
      <c r="K121" s="496"/>
      <c r="L121" s="496"/>
      <c r="M121" s="191"/>
      <c r="N121" s="191"/>
      <c r="O121" s="191"/>
      <c r="P121" s="191"/>
      <c r="Q121" s="403"/>
      <c r="R121" s="403"/>
      <c r="S121" s="397"/>
      <c r="T121" s="397"/>
      <c r="U121" s="497"/>
      <c r="V121" s="409"/>
      <c r="W121" s="403"/>
      <c r="X121" s="403"/>
      <c r="Y121" s="403"/>
      <c r="Z121" s="493" t="s">
        <v>19</v>
      </c>
      <c r="AA121" s="205"/>
      <c r="AB121" s="205"/>
      <c r="AC121" s="2"/>
      <c r="AD121" s="2"/>
      <c r="AE121" s="2"/>
      <c r="AF121" s="2"/>
      <c r="AG121" s="2"/>
      <c r="AH121" s="2"/>
      <c r="AI121" s="2"/>
      <c r="AJ121" s="2"/>
      <c r="AK121" s="2"/>
      <c r="AL121" s="2"/>
      <c r="AM121" s="2"/>
      <c r="AN121" s="2"/>
      <c r="AO121" s="2"/>
    </row>
    <row r="122" spans="1:41">
      <c r="A122" s="2"/>
      <c r="B122" s="296" t="s">
        <v>41</v>
      </c>
      <c r="C122" s="162">
        <f t="shared" si="4"/>
        <v>4222938.5</v>
      </c>
      <c r="D122" s="162">
        <v>3805174</v>
      </c>
      <c r="E122" s="162">
        <v>4640703</v>
      </c>
      <c r="F122" s="495"/>
      <c r="G122" s="191"/>
      <c r="H122" s="191"/>
      <c r="I122" s="191"/>
      <c r="J122" s="191"/>
      <c r="K122" s="496"/>
      <c r="L122" s="496"/>
      <c r="M122" s="191"/>
      <c r="N122" s="191"/>
      <c r="O122" s="191"/>
      <c r="P122" s="191"/>
      <c r="Q122" s="403"/>
      <c r="R122" s="403"/>
      <c r="S122" s="397"/>
      <c r="T122" s="397"/>
      <c r="U122" s="497"/>
      <c r="V122" s="409"/>
      <c r="W122" s="403"/>
      <c r="X122" s="403"/>
      <c r="Y122" s="403"/>
      <c r="Z122" s="493" t="s">
        <v>19</v>
      </c>
      <c r="AA122" s="205"/>
      <c r="AB122" s="205"/>
      <c r="AC122" s="2"/>
      <c r="AD122" s="2"/>
      <c r="AE122" s="2"/>
      <c r="AF122" s="2"/>
      <c r="AG122" s="2"/>
      <c r="AH122" s="2"/>
      <c r="AI122" s="2"/>
      <c r="AJ122" s="2"/>
      <c r="AK122" s="2"/>
      <c r="AL122" s="2"/>
      <c r="AM122" s="2"/>
      <c r="AN122" s="2"/>
      <c r="AO122" s="2"/>
    </row>
    <row r="123" spans="1:41">
      <c r="A123" s="2"/>
      <c r="B123" s="296" t="s">
        <v>46</v>
      </c>
      <c r="C123" s="162">
        <f t="shared" si="4"/>
        <v>7334700</v>
      </c>
      <c r="D123" s="162">
        <v>6289000</v>
      </c>
      <c r="E123" s="162">
        <v>8380400</v>
      </c>
      <c r="F123" s="495"/>
      <c r="G123" s="191"/>
      <c r="H123" s="191"/>
      <c r="I123" s="191"/>
      <c r="J123" s="191"/>
      <c r="K123" s="496"/>
      <c r="L123" s="496"/>
      <c r="M123" s="191"/>
      <c r="N123" s="191"/>
      <c r="O123" s="191"/>
      <c r="P123" s="191"/>
      <c r="Q123" s="403"/>
      <c r="R123" s="403"/>
      <c r="S123" s="397"/>
      <c r="T123" s="397"/>
      <c r="U123" s="497"/>
      <c r="V123" s="409"/>
      <c r="W123" s="403"/>
      <c r="X123" s="403"/>
      <c r="Y123" s="403"/>
      <c r="Z123" s="493" t="s">
        <v>19</v>
      </c>
      <c r="AA123" s="205"/>
      <c r="AB123" s="205"/>
      <c r="AC123" s="2"/>
      <c r="AD123" s="2"/>
      <c r="AE123" s="2"/>
      <c r="AF123" s="2"/>
      <c r="AG123" s="2"/>
      <c r="AH123" s="2"/>
      <c r="AI123" s="2"/>
      <c r="AJ123" s="2"/>
      <c r="AK123" s="2"/>
      <c r="AL123" s="2"/>
      <c r="AM123" s="2"/>
      <c r="AN123" s="2"/>
      <c r="AO123" s="2"/>
    </row>
    <row r="124" spans="1:41">
      <c r="A124" s="2"/>
      <c r="B124" s="296" t="s">
        <v>60</v>
      </c>
      <c r="C124" s="162">
        <f t="shared" si="4"/>
        <v>58872096.5</v>
      </c>
      <c r="D124" s="162">
        <v>56942108</v>
      </c>
      <c r="E124" s="162">
        <v>60802085</v>
      </c>
      <c r="F124" s="495"/>
      <c r="G124" s="191"/>
      <c r="H124" s="191"/>
      <c r="I124" s="191"/>
      <c r="J124" s="191"/>
      <c r="K124" s="496"/>
      <c r="L124" s="496"/>
      <c r="M124" s="191"/>
      <c r="N124" s="191"/>
      <c r="O124" s="191"/>
      <c r="P124" s="191"/>
      <c r="Q124" s="403"/>
      <c r="R124" s="403"/>
      <c r="S124" s="397"/>
      <c r="T124" s="397"/>
      <c r="U124" s="497"/>
      <c r="V124" s="409"/>
      <c r="W124" s="403"/>
      <c r="X124" s="403"/>
      <c r="Y124" s="403"/>
      <c r="Z124" s="493" t="s">
        <v>19</v>
      </c>
      <c r="AA124" s="205"/>
      <c r="AB124" s="205"/>
      <c r="AC124" s="2"/>
      <c r="AD124" s="2"/>
      <c r="AE124" s="2"/>
      <c r="AF124" s="2"/>
      <c r="AG124" s="2"/>
      <c r="AH124" s="2"/>
      <c r="AI124" s="2"/>
      <c r="AJ124" s="2"/>
      <c r="AK124" s="2"/>
      <c r="AL124" s="2"/>
      <c r="AM124" s="2"/>
      <c r="AN124" s="2"/>
      <c r="AO124" s="2"/>
    </row>
    <row r="125" spans="1:41">
      <c r="A125" s="2"/>
      <c r="B125" s="296" t="s">
        <v>101</v>
      </c>
      <c r="C125" s="162">
        <f t="shared" si="4"/>
        <v>2657665</v>
      </c>
      <c r="D125" s="162">
        <v>2589389</v>
      </c>
      <c r="E125" s="162">
        <v>2725941</v>
      </c>
      <c r="F125" s="495"/>
      <c r="G125" s="191"/>
      <c r="H125" s="191"/>
      <c r="I125" s="191"/>
      <c r="J125" s="191"/>
      <c r="K125" s="191"/>
      <c r="L125" s="191"/>
      <c r="M125" s="191"/>
      <c r="N125" s="191"/>
      <c r="O125" s="191"/>
      <c r="P125" s="191"/>
      <c r="Q125" s="403"/>
      <c r="R125" s="403"/>
      <c r="S125" s="397"/>
      <c r="T125" s="397"/>
      <c r="U125" s="494"/>
      <c r="V125" s="403"/>
      <c r="W125" s="403"/>
      <c r="X125" s="403"/>
      <c r="Y125" s="403"/>
      <c r="Z125" s="493" t="s">
        <v>19</v>
      </c>
      <c r="AA125" s="205"/>
      <c r="AB125" s="205"/>
      <c r="AC125" s="2"/>
      <c r="AD125" s="2"/>
      <c r="AE125" s="2"/>
      <c r="AF125" s="2"/>
      <c r="AG125" s="2"/>
      <c r="AH125" s="2"/>
      <c r="AI125" s="2"/>
      <c r="AJ125" s="2"/>
      <c r="AK125" s="2"/>
      <c r="AL125" s="2"/>
      <c r="AM125" s="2"/>
      <c r="AN125" s="2"/>
      <c r="AO125" s="2"/>
    </row>
    <row r="126" spans="1:41">
      <c r="A126" s="2"/>
      <c r="B126" s="296" t="s">
        <v>44</v>
      </c>
      <c r="C126" s="162">
        <f t="shared" si="4"/>
        <v>126900736</v>
      </c>
      <c r="D126" s="162">
        <v>126843000</v>
      </c>
      <c r="E126" s="162">
        <v>126958472</v>
      </c>
      <c r="F126" s="191">
        <v>293.8</v>
      </c>
      <c r="G126" s="191">
        <v>309</v>
      </c>
      <c r="H126" s="191">
        <v>313.8</v>
      </c>
      <c r="I126" s="402">
        <v>313.8</v>
      </c>
      <c r="J126" s="402">
        <v>280.7</v>
      </c>
      <c r="K126" s="191">
        <v>280.7</v>
      </c>
      <c r="L126" s="191">
        <v>291.5</v>
      </c>
      <c r="M126" s="191">
        <v>267</v>
      </c>
      <c r="N126" s="191">
        <v>240.5</v>
      </c>
      <c r="O126" s="191">
        <v>263.10000000000002</v>
      </c>
      <c r="P126" s="191">
        <v>280.3</v>
      </c>
      <c r="Q126" s="403">
        <v>156.19999999999999</v>
      </c>
      <c r="R126" s="403">
        <v>17.2</v>
      </c>
      <c r="S126" s="397">
        <v>13.9</v>
      </c>
      <c r="T126" s="397">
        <v>0</v>
      </c>
      <c r="U126" s="398">
        <v>4.3</v>
      </c>
      <c r="V126" s="403"/>
      <c r="W126" s="403"/>
      <c r="X126" s="403"/>
      <c r="Y126" s="403"/>
      <c r="Z126" s="493" t="s">
        <v>19</v>
      </c>
      <c r="AA126" s="205"/>
      <c r="AB126" s="205"/>
      <c r="AC126" s="2"/>
      <c r="AD126" s="2"/>
      <c r="AE126" s="2"/>
      <c r="AF126" s="2"/>
      <c r="AG126" s="2"/>
      <c r="AH126" s="2"/>
      <c r="AI126" s="2"/>
      <c r="AJ126" s="2"/>
      <c r="AK126" s="2"/>
      <c r="AL126" s="2"/>
      <c r="AM126" s="2"/>
      <c r="AN126" s="2"/>
      <c r="AO126" s="2"/>
    </row>
    <row r="127" spans="1:41">
      <c r="A127" s="2"/>
      <c r="B127" s="296" t="s">
        <v>91</v>
      </c>
      <c r="C127" s="162">
        <f t="shared" si="4"/>
        <v>6181011.5</v>
      </c>
      <c r="D127" s="162">
        <v>4767476</v>
      </c>
      <c r="E127" s="162">
        <v>7594547</v>
      </c>
      <c r="F127" s="495"/>
      <c r="G127" s="191"/>
      <c r="H127" s="191"/>
      <c r="I127" s="191"/>
      <c r="J127" s="191"/>
      <c r="K127" s="496"/>
      <c r="L127" s="496"/>
      <c r="M127" s="191"/>
      <c r="N127" s="191"/>
      <c r="O127" s="191"/>
      <c r="P127" s="191"/>
      <c r="Q127" s="403"/>
      <c r="R127" s="403"/>
      <c r="S127" s="397"/>
      <c r="T127" s="397"/>
      <c r="U127" s="497"/>
      <c r="V127" s="409"/>
      <c r="W127" s="403"/>
      <c r="X127" s="403"/>
      <c r="Y127" s="403"/>
      <c r="Z127" s="493" t="s">
        <v>19</v>
      </c>
      <c r="AA127" s="205"/>
      <c r="AB127" s="205"/>
      <c r="AC127" s="2"/>
      <c r="AD127" s="2"/>
      <c r="AE127" s="2"/>
      <c r="AF127" s="2"/>
      <c r="AG127" s="2"/>
      <c r="AH127" s="2"/>
      <c r="AI127" s="2"/>
      <c r="AJ127" s="2"/>
      <c r="AK127" s="2"/>
      <c r="AL127" s="2"/>
      <c r="AM127" s="2"/>
      <c r="AN127" s="2"/>
      <c r="AO127" s="2"/>
    </row>
    <row r="128" spans="1:41">
      <c r="A128" s="2"/>
      <c r="B128" s="296" t="s">
        <v>45</v>
      </c>
      <c r="C128" s="162">
        <f t="shared" si="4"/>
        <v>16213876</v>
      </c>
      <c r="D128" s="162">
        <v>14883626</v>
      </c>
      <c r="E128" s="162">
        <v>17544126</v>
      </c>
      <c r="F128" s="495"/>
      <c r="G128" s="191"/>
      <c r="H128" s="191"/>
      <c r="I128" s="191"/>
      <c r="J128" s="191"/>
      <c r="K128" s="496"/>
      <c r="L128" s="496"/>
      <c r="M128" s="191"/>
      <c r="N128" s="191"/>
      <c r="O128" s="191"/>
      <c r="P128" s="191"/>
      <c r="Q128" s="403"/>
      <c r="R128" s="403"/>
      <c r="S128" s="397"/>
      <c r="T128" s="397"/>
      <c r="U128" s="497"/>
      <c r="V128" s="409"/>
      <c r="W128" s="403"/>
      <c r="X128" s="403"/>
      <c r="Y128" s="403"/>
      <c r="Z128" s="493" t="s">
        <v>19</v>
      </c>
      <c r="AA128" s="205"/>
      <c r="AB128" s="205"/>
      <c r="AC128" s="2"/>
      <c r="AD128" s="2"/>
      <c r="AE128" s="2"/>
      <c r="AF128" s="2"/>
      <c r="AG128" s="2"/>
      <c r="AH128" s="2"/>
      <c r="AI128" s="2"/>
      <c r="AJ128" s="2"/>
      <c r="AK128" s="2"/>
      <c r="AL128" s="2"/>
      <c r="AM128" s="2"/>
      <c r="AN128" s="2"/>
      <c r="AO128" s="2"/>
    </row>
    <row r="129" spans="1:41">
      <c r="A129" s="2"/>
      <c r="B129" s="296" t="s">
        <v>149</v>
      </c>
      <c r="C129" s="162">
        <f t="shared" ref="C129:C160" si="5">(D129+E129)/2</f>
        <v>38558061</v>
      </c>
      <c r="D129" s="162">
        <v>31065820</v>
      </c>
      <c r="E129" s="162">
        <v>46050302</v>
      </c>
      <c r="F129" s="495"/>
      <c r="G129" s="191"/>
      <c r="H129" s="191"/>
      <c r="I129" s="191"/>
      <c r="J129" s="191"/>
      <c r="K129" s="496"/>
      <c r="L129" s="496"/>
      <c r="M129" s="191"/>
      <c r="N129" s="191"/>
      <c r="O129" s="191"/>
      <c r="P129" s="191"/>
      <c r="Q129" s="403"/>
      <c r="R129" s="403"/>
      <c r="S129" s="397"/>
      <c r="T129" s="397"/>
      <c r="U129" s="497"/>
      <c r="V129" s="409"/>
      <c r="W129" s="403"/>
      <c r="X129" s="403"/>
      <c r="Y129" s="403"/>
      <c r="Z129" s="493" t="s">
        <v>407</v>
      </c>
      <c r="AA129" s="205"/>
      <c r="AB129" s="205"/>
      <c r="AC129" s="2"/>
      <c r="AD129" s="2"/>
      <c r="AE129" s="2"/>
      <c r="AF129" s="2"/>
      <c r="AG129" s="2"/>
      <c r="AH129" s="2"/>
      <c r="AI129" s="2"/>
      <c r="AJ129" s="2"/>
      <c r="AK129" s="2"/>
      <c r="AL129" s="2"/>
      <c r="AM129" s="2"/>
      <c r="AN129" s="2"/>
      <c r="AO129" s="2"/>
    </row>
    <row r="130" spans="1:41">
      <c r="A130" s="2"/>
      <c r="B130" s="296" t="s">
        <v>286</v>
      </c>
      <c r="C130" s="162">
        <f t="shared" si="5"/>
        <v>98414.5</v>
      </c>
      <c r="D130" s="162">
        <v>84406</v>
      </c>
      <c r="E130" s="162">
        <v>112423</v>
      </c>
      <c r="F130" s="495"/>
      <c r="G130" s="191"/>
      <c r="H130" s="191"/>
      <c r="I130" s="191"/>
      <c r="J130" s="191"/>
      <c r="K130" s="496"/>
      <c r="L130" s="496"/>
      <c r="M130" s="191"/>
      <c r="N130" s="191"/>
      <c r="O130" s="191"/>
      <c r="P130" s="191"/>
      <c r="Q130" s="403"/>
      <c r="R130" s="403"/>
      <c r="S130" s="397"/>
      <c r="T130" s="397"/>
      <c r="U130" s="497"/>
      <c r="V130" s="409"/>
      <c r="W130" s="403"/>
      <c r="X130" s="403"/>
      <c r="Y130" s="403"/>
      <c r="Z130" s="493"/>
      <c r="AA130" s="205"/>
      <c r="AB130" s="205"/>
      <c r="AC130" s="2"/>
      <c r="AD130" s="2"/>
      <c r="AE130" s="2"/>
      <c r="AF130" s="2"/>
      <c r="AG130" s="2"/>
      <c r="AH130" s="2"/>
      <c r="AI130" s="2"/>
      <c r="AJ130" s="2"/>
      <c r="AK130" s="2"/>
      <c r="AL130" s="2"/>
      <c r="AM130" s="2"/>
      <c r="AN130" s="2"/>
      <c r="AO130" s="2"/>
    </row>
    <row r="131" spans="1:41">
      <c r="A131" s="2"/>
      <c r="B131" s="296" t="s">
        <v>25</v>
      </c>
      <c r="C131" s="162">
        <f t="shared" si="5"/>
        <v>2910792.5</v>
      </c>
      <c r="D131" s="162">
        <v>1929470</v>
      </c>
      <c r="E131" s="162">
        <v>3892115</v>
      </c>
      <c r="F131" s="495"/>
      <c r="G131" s="191"/>
      <c r="H131" s="191"/>
      <c r="I131" s="191"/>
      <c r="J131" s="191"/>
      <c r="K131" s="496"/>
      <c r="L131" s="496"/>
      <c r="M131" s="191"/>
      <c r="N131" s="191"/>
      <c r="O131" s="191"/>
      <c r="P131" s="191"/>
      <c r="Q131" s="403"/>
      <c r="R131" s="403"/>
      <c r="S131" s="397"/>
      <c r="T131" s="397"/>
      <c r="U131" s="497"/>
      <c r="V131" s="409"/>
      <c r="W131" s="403"/>
      <c r="X131" s="403"/>
      <c r="Y131" s="403"/>
      <c r="Z131" s="493" t="s">
        <v>19</v>
      </c>
      <c r="AA131" s="205"/>
      <c r="AB131" s="205"/>
      <c r="AC131" s="2"/>
      <c r="AD131" s="2"/>
      <c r="AE131" s="2"/>
      <c r="AF131" s="2"/>
      <c r="AG131" s="2"/>
      <c r="AH131" s="2"/>
      <c r="AI131" s="2"/>
      <c r="AJ131" s="2"/>
      <c r="AK131" s="2"/>
      <c r="AL131" s="2"/>
      <c r="AM131" s="2"/>
      <c r="AN131" s="2"/>
      <c r="AO131" s="2"/>
    </row>
    <row r="132" spans="1:41">
      <c r="A132" s="2"/>
      <c r="B132" s="296" t="s">
        <v>150</v>
      </c>
      <c r="C132" s="162">
        <f t="shared" si="5"/>
        <v>5427700</v>
      </c>
      <c r="D132" s="162">
        <v>4898400</v>
      </c>
      <c r="E132" s="162">
        <v>5957000</v>
      </c>
      <c r="F132" s="495"/>
      <c r="G132" s="191"/>
      <c r="H132" s="191"/>
      <c r="I132" s="191"/>
      <c r="J132" s="191"/>
      <c r="K132" s="496"/>
      <c r="L132" s="496"/>
      <c r="M132" s="191"/>
      <c r="N132" s="191"/>
      <c r="O132" s="191"/>
      <c r="P132" s="191"/>
      <c r="Q132" s="403"/>
      <c r="R132" s="403"/>
      <c r="S132" s="397"/>
      <c r="T132" s="397"/>
      <c r="U132" s="497"/>
      <c r="V132" s="409"/>
      <c r="W132" s="403"/>
      <c r="X132" s="403"/>
      <c r="Y132" s="403"/>
      <c r="Z132" s="493" t="s">
        <v>407</v>
      </c>
      <c r="AA132" s="205"/>
      <c r="AB132" s="205"/>
      <c r="AC132" s="2"/>
      <c r="AD132" s="2"/>
      <c r="AE132" s="2"/>
      <c r="AF132" s="2"/>
      <c r="AG132" s="2"/>
      <c r="AH132" s="2"/>
      <c r="AI132" s="2"/>
      <c r="AJ132" s="2"/>
      <c r="AK132" s="2"/>
      <c r="AL132" s="2"/>
      <c r="AM132" s="2"/>
      <c r="AN132" s="2"/>
      <c r="AO132" s="2"/>
    </row>
    <row r="133" spans="1:41">
      <c r="A133" s="2"/>
      <c r="B133" s="296" t="s">
        <v>151</v>
      </c>
      <c r="C133" s="162">
        <f t="shared" si="5"/>
        <v>6072451</v>
      </c>
      <c r="D133" s="162">
        <v>5342879</v>
      </c>
      <c r="E133" s="162">
        <v>6802023</v>
      </c>
      <c r="F133" s="495"/>
      <c r="G133" s="191"/>
      <c r="H133" s="191"/>
      <c r="I133" s="191"/>
      <c r="J133" s="191"/>
      <c r="K133" s="496"/>
      <c r="L133" s="496"/>
      <c r="M133" s="191"/>
      <c r="N133" s="191"/>
      <c r="O133" s="191"/>
      <c r="P133" s="191"/>
      <c r="Q133" s="403"/>
      <c r="R133" s="403"/>
      <c r="S133" s="397"/>
      <c r="T133" s="397"/>
      <c r="U133" s="497"/>
      <c r="V133" s="409"/>
      <c r="W133" s="403"/>
      <c r="X133" s="403"/>
      <c r="Y133" s="403"/>
      <c r="Z133" s="493" t="s">
        <v>407</v>
      </c>
      <c r="AA133" s="205"/>
      <c r="AB133" s="205"/>
      <c r="AC133" s="2"/>
      <c r="AD133" s="2"/>
      <c r="AE133" s="2"/>
      <c r="AF133" s="2"/>
      <c r="AG133" s="2"/>
      <c r="AH133" s="2"/>
      <c r="AI133" s="2"/>
      <c r="AJ133" s="2"/>
      <c r="AK133" s="2"/>
      <c r="AL133" s="2"/>
      <c r="AM133" s="2"/>
      <c r="AN133" s="2"/>
      <c r="AO133" s="2"/>
    </row>
    <row r="134" spans="1:41">
      <c r="A134" s="2"/>
      <c r="B134" s="296" t="s">
        <v>152</v>
      </c>
      <c r="C134" s="162">
        <f t="shared" si="5"/>
        <v>2172995</v>
      </c>
      <c r="D134" s="162">
        <v>2367550</v>
      </c>
      <c r="E134" s="162">
        <v>1978440</v>
      </c>
      <c r="F134" s="495"/>
      <c r="G134" s="191"/>
      <c r="H134" s="191"/>
      <c r="I134" s="191"/>
      <c r="J134" s="191"/>
      <c r="K134" s="191"/>
      <c r="L134" s="191"/>
      <c r="M134" s="191"/>
      <c r="N134" s="191"/>
      <c r="O134" s="191"/>
      <c r="P134" s="191"/>
      <c r="Q134" s="403"/>
      <c r="R134" s="403"/>
      <c r="S134" s="397"/>
      <c r="T134" s="397"/>
      <c r="U134" s="494"/>
      <c r="V134" s="403"/>
      <c r="W134" s="403"/>
      <c r="X134" s="403"/>
      <c r="Y134" s="403"/>
      <c r="Z134" s="493" t="s">
        <v>407</v>
      </c>
      <c r="AA134" s="205"/>
      <c r="AB134" s="205"/>
      <c r="AC134" s="2"/>
      <c r="AD134" s="2"/>
      <c r="AE134" s="2"/>
      <c r="AF134" s="2"/>
      <c r="AG134" s="2"/>
      <c r="AH134" s="2"/>
      <c r="AI134" s="2"/>
      <c r="AJ134" s="2"/>
      <c r="AK134" s="2"/>
      <c r="AL134" s="2"/>
      <c r="AM134" s="2"/>
      <c r="AN134" s="2"/>
      <c r="AO134" s="2"/>
    </row>
    <row r="135" spans="1:41">
      <c r="A135" s="2"/>
      <c r="B135" s="296" t="s">
        <v>84</v>
      </c>
      <c r="C135" s="162">
        <f t="shared" si="5"/>
        <v>4543061.5</v>
      </c>
      <c r="D135" s="162">
        <v>3235380</v>
      </c>
      <c r="E135" s="162">
        <v>5850743</v>
      </c>
      <c r="F135" s="495"/>
      <c r="G135" s="191"/>
      <c r="H135" s="191"/>
      <c r="I135" s="191"/>
      <c r="J135" s="191"/>
      <c r="K135" s="191"/>
      <c r="L135" s="191"/>
      <c r="M135" s="191"/>
      <c r="N135" s="191"/>
      <c r="O135" s="191"/>
      <c r="P135" s="191"/>
      <c r="Q135" s="403"/>
      <c r="R135" s="403"/>
      <c r="S135" s="397"/>
      <c r="T135" s="397"/>
      <c r="U135" s="494"/>
      <c r="V135" s="403"/>
      <c r="W135" s="403"/>
      <c r="X135" s="403"/>
      <c r="Y135" s="403"/>
      <c r="Z135" s="493" t="s">
        <v>19</v>
      </c>
      <c r="AA135" s="205"/>
      <c r="AB135" s="205"/>
      <c r="AC135" s="2"/>
      <c r="AD135" s="2"/>
      <c r="AE135" s="2"/>
      <c r="AF135" s="2"/>
      <c r="AG135" s="2"/>
      <c r="AH135" s="2"/>
      <c r="AI135" s="2"/>
      <c r="AJ135" s="2"/>
      <c r="AK135" s="2"/>
      <c r="AL135" s="2"/>
      <c r="AM135" s="2"/>
      <c r="AN135" s="2"/>
      <c r="AO135" s="2"/>
    </row>
    <row r="136" spans="1:41">
      <c r="A136" s="2"/>
      <c r="B136" s="296" t="s">
        <v>153</v>
      </c>
      <c r="C136" s="162">
        <f t="shared" si="5"/>
        <v>3697703</v>
      </c>
      <c r="D136" s="162">
        <v>2891968</v>
      </c>
      <c r="E136" s="162">
        <v>4503438</v>
      </c>
      <c r="F136" s="495"/>
      <c r="G136" s="191"/>
      <c r="H136" s="191"/>
      <c r="I136" s="191"/>
      <c r="J136" s="191"/>
      <c r="K136" s="191"/>
      <c r="L136" s="191"/>
      <c r="M136" s="191"/>
      <c r="N136" s="191"/>
      <c r="O136" s="191"/>
      <c r="P136" s="191"/>
      <c r="Q136" s="403"/>
      <c r="R136" s="403"/>
      <c r="S136" s="397"/>
      <c r="T136" s="397"/>
      <c r="U136" s="494"/>
      <c r="V136" s="403"/>
      <c r="W136" s="403"/>
      <c r="X136" s="403"/>
      <c r="Y136" s="403"/>
      <c r="Z136" s="493" t="s">
        <v>407</v>
      </c>
      <c r="AA136" s="205"/>
      <c r="AB136" s="205"/>
      <c r="AC136" s="2"/>
      <c r="AD136" s="2"/>
      <c r="AE136" s="2"/>
      <c r="AF136" s="2"/>
      <c r="AG136" s="2"/>
      <c r="AH136" s="2"/>
      <c r="AI136" s="2"/>
      <c r="AJ136" s="2"/>
      <c r="AK136" s="2"/>
      <c r="AL136" s="2"/>
      <c r="AM136" s="2"/>
      <c r="AN136" s="2"/>
      <c r="AO136" s="2"/>
    </row>
    <row r="137" spans="1:41">
      <c r="A137" s="2"/>
      <c r="B137" s="296" t="s">
        <v>59</v>
      </c>
      <c r="C137" s="162">
        <f t="shared" si="5"/>
        <v>5807851</v>
      </c>
      <c r="D137" s="162">
        <v>5337264</v>
      </c>
      <c r="E137" s="162">
        <v>6278438</v>
      </c>
      <c r="F137" s="495"/>
      <c r="G137" s="191"/>
      <c r="H137" s="191"/>
      <c r="I137" s="191"/>
      <c r="J137" s="191"/>
      <c r="K137" s="191"/>
      <c r="L137" s="191"/>
      <c r="M137" s="191"/>
      <c r="N137" s="191"/>
      <c r="O137" s="191"/>
      <c r="P137" s="191"/>
      <c r="Q137" s="403"/>
      <c r="R137" s="403"/>
      <c r="S137" s="397"/>
      <c r="T137" s="397"/>
      <c r="U137" s="494"/>
      <c r="V137" s="403"/>
      <c r="W137" s="403"/>
      <c r="X137" s="403"/>
      <c r="Y137" s="403"/>
      <c r="Z137" s="493" t="s">
        <v>19</v>
      </c>
      <c r="AA137" s="205"/>
      <c r="AB137" s="205"/>
      <c r="AC137" s="2"/>
      <c r="AD137" s="2"/>
      <c r="AE137" s="2"/>
      <c r="AF137" s="2"/>
      <c r="AG137" s="2"/>
      <c r="AH137" s="2"/>
      <c r="AI137" s="2"/>
      <c r="AJ137" s="2"/>
      <c r="AK137" s="2"/>
      <c r="AL137" s="2"/>
      <c r="AM137" s="2"/>
      <c r="AN137" s="2"/>
      <c r="AO137" s="2"/>
    </row>
    <row r="138" spans="1:41">
      <c r="A138" s="2"/>
      <c r="B138" s="296" t="s">
        <v>112</v>
      </c>
      <c r="C138" s="162">
        <f t="shared" si="5"/>
        <v>3204867.5</v>
      </c>
      <c r="D138" s="162">
        <v>3499536</v>
      </c>
      <c r="E138" s="162">
        <v>2910199</v>
      </c>
      <c r="F138" s="191">
        <v>8.4</v>
      </c>
      <c r="G138" s="191">
        <v>11.4</v>
      </c>
      <c r="H138" s="191">
        <v>12.9</v>
      </c>
      <c r="I138" s="402">
        <v>12.9</v>
      </c>
      <c r="J138" s="402">
        <v>10.3</v>
      </c>
      <c r="K138" s="191">
        <v>10.3</v>
      </c>
      <c r="L138" s="191">
        <v>8</v>
      </c>
      <c r="M138" s="191">
        <v>9.1</v>
      </c>
      <c r="N138" s="191">
        <v>9.1</v>
      </c>
      <c r="O138" s="191">
        <v>10</v>
      </c>
      <c r="P138" s="191">
        <v>0</v>
      </c>
      <c r="Q138" s="191">
        <v>0</v>
      </c>
      <c r="R138" s="191">
        <v>0</v>
      </c>
      <c r="S138" s="397">
        <v>0</v>
      </c>
      <c r="T138" s="397">
        <v>0</v>
      </c>
      <c r="U138" s="398">
        <v>0</v>
      </c>
      <c r="V138" s="403"/>
      <c r="W138" s="403"/>
      <c r="X138" s="403"/>
      <c r="Y138" s="403"/>
      <c r="Z138" s="493" t="s">
        <v>407</v>
      </c>
      <c r="AA138" s="205"/>
      <c r="AB138" s="205"/>
      <c r="AC138" s="2"/>
      <c r="AD138" s="2"/>
      <c r="AE138" s="2"/>
      <c r="AF138" s="2"/>
      <c r="AG138" s="2"/>
      <c r="AH138" s="2"/>
      <c r="AI138" s="2"/>
      <c r="AJ138" s="2"/>
      <c r="AK138" s="2"/>
      <c r="AL138" s="2"/>
      <c r="AM138" s="2"/>
      <c r="AN138" s="2"/>
      <c r="AO138" s="2"/>
    </row>
    <row r="139" spans="1:41">
      <c r="A139" s="2"/>
      <c r="B139" s="296" t="s">
        <v>27</v>
      </c>
      <c r="C139" s="162">
        <f t="shared" si="5"/>
        <v>502988</v>
      </c>
      <c r="D139" s="162">
        <v>436300</v>
      </c>
      <c r="E139" s="162">
        <v>569676</v>
      </c>
      <c r="F139" s="495"/>
      <c r="G139" s="191"/>
      <c r="H139" s="191"/>
      <c r="I139" s="191"/>
      <c r="J139" s="191"/>
      <c r="K139" s="191"/>
      <c r="L139" s="191"/>
      <c r="M139" s="191"/>
      <c r="N139" s="191"/>
      <c r="O139" s="191"/>
      <c r="P139" s="191"/>
      <c r="Q139" s="403"/>
      <c r="R139" s="403"/>
      <c r="S139" s="397"/>
      <c r="T139" s="397"/>
      <c r="U139" s="494"/>
      <c r="V139" s="403"/>
      <c r="W139" s="403"/>
      <c r="X139" s="403"/>
      <c r="Y139" s="403"/>
      <c r="Z139" s="493" t="s">
        <v>19</v>
      </c>
      <c r="AA139" s="205"/>
      <c r="AB139" s="205"/>
      <c r="AC139" s="2"/>
      <c r="AD139" s="2"/>
      <c r="AE139" s="2"/>
      <c r="AF139" s="2"/>
      <c r="AG139" s="2"/>
      <c r="AH139" s="2"/>
      <c r="AI139" s="2"/>
      <c r="AJ139" s="2"/>
      <c r="AK139" s="2"/>
      <c r="AL139" s="2"/>
      <c r="AM139" s="2"/>
      <c r="AN139" s="2"/>
      <c r="AO139" s="2"/>
    </row>
    <row r="140" spans="1:41">
      <c r="A140" s="2"/>
      <c r="B140" s="296" t="s">
        <v>96</v>
      </c>
      <c r="C140" s="162">
        <f t="shared" si="5"/>
        <v>2045252</v>
      </c>
      <c r="D140" s="162">
        <v>2012051</v>
      </c>
      <c r="E140" s="162">
        <v>2078453</v>
      </c>
      <c r="F140" s="495"/>
      <c r="G140" s="191"/>
      <c r="H140" s="191"/>
      <c r="I140" s="191"/>
      <c r="J140" s="191"/>
      <c r="K140" s="191"/>
      <c r="L140" s="191"/>
      <c r="M140" s="191"/>
      <c r="N140" s="191"/>
      <c r="O140" s="191"/>
      <c r="P140" s="191"/>
      <c r="Q140" s="403"/>
      <c r="R140" s="403"/>
      <c r="S140" s="397"/>
      <c r="T140" s="397"/>
      <c r="U140" s="494"/>
      <c r="V140" s="403"/>
      <c r="W140" s="403"/>
      <c r="X140" s="403"/>
      <c r="Y140" s="403"/>
      <c r="Z140" s="493" t="s">
        <v>19</v>
      </c>
      <c r="AA140" s="205"/>
      <c r="AB140" s="205"/>
      <c r="AC140" s="2"/>
      <c r="AD140" s="2"/>
      <c r="AE140" s="2"/>
      <c r="AF140" s="2"/>
      <c r="AG140" s="2"/>
      <c r="AH140" s="2"/>
      <c r="AI140" s="2"/>
      <c r="AJ140" s="2"/>
      <c r="AK140" s="2"/>
      <c r="AL140" s="2"/>
      <c r="AM140" s="2"/>
      <c r="AN140" s="2"/>
      <c r="AO140" s="2"/>
    </row>
    <row r="141" spans="1:41">
      <c r="A141" s="2"/>
      <c r="B141" s="296" t="s">
        <v>154</v>
      </c>
      <c r="C141" s="162">
        <f t="shared" si="5"/>
        <v>19990100.5</v>
      </c>
      <c r="D141" s="162">
        <v>15744811</v>
      </c>
      <c r="E141" s="162">
        <v>24235390</v>
      </c>
      <c r="F141" s="495"/>
      <c r="G141" s="191"/>
      <c r="H141" s="191"/>
      <c r="I141" s="191"/>
      <c r="J141" s="191"/>
      <c r="K141" s="191"/>
      <c r="L141" s="191"/>
      <c r="M141" s="191"/>
      <c r="N141" s="191"/>
      <c r="O141" s="191"/>
      <c r="P141" s="191"/>
      <c r="Q141" s="403"/>
      <c r="R141" s="403"/>
      <c r="S141" s="397"/>
      <c r="T141" s="397"/>
      <c r="U141" s="494"/>
      <c r="V141" s="403"/>
      <c r="W141" s="403"/>
      <c r="X141" s="403"/>
      <c r="Y141" s="403"/>
      <c r="Z141" s="493" t="s">
        <v>407</v>
      </c>
      <c r="AA141" s="205"/>
      <c r="AB141" s="205"/>
      <c r="AC141" s="2"/>
      <c r="AD141" s="2"/>
      <c r="AE141" s="2"/>
      <c r="AF141" s="2"/>
      <c r="AG141" s="2"/>
      <c r="AH141" s="2"/>
      <c r="AI141" s="2"/>
      <c r="AJ141" s="2"/>
      <c r="AK141" s="2"/>
      <c r="AL141" s="2"/>
      <c r="AM141" s="2"/>
      <c r="AN141" s="2"/>
      <c r="AO141" s="2"/>
    </row>
    <row r="142" spans="1:41">
      <c r="A142" s="2"/>
      <c r="B142" s="296" t="s">
        <v>155</v>
      </c>
      <c r="C142" s="162">
        <f t="shared" si="5"/>
        <v>14204231</v>
      </c>
      <c r="D142" s="162">
        <v>11193230</v>
      </c>
      <c r="E142" s="162">
        <v>17215232</v>
      </c>
      <c r="F142" s="495"/>
      <c r="G142" s="191"/>
      <c r="H142" s="191"/>
      <c r="I142" s="191"/>
      <c r="J142" s="191"/>
      <c r="K142" s="191"/>
      <c r="L142" s="191"/>
      <c r="M142" s="191"/>
      <c r="N142" s="191"/>
      <c r="O142" s="191"/>
      <c r="P142" s="191"/>
      <c r="Q142" s="403"/>
      <c r="R142" s="403"/>
      <c r="S142" s="397"/>
      <c r="T142" s="397"/>
      <c r="U142" s="494"/>
      <c r="V142" s="403"/>
      <c r="W142" s="403"/>
      <c r="X142" s="403"/>
      <c r="Y142" s="403"/>
      <c r="Z142" s="493" t="s">
        <v>407</v>
      </c>
      <c r="AA142" s="205"/>
      <c r="AB142" s="205"/>
      <c r="AC142" s="2"/>
      <c r="AD142" s="2"/>
      <c r="AE142" s="2"/>
      <c r="AF142" s="2"/>
      <c r="AG142" s="2"/>
      <c r="AH142" s="2"/>
      <c r="AI142" s="2"/>
      <c r="AJ142" s="2"/>
      <c r="AK142" s="2"/>
      <c r="AL142" s="2"/>
      <c r="AM142" s="2"/>
      <c r="AN142" s="2"/>
      <c r="AO142" s="2"/>
    </row>
    <row r="143" spans="1:41">
      <c r="A143" s="2"/>
      <c r="B143" s="296" t="s">
        <v>53</v>
      </c>
      <c r="C143" s="162">
        <f t="shared" si="5"/>
        <v>26875879</v>
      </c>
      <c r="D143" s="162">
        <v>23420751</v>
      </c>
      <c r="E143" s="162">
        <v>30331007</v>
      </c>
      <c r="F143" s="495"/>
      <c r="G143" s="191"/>
      <c r="H143" s="191"/>
      <c r="I143" s="191"/>
      <c r="J143" s="191"/>
      <c r="K143" s="191"/>
      <c r="L143" s="191"/>
      <c r="M143" s="191"/>
      <c r="N143" s="191"/>
      <c r="O143" s="191"/>
      <c r="P143" s="191"/>
      <c r="Q143" s="403"/>
      <c r="R143" s="403"/>
      <c r="S143" s="397"/>
      <c r="T143" s="397"/>
      <c r="U143" s="494"/>
      <c r="V143" s="403"/>
      <c r="W143" s="403"/>
      <c r="X143" s="403"/>
      <c r="Y143" s="403"/>
      <c r="Z143" s="493" t="s">
        <v>19</v>
      </c>
      <c r="AA143" s="205"/>
      <c r="AB143" s="205"/>
      <c r="AC143" s="2"/>
      <c r="AD143" s="2"/>
      <c r="AE143" s="2"/>
      <c r="AF143" s="2"/>
      <c r="AG143" s="2"/>
      <c r="AH143" s="2"/>
      <c r="AI143" s="2"/>
      <c r="AJ143" s="2"/>
      <c r="AK143" s="2"/>
      <c r="AL143" s="2"/>
      <c r="AM143" s="2"/>
      <c r="AN143" s="2"/>
      <c r="AO143" s="2"/>
    </row>
    <row r="144" spans="1:41">
      <c r="A144" s="2"/>
      <c r="B144" s="296" t="s">
        <v>287</v>
      </c>
      <c r="C144" s="162">
        <f t="shared" si="5"/>
        <v>347581.5</v>
      </c>
      <c r="D144" s="162">
        <v>286000</v>
      </c>
      <c r="E144" s="162">
        <v>409163</v>
      </c>
      <c r="F144" s="495"/>
      <c r="G144" s="191"/>
      <c r="H144" s="191"/>
      <c r="I144" s="191"/>
      <c r="J144" s="191"/>
      <c r="K144" s="191"/>
      <c r="L144" s="191"/>
      <c r="M144" s="191"/>
      <c r="N144" s="191"/>
      <c r="O144" s="191"/>
      <c r="P144" s="191"/>
      <c r="Q144" s="403"/>
      <c r="R144" s="403"/>
      <c r="S144" s="397"/>
      <c r="T144" s="397"/>
      <c r="U144" s="494"/>
      <c r="V144" s="403"/>
      <c r="W144" s="403"/>
      <c r="X144" s="403"/>
      <c r="Y144" s="403"/>
      <c r="Z144" s="493"/>
      <c r="AA144" s="205"/>
      <c r="AB144" s="205"/>
      <c r="AC144" s="2"/>
      <c r="AD144" s="2"/>
      <c r="AE144" s="2"/>
      <c r="AF144" s="2"/>
      <c r="AG144" s="2"/>
      <c r="AH144" s="2"/>
      <c r="AI144" s="2"/>
      <c r="AJ144" s="2"/>
      <c r="AK144" s="2"/>
      <c r="AL144" s="2"/>
      <c r="AM144" s="2"/>
      <c r="AN144" s="2"/>
      <c r="AO144" s="2"/>
    </row>
    <row r="145" spans="1:41">
      <c r="A145" s="2"/>
      <c r="B145" s="296" t="s">
        <v>156</v>
      </c>
      <c r="C145" s="162">
        <f t="shared" si="5"/>
        <v>14323310</v>
      </c>
      <c r="D145" s="162">
        <v>11046926</v>
      </c>
      <c r="E145" s="162">
        <v>17599694</v>
      </c>
      <c r="F145" s="495"/>
      <c r="G145" s="191"/>
      <c r="H145" s="191"/>
      <c r="I145" s="191"/>
      <c r="J145" s="191"/>
      <c r="K145" s="191"/>
      <c r="L145" s="191"/>
      <c r="M145" s="191"/>
      <c r="N145" s="191"/>
      <c r="O145" s="191"/>
      <c r="P145" s="191"/>
      <c r="Q145" s="403"/>
      <c r="R145" s="403"/>
      <c r="S145" s="397"/>
      <c r="T145" s="397"/>
      <c r="U145" s="494"/>
      <c r="V145" s="403"/>
      <c r="W145" s="403"/>
      <c r="X145" s="403"/>
      <c r="Y145" s="403"/>
      <c r="Z145" s="493" t="s">
        <v>407</v>
      </c>
      <c r="AA145" s="205"/>
      <c r="AB145" s="205"/>
      <c r="AC145" s="2"/>
      <c r="AD145" s="2"/>
      <c r="AE145" s="2"/>
      <c r="AF145" s="2"/>
      <c r="AG145" s="2"/>
      <c r="AH145" s="2"/>
      <c r="AI145" s="2"/>
      <c r="AJ145" s="2"/>
      <c r="AK145" s="2"/>
      <c r="AL145" s="2"/>
      <c r="AM145" s="2"/>
      <c r="AN145" s="2"/>
      <c r="AO145" s="2"/>
    </row>
    <row r="146" spans="1:41">
      <c r="A146" s="2"/>
      <c r="B146" s="296" t="s">
        <v>288</v>
      </c>
      <c r="C146" s="162">
        <f t="shared" si="5"/>
        <v>406348</v>
      </c>
      <c r="D146" s="162">
        <v>381363</v>
      </c>
      <c r="E146" s="162">
        <v>431333</v>
      </c>
      <c r="F146" s="495"/>
      <c r="G146" s="191"/>
      <c r="H146" s="191"/>
      <c r="I146" s="191"/>
      <c r="J146" s="191"/>
      <c r="K146" s="191"/>
      <c r="L146" s="191"/>
      <c r="M146" s="191"/>
      <c r="N146" s="191"/>
      <c r="O146" s="191"/>
      <c r="P146" s="191"/>
      <c r="Q146" s="403"/>
      <c r="R146" s="403"/>
      <c r="S146" s="397"/>
      <c r="T146" s="397"/>
      <c r="U146" s="494"/>
      <c r="V146" s="403"/>
      <c r="W146" s="403"/>
      <c r="X146" s="403"/>
      <c r="Y146" s="403"/>
      <c r="Z146" s="493"/>
      <c r="AA146" s="205"/>
      <c r="AB146" s="205"/>
      <c r="AC146" s="2"/>
      <c r="AD146" s="2"/>
      <c r="AE146" s="2"/>
      <c r="AF146" s="2"/>
      <c r="AG146" s="2"/>
      <c r="AH146" s="2"/>
      <c r="AI146" s="2"/>
      <c r="AJ146" s="2"/>
      <c r="AK146" s="2"/>
      <c r="AL146" s="2"/>
      <c r="AM146" s="2"/>
      <c r="AN146" s="2"/>
      <c r="AO146" s="2"/>
    </row>
    <row r="147" spans="1:41">
      <c r="A147" s="2"/>
      <c r="B147" s="296" t="s">
        <v>289</v>
      </c>
      <c r="C147" s="162">
        <f t="shared" si="5"/>
        <v>390794</v>
      </c>
      <c r="D147" s="162">
        <v>385287</v>
      </c>
      <c r="E147" s="162">
        <v>396301</v>
      </c>
      <c r="F147" s="495"/>
      <c r="G147" s="191"/>
      <c r="H147" s="191"/>
      <c r="I147" s="191"/>
      <c r="J147" s="191"/>
      <c r="K147" s="191"/>
      <c r="L147" s="191"/>
      <c r="M147" s="191"/>
      <c r="N147" s="191"/>
      <c r="O147" s="191"/>
      <c r="P147" s="191"/>
      <c r="Q147" s="403"/>
      <c r="R147" s="403"/>
      <c r="S147" s="397"/>
      <c r="T147" s="397"/>
      <c r="U147" s="494"/>
      <c r="V147" s="403"/>
      <c r="W147" s="403"/>
      <c r="X147" s="403"/>
      <c r="Y147" s="403"/>
      <c r="Z147" s="493"/>
      <c r="AA147" s="205"/>
      <c r="AB147" s="205"/>
      <c r="AC147" s="2"/>
      <c r="AD147" s="2"/>
      <c r="AE147" s="2"/>
      <c r="AF147" s="2"/>
      <c r="AG147" s="2"/>
      <c r="AH147" s="2"/>
      <c r="AI147" s="2"/>
      <c r="AJ147" s="2"/>
      <c r="AK147" s="2"/>
      <c r="AL147" s="2"/>
      <c r="AM147" s="2"/>
      <c r="AN147" s="2"/>
      <c r="AO147" s="2"/>
    </row>
    <row r="148" spans="1:41">
      <c r="A148" s="2"/>
      <c r="B148" s="296" t="s">
        <v>157</v>
      </c>
      <c r="C148" s="162">
        <f t="shared" si="5"/>
        <v>3389492.5</v>
      </c>
      <c r="D148" s="162">
        <v>2711421</v>
      </c>
      <c r="E148" s="162">
        <v>4067564</v>
      </c>
      <c r="F148" s="495"/>
      <c r="G148" s="191"/>
      <c r="H148" s="191"/>
      <c r="I148" s="191"/>
      <c r="J148" s="191"/>
      <c r="K148" s="191"/>
      <c r="L148" s="191"/>
      <c r="M148" s="191"/>
      <c r="N148" s="191"/>
      <c r="O148" s="191"/>
      <c r="P148" s="191"/>
      <c r="Q148" s="403"/>
      <c r="R148" s="403"/>
      <c r="S148" s="397"/>
      <c r="T148" s="397"/>
      <c r="U148" s="494"/>
      <c r="V148" s="403"/>
      <c r="W148" s="403"/>
      <c r="X148" s="403"/>
      <c r="Y148" s="403"/>
      <c r="Z148" s="493" t="s">
        <v>407</v>
      </c>
      <c r="AA148" s="205"/>
      <c r="AB148" s="205"/>
      <c r="AC148" s="2"/>
      <c r="AD148" s="2"/>
      <c r="AE148" s="2"/>
      <c r="AF148" s="2"/>
      <c r="AG148" s="2"/>
      <c r="AH148" s="2"/>
      <c r="AI148" s="2"/>
      <c r="AJ148" s="2"/>
      <c r="AK148" s="2"/>
      <c r="AL148" s="2"/>
      <c r="AM148" s="2"/>
      <c r="AN148" s="2"/>
      <c r="AO148" s="2"/>
    </row>
    <row r="149" spans="1:41">
      <c r="A149" s="2"/>
      <c r="B149" s="296" t="s">
        <v>82</v>
      </c>
      <c r="C149" s="162">
        <f t="shared" si="5"/>
        <v>1224739</v>
      </c>
      <c r="D149" s="162">
        <v>1186873</v>
      </c>
      <c r="E149" s="162">
        <v>1262605</v>
      </c>
      <c r="F149" s="495"/>
      <c r="G149" s="191"/>
      <c r="H149" s="191"/>
      <c r="I149" s="191"/>
      <c r="J149" s="191"/>
      <c r="K149" s="191"/>
      <c r="L149" s="191"/>
      <c r="M149" s="191"/>
      <c r="N149" s="191"/>
      <c r="O149" s="191"/>
      <c r="P149" s="191"/>
      <c r="Q149" s="403"/>
      <c r="R149" s="403"/>
      <c r="S149" s="397"/>
      <c r="T149" s="397"/>
      <c r="U149" s="494"/>
      <c r="V149" s="403"/>
      <c r="W149" s="403"/>
      <c r="X149" s="403"/>
      <c r="Y149" s="403"/>
      <c r="Z149" s="493" t="s">
        <v>19</v>
      </c>
      <c r="AA149" s="205"/>
      <c r="AB149" s="205"/>
      <c r="AC149" s="2"/>
      <c r="AD149" s="2"/>
      <c r="AE149" s="2"/>
      <c r="AF149" s="2"/>
      <c r="AG149" s="2"/>
      <c r="AH149" s="2"/>
      <c r="AI149" s="2"/>
      <c r="AJ149" s="2"/>
      <c r="AK149" s="2"/>
      <c r="AL149" s="2"/>
      <c r="AM149" s="2"/>
      <c r="AN149" s="2"/>
      <c r="AO149" s="2"/>
    </row>
    <row r="150" spans="1:41">
      <c r="A150" s="2"/>
      <c r="B150" s="296" t="s">
        <v>83</v>
      </c>
      <c r="C150" s="162">
        <f t="shared" si="5"/>
        <v>114912907</v>
      </c>
      <c r="D150" s="162">
        <v>102808590</v>
      </c>
      <c r="E150" s="162">
        <v>127017224</v>
      </c>
      <c r="F150" s="191">
        <v>7.8</v>
      </c>
      <c r="G150" s="191">
        <v>8.3000000000000007</v>
      </c>
      <c r="H150" s="191">
        <v>9.4</v>
      </c>
      <c r="I150" s="402">
        <v>9.4</v>
      </c>
      <c r="J150" s="402">
        <v>10.8</v>
      </c>
      <c r="K150" s="191">
        <v>10.8</v>
      </c>
      <c r="L150" s="191">
        <v>10.4</v>
      </c>
      <c r="M150" s="191">
        <v>9.9499999999999993</v>
      </c>
      <c r="N150" s="191">
        <v>9.4</v>
      </c>
      <c r="O150" s="191">
        <v>10.1</v>
      </c>
      <c r="P150" s="191">
        <v>5.6</v>
      </c>
      <c r="Q150" s="403">
        <v>9.3000000000000007</v>
      </c>
      <c r="R150" s="403">
        <v>8.4</v>
      </c>
      <c r="S150" s="397">
        <v>11.4</v>
      </c>
      <c r="T150" s="397">
        <v>9.3000000000000007</v>
      </c>
      <c r="U150" s="398">
        <v>11.2</v>
      </c>
      <c r="V150" s="403"/>
      <c r="W150" s="403"/>
      <c r="X150" s="403"/>
      <c r="Y150" s="403"/>
      <c r="Z150" s="493" t="s">
        <v>19</v>
      </c>
      <c r="AA150" s="205"/>
      <c r="AB150" s="205"/>
      <c r="AC150" s="2"/>
      <c r="AD150" s="2"/>
      <c r="AE150" s="2"/>
      <c r="AF150" s="2"/>
      <c r="AG150" s="2"/>
      <c r="AH150" s="2"/>
      <c r="AI150" s="2"/>
      <c r="AJ150" s="2"/>
      <c r="AK150" s="2"/>
      <c r="AL150" s="2"/>
      <c r="AM150" s="2"/>
      <c r="AN150" s="2"/>
      <c r="AO150" s="2"/>
    </row>
    <row r="151" spans="1:41">
      <c r="A151" s="2"/>
      <c r="B151" s="296" t="s">
        <v>158</v>
      </c>
      <c r="C151" s="162">
        <f t="shared" si="5"/>
        <v>3596871</v>
      </c>
      <c r="D151" s="162">
        <v>3639592</v>
      </c>
      <c r="E151" s="162">
        <v>3554150</v>
      </c>
      <c r="F151" s="495"/>
      <c r="G151" s="191"/>
      <c r="H151" s="191"/>
      <c r="I151" s="191"/>
      <c r="J151" s="191"/>
      <c r="K151" s="191"/>
      <c r="L151" s="191"/>
      <c r="M151" s="191"/>
      <c r="N151" s="191"/>
      <c r="O151" s="191"/>
      <c r="P151" s="191"/>
      <c r="Q151" s="403"/>
      <c r="R151" s="403"/>
      <c r="S151" s="397"/>
      <c r="T151" s="397"/>
      <c r="U151" s="494"/>
      <c r="V151" s="403"/>
      <c r="W151" s="403"/>
      <c r="X151" s="403"/>
      <c r="Y151" s="403"/>
      <c r="Z151" s="493" t="s">
        <v>407</v>
      </c>
      <c r="AA151" s="205"/>
      <c r="AB151" s="205"/>
      <c r="AC151" s="2"/>
      <c r="AD151" s="2"/>
      <c r="AE151" s="2"/>
      <c r="AF151" s="2"/>
      <c r="AG151" s="2"/>
      <c r="AH151" s="2"/>
      <c r="AI151" s="2"/>
      <c r="AJ151" s="2"/>
      <c r="AK151" s="2"/>
      <c r="AL151" s="2"/>
      <c r="AM151" s="2"/>
      <c r="AN151" s="2"/>
      <c r="AO151" s="2"/>
    </row>
    <row r="152" spans="1:41">
      <c r="A152" s="2"/>
      <c r="B152" s="296" t="s">
        <v>73</v>
      </c>
      <c r="C152" s="162">
        <f t="shared" si="5"/>
        <v>2678286</v>
      </c>
      <c r="D152" s="162">
        <v>2397438</v>
      </c>
      <c r="E152" s="162">
        <v>2959134</v>
      </c>
      <c r="F152" s="495"/>
      <c r="G152" s="191"/>
      <c r="H152" s="191"/>
      <c r="I152" s="191"/>
      <c r="J152" s="191"/>
      <c r="K152" s="191"/>
      <c r="L152" s="191"/>
      <c r="M152" s="191"/>
      <c r="N152" s="191"/>
      <c r="O152" s="191"/>
      <c r="P152" s="191"/>
      <c r="Q152" s="403"/>
      <c r="R152" s="403"/>
      <c r="S152" s="397"/>
      <c r="T152" s="397"/>
      <c r="U152" s="494"/>
      <c r="V152" s="403"/>
      <c r="W152" s="403"/>
      <c r="X152" s="403"/>
      <c r="Y152" s="403"/>
      <c r="Z152" s="493" t="s">
        <v>19</v>
      </c>
      <c r="AA152" s="205"/>
      <c r="AB152" s="205"/>
      <c r="AC152" s="2"/>
      <c r="AD152" s="2"/>
      <c r="AE152" s="2"/>
      <c r="AF152" s="2"/>
      <c r="AG152" s="2"/>
      <c r="AH152" s="2"/>
      <c r="AI152" s="2"/>
      <c r="AJ152" s="2"/>
      <c r="AK152" s="2"/>
      <c r="AL152" s="2"/>
      <c r="AM152" s="2"/>
      <c r="AN152" s="2"/>
      <c r="AO152" s="2"/>
    </row>
    <row r="153" spans="1:41">
      <c r="A153" s="2"/>
      <c r="B153" s="296" t="s">
        <v>93</v>
      </c>
      <c r="C153" s="162">
        <f t="shared" si="5"/>
        <v>613669</v>
      </c>
      <c r="D153" s="162">
        <v>604950</v>
      </c>
      <c r="E153" s="162">
        <v>622388</v>
      </c>
      <c r="F153" s="495"/>
      <c r="G153" s="191"/>
      <c r="H153" s="191"/>
      <c r="I153" s="191"/>
      <c r="J153" s="191"/>
      <c r="K153" s="191"/>
      <c r="L153" s="191"/>
      <c r="M153" s="191"/>
      <c r="N153" s="191"/>
      <c r="O153" s="191"/>
      <c r="P153" s="191"/>
      <c r="Q153" s="403"/>
      <c r="R153" s="403"/>
      <c r="S153" s="397"/>
      <c r="T153" s="397"/>
      <c r="U153" s="494"/>
      <c r="V153" s="403"/>
      <c r="W153" s="403"/>
      <c r="X153" s="403"/>
      <c r="Y153" s="403"/>
      <c r="Z153" s="493"/>
      <c r="AA153" s="205"/>
      <c r="AB153" s="205"/>
      <c r="AC153" s="2"/>
      <c r="AD153" s="2"/>
      <c r="AE153" s="2"/>
      <c r="AF153" s="2"/>
      <c r="AG153" s="2"/>
      <c r="AH153" s="2"/>
      <c r="AI153" s="2"/>
      <c r="AJ153" s="2"/>
      <c r="AK153" s="2"/>
      <c r="AL153" s="2"/>
      <c r="AM153" s="2"/>
      <c r="AN153" s="2"/>
      <c r="AO153" s="2"/>
    </row>
    <row r="154" spans="1:41">
      <c r="A154" s="2"/>
      <c r="B154" s="296" t="s">
        <v>116</v>
      </c>
      <c r="C154" s="162">
        <f t="shared" si="5"/>
        <v>31664032</v>
      </c>
      <c r="D154" s="162">
        <v>28950553</v>
      </c>
      <c r="E154" s="162">
        <v>34377511</v>
      </c>
      <c r="F154" s="495"/>
      <c r="G154" s="191"/>
      <c r="H154" s="191"/>
      <c r="I154" s="191"/>
      <c r="J154" s="191"/>
      <c r="K154" s="191"/>
      <c r="L154" s="191"/>
      <c r="M154" s="191"/>
      <c r="N154" s="191"/>
      <c r="O154" s="191"/>
      <c r="P154" s="191"/>
      <c r="Q154" s="403"/>
      <c r="R154" s="403"/>
      <c r="S154" s="397"/>
      <c r="T154" s="397"/>
      <c r="U154" s="494"/>
      <c r="V154" s="403"/>
      <c r="W154" s="403"/>
      <c r="X154" s="403"/>
      <c r="Y154" s="403"/>
      <c r="Z154" s="493" t="s">
        <v>407</v>
      </c>
      <c r="AA154" s="205"/>
      <c r="AB154" s="205"/>
      <c r="AC154" s="2"/>
      <c r="AD154" s="2"/>
      <c r="AE154" s="2"/>
      <c r="AF154" s="2"/>
      <c r="AG154" s="2"/>
      <c r="AH154" s="2"/>
      <c r="AI154" s="2"/>
      <c r="AJ154" s="2"/>
      <c r="AK154" s="2"/>
      <c r="AL154" s="2"/>
      <c r="AM154" s="2"/>
      <c r="AN154" s="2"/>
      <c r="AO154" s="2"/>
    </row>
    <row r="155" spans="1:41">
      <c r="A155" s="2"/>
      <c r="B155" s="296" t="s">
        <v>159</v>
      </c>
      <c r="C155" s="162">
        <f t="shared" si="5"/>
        <v>23121199.5</v>
      </c>
      <c r="D155" s="162">
        <v>18264536</v>
      </c>
      <c r="E155" s="162">
        <v>27977863</v>
      </c>
      <c r="F155" s="495"/>
      <c r="G155" s="191"/>
      <c r="H155" s="191"/>
      <c r="I155" s="191"/>
      <c r="J155" s="191"/>
      <c r="K155" s="191"/>
      <c r="L155" s="191"/>
      <c r="M155" s="191"/>
      <c r="N155" s="191"/>
      <c r="O155" s="191"/>
      <c r="P155" s="191"/>
      <c r="Q155" s="403"/>
      <c r="R155" s="403"/>
      <c r="S155" s="397"/>
      <c r="T155" s="397"/>
      <c r="U155" s="494"/>
      <c r="V155" s="403"/>
      <c r="W155" s="403"/>
      <c r="X155" s="403"/>
      <c r="Y155" s="403"/>
      <c r="Z155" s="493" t="s">
        <v>407</v>
      </c>
      <c r="AA155" s="205"/>
      <c r="AB155" s="205"/>
      <c r="AC155" s="2"/>
      <c r="AD155" s="2"/>
      <c r="AE155" s="2"/>
      <c r="AF155" s="2"/>
      <c r="AG155" s="2"/>
      <c r="AH155" s="2"/>
      <c r="AI155" s="2"/>
      <c r="AJ155" s="2"/>
      <c r="AK155" s="2"/>
      <c r="AL155" s="2"/>
      <c r="AM155" s="2"/>
      <c r="AN155" s="2"/>
      <c r="AO155" s="2"/>
    </row>
    <row r="156" spans="1:41">
      <c r="A156" s="2"/>
      <c r="B156" s="296" t="s">
        <v>290</v>
      </c>
      <c r="C156" s="162">
        <f t="shared" si="5"/>
        <v>50783472.5</v>
      </c>
      <c r="D156" s="162">
        <v>47669791</v>
      </c>
      <c r="E156" s="162">
        <v>53897154</v>
      </c>
      <c r="F156" s="495"/>
      <c r="G156" s="191"/>
      <c r="H156" s="191"/>
      <c r="I156" s="191"/>
      <c r="J156" s="191"/>
      <c r="K156" s="191"/>
      <c r="L156" s="191"/>
      <c r="M156" s="191"/>
      <c r="N156" s="191"/>
      <c r="O156" s="191"/>
      <c r="P156" s="191"/>
      <c r="Q156" s="403"/>
      <c r="R156" s="403"/>
      <c r="S156" s="397"/>
      <c r="T156" s="397"/>
      <c r="U156" s="494"/>
      <c r="V156" s="403"/>
      <c r="W156" s="403"/>
      <c r="X156" s="403"/>
      <c r="Y156" s="403"/>
      <c r="Z156" s="493" t="s">
        <v>407</v>
      </c>
      <c r="AA156" s="205"/>
      <c r="AB156" s="205"/>
      <c r="AC156" s="2"/>
      <c r="AD156" s="2"/>
      <c r="AE156" s="2"/>
      <c r="AF156" s="2"/>
      <c r="AG156" s="2"/>
      <c r="AH156" s="2"/>
      <c r="AI156" s="2"/>
      <c r="AJ156" s="2"/>
      <c r="AK156" s="2"/>
      <c r="AL156" s="2"/>
      <c r="AM156" s="2"/>
      <c r="AN156" s="2"/>
      <c r="AO156" s="2"/>
    </row>
    <row r="157" spans="1:41">
      <c r="A157" s="2"/>
      <c r="B157" s="296" t="s">
        <v>160</v>
      </c>
      <c r="C157" s="162">
        <f t="shared" si="5"/>
        <v>2178391.5</v>
      </c>
      <c r="D157" s="162">
        <v>1897953</v>
      </c>
      <c r="E157" s="162">
        <v>2458830</v>
      </c>
      <c r="F157" s="495"/>
      <c r="G157" s="191"/>
      <c r="H157" s="191"/>
      <c r="I157" s="191"/>
      <c r="J157" s="191"/>
      <c r="K157" s="191"/>
      <c r="L157" s="191"/>
      <c r="M157" s="191"/>
      <c r="N157" s="191"/>
      <c r="O157" s="191"/>
      <c r="P157" s="191"/>
      <c r="Q157" s="403"/>
      <c r="R157" s="403"/>
      <c r="S157" s="397"/>
      <c r="T157" s="397"/>
      <c r="U157" s="494"/>
      <c r="V157" s="403"/>
      <c r="W157" s="403"/>
      <c r="X157" s="403"/>
      <c r="Y157" s="403"/>
      <c r="Z157" s="493" t="s">
        <v>407</v>
      </c>
      <c r="AA157" s="205"/>
      <c r="AB157" s="205"/>
      <c r="AC157" s="2"/>
      <c r="AD157" s="2"/>
      <c r="AE157" s="2"/>
      <c r="AF157" s="2"/>
      <c r="AG157" s="2"/>
      <c r="AH157" s="2"/>
      <c r="AI157" s="2"/>
      <c r="AJ157" s="2"/>
      <c r="AK157" s="2"/>
      <c r="AL157" s="2"/>
      <c r="AM157" s="2"/>
      <c r="AN157" s="2"/>
      <c r="AO157" s="2"/>
    </row>
    <row r="158" spans="1:41">
      <c r="A158" s="2"/>
      <c r="B158" s="296" t="s">
        <v>161</v>
      </c>
      <c r="C158" s="162">
        <f t="shared" si="5"/>
        <v>26126922.5</v>
      </c>
      <c r="D158" s="162">
        <v>23740145</v>
      </c>
      <c r="E158" s="162">
        <v>28513700</v>
      </c>
      <c r="F158" s="495"/>
      <c r="G158" s="191"/>
      <c r="H158" s="191"/>
      <c r="I158" s="191"/>
      <c r="J158" s="191"/>
      <c r="K158" s="191"/>
      <c r="L158" s="191"/>
      <c r="M158" s="191"/>
      <c r="N158" s="191"/>
      <c r="O158" s="191"/>
      <c r="P158" s="191"/>
      <c r="Q158" s="403"/>
      <c r="R158" s="403"/>
      <c r="S158" s="397"/>
      <c r="T158" s="397"/>
      <c r="U158" s="494"/>
      <c r="V158" s="403"/>
      <c r="W158" s="403"/>
      <c r="X158" s="403"/>
      <c r="Y158" s="403"/>
      <c r="Z158" s="493" t="s">
        <v>407</v>
      </c>
      <c r="AA158" s="205"/>
      <c r="AB158" s="205"/>
      <c r="AC158" s="2"/>
      <c r="AD158" s="2"/>
      <c r="AE158" s="2"/>
      <c r="AF158" s="2"/>
      <c r="AG158" s="2"/>
      <c r="AH158" s="2"/>
      <c r="AI158" s="2"/>
      <c r="AJ158" s="2"/>
      <c r="AK158" s="2"/>
      <c r="AL158" s="2"/>
      <c r="AM158" s="2"/>
      <c r="AN158" s="2"/>
      <c r="AO158" s="2"/>
    </row>
    <row r="159" spans="1:41">
      <c r="A159" s="2"/>
      <c r="B159" s="296" t="s">
        <v>40</v>
      </c>
      <c r="C159" s="162">
        <f t="shared" si="5"/>
        <v>16431016.5</v>
      </c>
      <c r="D159" s="162">
        <v>15925513</v>
      </c>
      <c r="E159" s="162">
        <v>16936520</v>
      </c>
      <c r="F159" s="191">
        <v>3.7</v>
      </c>
      <c r="G159" s="191">
        <v>3.8</v>
      </c>
      <c r="H159" s="191">
        <v>3.7</v>
      </c>
      <c r="I159" s="402">
        <v>3.7</v>
      </c>
      <c r="J159" s="402">
        <v>3.8</v>
      </c>
      <c r="K159" s="191">
        <v>3.8</v>
      </c>
      <c r="L159" s="191">
        <v>3.3</v>
      </c>
      <c r="M159" s="191">
        <v>4</v>
      </c>
      <c r="N159" s="191">
        <v>3.9</v>
      </c>
      <c r="O159" s="191">
        <v>4</v>
      </c>
      <c r="P159" s="191">
        <v>3.75</v>
      </c>
      <c r="Q159" s="403">
        <v>3.9</v>
      </c>
      <c r="R159" s="403">
        <v>3.7</v>
      </c>
      <c r="S159" s="397">
        <v>2.7</v>
      </c>
      <c r="T159" s="397">
        <v>3.9</v>
      </c>
      <c r="U159" s="398">
        <v>3.9</v>
      </c>
      <c r="V159" s="403"/>
      <c r="W159" s="403"/>
      <c r="X159" s="403"/>
      <c r="Y159" s="403"/>
      <c r="Z159" s="493" t="s">
        <v>19</v>
      </c>
      <c r="AA159" s="2"/>
      <c r="AB159" s="205"/>
      <c r="AC159" s="2"/>
      <c r="AD159" s="2"/>
      <c r="AE159" s="2"/>
      <c r="AF159" s="2"/>
      <c r="AG159" s="2"/>
      <c r="AH159" s="2"/>
      <c r="AI159" s="2"/>
      <c r="AJ159" s="2"/>
      <c r="AK159" s="2"/>
      <c r="AL159" s="2"/>
      <c r="AM159" s="2"/>
      <c r="AN159" s="2"/>
      <c r="AO159" s="2"/>
    </row>
    <row r="160" spans="1:41">
      <c r="A160" s="2"/>
      <c r="B160" s="296" t="s">
        <v>291</v>
      </c>
      <c r="C160" s="162">
        <f t="shared" si="5"/>
        <v>104293.5</v>
      </c>
      <c r="D160" s="162"/>
      <c r="E160" s="162">
        <v>208587</v>
      </c>
      <c r="F160" s="495"/>
      <c r="G160" s="191"/>
      <c r="H160" s="191"/>
      <c r="I160" s="191"/>
      <c r="J160" s="191"/>
      <c r="K160" s="191"/>
      <c r="L160" s="191"/>
      <c r="M160" s="191"/>
      <c r="N160" s="191"/>
      <c r="O160" s="191"/>
      <c r="P160" s="191"/>
      <c r="Q160" s="403"/>
      <c r="R160" s="403"/>
      <c r="S160" s="397"/>
      <c r="T160" s="397"/>
      <c r="U160" s="494"/>
      <c r="V160" s="403"/>
      <c r="W160" s="403"/>
      <c r="X160" s="403"/>
      <c r="Y160" s="403"/>
      <c r="Z160" s="493"/>
      <c r="AA160" s="205"/>
      <c r="AB160" s="205"/>
      <c r="AC160" s="2"/>
      <c r="AD160" s="2"/>
      <c r="AE160" s="2"/>
      <c r="AF160" s="2"/>
      <c r="AG160" s="2"/>
      <c r="AH160" s="2"/>
      <c r="AI160" s="2"/>
      <c r="AJ160" s="2"/>
      <c r="AK160" s="2"/>
      <c r="AL160" s="2"/>
      <c r="AM160" s="2"/>
      <c r="AN160" s="2"/>
      <c r="AO160" s="2"/>
    </row>
    <row r="161" spans="1:41">
      <c r="A161" s="2"/>
      <c r="B161" s="296" t="s">
        <v>292</v>
      </c>
      <c r="C161" s="162">
        <f t="shared" ref="C161:C192" si="6">(D161+E161)/2</f>
        <v>243115</v>
      </c>
      <c r="D161" s="162">
        <v>213230</v>
      </c>
      <c r="E161" s="162">
        <v>273000</v>
      </c>
      <c r="F161" s="495"/>
      <c r="G161" s="191"/>
      <c r="H161" s="191"/>
      <c r="I161" s="191"/>
      <c r="J161" s="191"/>
      <c r="K161" s="191"/>
      <c r="L161" s="191"/>
      <c r="M161" s="191"/>
      <c r="N161" s="191"/>
      <c r="O161" s="191"/>
      <c r="P161" s="191"/>
      <c r="Q161" s="403"/>
      <c r="R161" s="403"/>
      <c r="S161" s="397"/>
      <c r="T161" s="397"/>
      <c r="U161" s="494"/>
      <c r="V161" s="403"/>
      <c r="W161" s="403"/>
      <c r="X161" s="403"/>
      <c r="Y161" s="403"/>
      <c r="Z161" s="493"/>
      <c r="AA161" s="205"/>
      <c r="AB161" s="205"/>
      <c r="AC161" s="2"/>
      <c r="AD161" s="2"/>
      <c r="AE161" s="2"/>
      <c r="AF161" s="2"/>
      <c r="AG161" s="2"/>
      <c r="AH161" s="2"/>
      <c r="AI161" s="2"/>
      <c r="AJ161" s="2"/>
      <c r="AK161" s="2"/>
      <c r="AL161" s="2"/>
      <c r="AM161" s="2"/>
      <c r="AN161" s="2"/>
      <c r="AO161" s="2"/>
    </row>
    <row r="162" spans="1:41">
      <c r="A162" s="2"/>
      <c r="B162" s="296" t="s">
        <v>48</v>
      </c>
      <c r="C162" s="162">
        <f t="shared" si="6"/>
        <v>4226700</v>
      </c>
      <c r="D162" s="162">
        <v>3857700</v>
      </c>
      <c r="E162" s="162">
        <v>4595700</v>
      </c>
      <c r="F162" s="495"/>
      <c r="G162" s="191"/>
      <c r="H162" s="191"/>
      <c r="I162" s="191"/>
      <c r="J162" s="191"/>
      <c r="K162" s="191"/>
      <c r="L162" s="191"/>
      <c r="M162" s="191"/>
      <c r="N162" s="191"/>
      <c r="O162" s="191"/>
      <c r="P162" s="191"/>
      <c r="Q162" s="403"/>
      <c r="R162" s="403"/>
      <c r="S162" s="397"/>
      <c r="T162" s="397"/>
      <c r="U162" s="494"/>
      <c r="V162" s="403"/>
      <c r="W162" s="403"/>
      <c r="X162" s="403"/>
      <c r="Y162" s="403"/>
      <c r="Z162" s="493" t="s">
        <v>19</v>
      </c>
      <c r="AA162" s="205"/>
      <c r="AB162" s="205"/>
      <c r="AC162" s="2"/>
      <c r="AD162" s="2"/>
      <c r="AE162" s="2"/>
      <c r="AF162" s="2"/>
      <c r="AG162" s="2"/>
      <c r="AH162" s="2"/>
      <c r="AI162" s="2"/>
      <c r="AJ162" s="2"/>
      <c r="AK162" s="2"/>
      <c r="AL162" s="2"/>
      <c r="AM162" s="2"/>
      <c r="AN162" s="2"/>
      <c r="AO162" s="2"/>
    </row>
    <row r="163" spans="1:41">
      <c r="A163" s="2"/>
      <c r="B163" s="296" t="s">
        <v>162</v>
      </c>
      <c r="C163" s="162">
        <f t="shared" si="6"/>
        <v>5554412</v>
      </c>
      <c r="D163" s="162">
        <v>5026792</v>
      </c>
      <c r="E163" s="162">
        <v>6082032</v>
      </c>
      <c r="F163" s="495"/>
      <c r="G163" s="191"/>
      <c r="H163" s="191"/>
      <c r="I163" s="191"/>
      <c r="J163" s="191"/>
      <c r="K163" s="191"/>
      <c r="L163" s="191"/>
      <c r="M163" s="191"/>
      <c r="N163" s="191"/>
      <c r="O163" s="191"/>
      <c r="P163" s="191"/>
      <c r="Q163" s="403"/>
      <c r="R163" s="403"/>
      <c r="S163" s="397"/>
      <c r="T163" s="397"/>
      <c r="U163" s="494"/>
      <c r="V163" s="403"/>
      <c r="W163" s="403"/>
      <c r="X163" s="403"/>
      <c r="Y163" s="403"/>
      <c r="Z163" s="493" t="s">
        <v>407</v>
      </c>
      <c r="AA163" s="205"/>
      <c r="AB163" s="205"/>
      <c r="AC163" s="2"/>
      <c r="AD163" s="2"/>
      <c r="AE163" s="2"/>
      <c r="AF163" s="2"/>
      <c r="AG163" s="2"/>
      <c r="AH163" s="2"/>
      <c r="AI163" s="2"/>
      <c r="AJ163" s="2"/>
      <c r="AK163" s="2"/>
      <c r="AL163" s="2"/>
      <c r="AM163" s="2"/>
      <c r="AN163" s="2"/>
      <c r="AO163" s="2"/>
    </row>
    <row r="164" spans="1:41">
      <c r="A164" s="2"/>
      <c r="B164" s="296" t="s">
        <v>163</v>
      </c>
      <c r="C164" s="162">
        <f t="shared" si="6"/>
        <v>15561821.5</v>
      </c>
      <c r="D164" s="162">
        <v>11224523</v>
      </c>
      <c r="E164" s="162">
        <v>19899120</v>
      </c>
      <c r="F164" s="495"/>
      <c r="G164" s="191"/>
      <c r="H164" s="191"/>
      <c r="I164" s="191"/>
      <c r="J164" s="191"/>
      <c r="K164" s="191"/>
      <c r="L164" s="191"/>
      <c r="M164" s="191"/>
      <c r="N164" s="191"/>
      <c r="O164" s="191"/>
      <c r="P164" s="191"/>
      <c r="Q164" s="403"/>
      <c r="R164" s="403"/>
      <c r="S164" s="397"/>
      <c r="T164" s="397"/>
      <c r="U164" s="494"/>
      <c r="V164" s="403"/>
      <c r="W164" s="403"/>
      <c r="X164" s="403"/>
      <c r="Y164" s="403"/>
      <c r="Z164" s="493"/>
      <c r="AA164" s="205"/>
      <c r="AB164" s="205"/>
      <c r="AC164" s="2"/>
      <c r="AD164" s="2"/>
      <c r="AE164" s="2"/>
      <c r="AF164" s="2"/>
      <c r="AG164" s="2"/>
      <c r="AH164" s="2"/>
      <c r="AI164" s="2"/>
      <c r="AJ164" s="2"/>
      <c r="AK164" s="2"/>
      <c r="AL164" s="2"/>
      <c r="AM164" s="2"/>
      <c r="AN164" s="2"/>
      <c r="AO164" s="2"/>
    </row>
    <row r="165" spans="1:41">
      <c r="A165" s="2"/>
      <c r="B165" s="296" t="s">
        <v>164</v>
      </c>
      <c r="C165" s="162">
        <f t="shared" si="6"/>
        <v>152539342.5</v>
      </c>
      <c r="D165" s="162">
        <v>122876723</v>
      </c>
      <c r="E165" s="162">
        <v>182201962</v>
      </c>
      <c r="F165" s="495"/>
      <c r="G165" s="191"/>
      <c r="H165" s="191"/>
      <c r="I165" s="191"/>
      <c r="J165" s="191"/>
      <c r="K165" s="191"/>
      <c r="L165" s="191"/>
      <c r="M165" s="191"/>
      <c r="N165" s="191"/>
      <c r="O165" s="191"/>
      <c r="P165" s="191"/>
      <c r="Q165" s="403"/>
      <c r="R165" s="403"/>
      <c r="S165" s="397"/>
      <c r="T165" s="397"/>
      <c r="U165" s="494"/>
      <c r="V165" s="403"/>
      <c r="W165" s="403"/>
      <c r="X165" s="403"/>
      <c r="Y165" s="403"/>
      <c r="Z165" s="493"/>
      <c r="AA165" s="205"/>
      <c r="AB165" s="205"/>
      <c r="AC165" s="2"/>
      <c r="AD165" s="2"/>
      <c r="AE165" s="2"/>
      <c r="AF165" s="2"/>
      <c r="AG165" s="2"/>
      <c r="AH165" s="2"/>
      <c r="AI165" s="2"/>
      <c r="AJ165" s="2"/>
      <c r="AK165" s="2"/>
      <c r="AL165" s="2"/>
      <c r="AM165" s="2"/>
      <c r="AN165" s="2"/>
      <c r="AO165" s="2"/>
    </row>
    <row r="166" spans="1:41">
      <c r="A166" s="2"/>
      <c r="B166" s="296" t="s">
        <v>293</v>
      </c>
      <c r="C166" s="162">
        <f t="shared" si="6"/>
        <v>23997767.5</v>
      </c>
      <c r="D166" s="162">
        <v>22840218</v>
      </c>
      <c r="E166" s="162">
        <v>25155317</v>
      </c>
      <c r="F166" s="495"/>
      <c r="G166" s="191"/>
      <c r="H166" s="191"/>
      <c r="I166" s="191"/>
      <c r="J166" s="191"/>
      <c r="K166" s="191"/>
      <c r="L166" s="191"/>
      <c r="M166" s="191"/>
      <c r="N166" s="191"/>
      <c r="O166" s="191"/>
      <c r="P166" s="191"/>
      <c r="Q166" s="403"/>
      <c r="R166" s="403"/>
      <c r="S166" s="397"/>
      <c r="T166" s="397"/>
      <c r="U166" s="494"/>
      <c r="V166" s="403"/>
      <c r="W166" s="403"/>
      <c r="X166" s="403"/>
      <c r="Y166" s="403"/>
      <c r="Z166" s="493"/>
      <c r="AA166" s="205"/>
      <c r="AB166" s="205"/>
      <c r="AC166" s="2"/>
      <c r="AD166" s="2"/>
      <c r="AE166" s="2"/>
      <c r="AF166" s="2"/>
      <c r="AG166" s="2"/>
      <c r="AH166" s="2"/>
      <c r="AI166" s="2"/>
      <c r="AJ166" s="2"/>
      <c r="AK166" s="2"/>
      <c r="AL166" s="2"/>
      <c r="AM166" s="2"/>
      <c r="AN166" s="2"/>
      <c r="AO166" s="2"/>
    </row>
    <row r="167" spans="1:41">
      <c r="A167" s="2"/>
      <c r="B167" s="296" t="s">
        <v>35</v>
      </c>
      <c r="C167" s="162">
        <f t="shared" si="6"/>
        <v>4843444</v>
      </c>
      <c r="D167" s="162">
        <v>4490967</v>
      </c>
      <c r="E167" s="162">
        <v>5195921</v>
      </c>
      <c r="F167" s="495"/>
      <c r="G167" s="191"/>
      <c r="H167" s="191"/>
      <c r="I167" s="191"/>
      <c r="J167" s="191"/>
      <c r="K167" s="191"/>
      <c r="L167" s="191"/>
      <c r="M167" s="191"/>
      <c r="N167" s="191"/>
      <c r="O167" s="191"/>
      <c r="P167" s="191"/>
      <c r="Q167" s="403"/>
      <c r="R167" s="403"/>
      <c r="S167" s="397"/>
      <c r="T167" s="397"/>
      <c r="U167" s="494"/>
      <c r="V167" s="403"/>
      <c r="W167" s="403"/>
      <c r="X167" s="403"/>
      <c r="Y167" s="403"/>
      <c r="Z167" s="493" t="s">
        <v>19</v>
      </c>
      <c r="AA167" s="205"/>
      <c r="AB167" s="205"/>
      <c r="AC167" s="2"/>
      <c r="AD167" s="2"/>
      <c r="AE167" s="2"/>
      <c r="AF167" s="2"/>
      <c r="AG167" s="2"/>
      <c r="AH167" s="2"/>
      <c r="AI167" s="2"/>
      <c r="AJ167" s="2"/>
      <c r="AK167" s="2"/>
      <c r="AL167" s="2"/>
      <c r="AM167" s="2"/>
      <c r="AN167" s="2"/>
      <c r="AO167" s="2"/>
    </row>
    <row r="168" spans="1:41">
      <c r="A168" s="2"/>
      <c r="B168" s="296" t="s">
        <v>294</v>
      </c>
      <c r="C168" s="162">
        <f t="shared" si="6"/>
        <v>3672148</v>
      </c>
      <c r="D168" s="162">
        <v>2922153</v>
      </c>
      <c r="E168" s="162">
        <v>4422143</v>
      </c>
      <c r="F168" s="495"/>
      <c r="G168" s="191"/>
      <c r="H168" s="191"/>
      <c r="I168" s="191"/>
      <c r="J168" s="191"/>
      <c r="K168" s="191"/>
      <c r="L168" s="191"/>
      <c r="M168" s="191"/>
      <c r="N168" s="191"/>
      <c r="O168" s="191"/>
      <c r="P168" s="191"/>
      <c r="Q168" s="403"/>
      <c r="R168" s="403"/>
      <c r="S168" s="397"/>
      <c r="T168" s="397"/>
      <c r="U168" s="494"/>
      <c r="V168" s="403"/>
      <c r="W168" s="403"/>
      <c r="X168" s="403"/>
      <c r="Y168" s="403"/>
      <c r="Z168" s="493"/>
      <c r="AA168" s="205"/>
      <c r="AB168" s="205"/>
      <c r="AC168" s="2"/>
      <c r="AD168" s="2"/>
      <c r="AE168" s="2"/>
      <c r="AF168" s="2"/>
      <c r="AG168" s="2"/>
      <c r="AH168" s="2"/>
      <c r="AI168" s="2"/>
      <c r="AJ168" s="2"/>
      <c r="AK168" s="2"/>
      <c r="AL168" s="2"/>
      <c r="AM168" s="2"/>
      <c r="AN168" s="2"/>
      <c r="AO168" s="2"/>
    </row>
    <row r="169" spans="1:41">
      <c r="A169" s="2"/>
      <c r="B169" s="296" t="s">
        <v>30</v>
      </c>
      <c r="C169" s="162">
        <f t="shared" si="6"/>
        <v>3364972</v>
      </c>
      <c r="D169" s="162">
        <v>2239403</v>
      </c>
      <c r="E169" s="162">
        <v>4490541</v>
      </c>
      <c r="F169" s="495"/>
      <c r="G169" s="191"/>
      <c r="H169" s="191"/>
      <c r="I169" s="191"/>
      <c r="J169" s="191"/>
      <c r="K169" s="191"/>
      <c r="L169" s="191"/>
      <c r="M169" s="191"/>
      <c r="N169" s="191"/>
      <c r="O169" s="191"/>
      <c r="P169" s="191"/>
      <c r="Q169" s="403"/>
      <c r="R169" s="403"/>
      <c r="S169" s="397"/>
      <c r="T169" s="397"/>
      <c r="U169" s="494"/>
      <c r="V169" s="403"/>
      <c r="W169" s="403"/>
      <c r="X169" s="403"/>
      <c r="Y169" s="403"/>
      <c r="Z169" s="493" t="s">
        <v>19</v>
      </c>
      <c r="AA169" s="205"/>
      <c r="AB169" s="205"/>
      <c r="AC169" s="2"/>
      <c r="AD169" s="2"/>
      <c r="AE169" s="2"/>
      <c r="AF169" s="2"/>
      <c r="AG169" s="2"/>
      <c r="AH169" s="2"/>
      <c r="AI169" s="2"/>
      <c r="AJ169" s="2"/>
      <c r="AK169" s="2"/>
      <c r="AL169" s="2"/>
      <c r="AM169" s="2"/>
      <c r="AN169" s="2"/>
      <c r="AO169" s="2"/>
    </row>
    <row r="170" spans="1:41">
      <c r="A170" s="2"/>
      <c r="B170" s="296" t="s">
        <v>165</v>
      </c>
      <c r="C170" s="162">
        <f t="shared" si="6"/>
        <v>163587680.5</v>
      </c>
      <c r="D170" s="162">
        <v>138250487</v>
      </c>
      <c r="E170" s="162">
        <v>188924874</v>
      </c>
      <c r="F170" s="191">
        <v>0.4</v>
      </c>
      <c r="G170" s="191">
        <v>2</v>
      </c>
      <c r="H170" s="191">
        <v>2</v>
      </c>
      <c r="I170" s="402">
        <v>2</v>
      </c>
      <c r="J170" s="402">
        <v>1.9</v>
      </c>
      <c r="K170" s="191">
        <v>1.9</v>
      </c>
      <c r="L170" s="191">
        <v>2.6</v>
      </c>
      <c r="M170" s="191">
        <v>2.2999999999999998</v>
      </c>
      <c r="N170" s="191">
        <v>1.7</v>
      </c>
      <c r="O170" s="191">
        <v>2.6</v>
      </c>
      <c r="P170" s="191">
        <v>2.6</v>
      </c>
      <c r="Q170" s="403">
        <v>3.8</v>
      </c>
      <c r="R170" s="403">
        <v>5.3</v>
      </c>
      <c r="S170" s="397">
        <v>4.4000000000000004</v>
      </c>
      <c r="T170" s="397">
        <v>4.5999999999999996</v>
      </c>
      <c r="U170" s="398">
        <v>4.3</v>
      </c>
      <c r="V170" s="403"/>
      <c r="W170" s="403"/>
      <c r="X170" s="403"/>
      <c r="Y170" s="403"/>
      <c r="Z170" s="493" t="s">
        <v>407</v>
      </c>
      <c r="AA170" s="205"/>
      <c r="AB170" s="205"/>
      <c r="AC170" s="2"/>
      <c r="AD170" s="2"/>
      <c r="AE170" s="2"/>
      <c r="AF170" s="2"/>
      <c r="AG170" s="2"/>
      <c r="AH170" s="2"/>
      <c r="AI170" s="2"/>
      <c r="AJ170" s="2"/>
      <c r="AK170" s="2"/>
      <c r="AL170" s="2"/>
      <c r="AM170" s="2"/>
      <c r="AN170" s="2"/>
      <c r="AO170" s="2"/>
    </row>
    <row r="171" spans="1:41">
      <c r="A171" s="2"/>
      <c r="B171" s="296" t="s">
        <v>90</v>
      </c>
      <c r="C171" s="162">
        <f t="shared" si="6"/>
        <v>3478946</v>
      </c>
      <c r="D171" s="162">
        <v>3028751</v>
      </c>
      <c r="E171" s="162">
        <v>3929141</v>
      </c>
      <c r="F171" s="495"/>
      <c r="G171" s="191"/>
      <c r="H171" s="191"/>
      <c r="I171" s="191"/>
      <c r="J171" s="191"/>
      <c r="K171" s="191"/>
      <c r="L171" s="191"/>
      <c r="M171" s="191"/>
      <c r="N171" s="191"/>
      <c r="O171" s="191"/>
      <c r="P171" s="191"/>
      <c r="Q171" s="403"/>
      <c r="R171" s="403"/>
      <c r="S171" s="397"/>
      <c r="T171" s="397"/>
      <c r="U171" s="494"/>
      <c r="V171" s="403"/>
      <c r="W171" s="403"/>
      <c r="X171" s="403"/>
      <c r="Y171" s="403"/>
      <c r="Z171" s="493" t="s">
        <v>19</v>
      </c>
      <c r="AA171" s="205"/>
      <c r="AB171" s="205"/>
      <c r="AC171" s="2"/>
      <c r="AD171" s="2"/>
      <c r="AE171" s="2"/>
      <c r="AF171" s="2"/>
      <c r="AG171" s="2"/>
      <c r="AH171" s="2"/>
      <c r="AI171" s="2"/>
      <c r="AJ171" s="2"/>
      <c r="AK171" s="2"/>
      <c r="AL171" s="2"/>
      <c r="AM171" s="2"/>
      <c r="AN171" s="2"/>
      <c r="AO171" s="2"/>
    </row>
    <row r="172" spans="1:41">
      <c r="A172" s="2"/>
      <c r="B172" s="296" t="s">
        <v>120</v>
      </c>
      <c r="C172" s="162">
        <f t="shared" si="6"/>
        <v>6496686</v>
      </c>
      <c r="D172" s="162">
        <v>5374051</v>
      </c>
      <c r="E172" s="162">
        <v>7619321</v>
      </c>
      <c r="F172" s="495"/>
      <c r="G172" s="191"/>
      <c r="H172" s="191"/>
      <c r="I172" s="191"/>
      <c r="J172" s="191"/>
      <c r="K172" s="191"/>
      <c r="L172" s="191"/>
      <c r="M172" s="191"/>
      <c r="N172" s="191"/>
      <c r="O172" s="191"/>
      <c r="P172" s="191"/>
      <c r="Q172" s="403"/>
      <c r="R172" s="403"/>
      <c r="S172" s="397"/>
      <c r="T172" s="397"/>
      <c r="U172" s="494"/>
      <c r="V172" s="403"/>
      <c r="W172" s="403"/>
      <c r="X172" s="403"/>
      <c r="Y172" s="403"/>
      <c r="Z172" s="493" t="s">
        <v>19</v>
      </c>
      <c r="AA172" s="205"/>
      <c r="AB172" s="205"/>
      <c r="AC172" s="2"/>
      <c r="AD172" s="2"/>
      <c r="AE172" s="2"/>
      <c r="AF172" s="2"/>
      <c r="AG172" s="2"/>
      <c r="AH172" s="2"/>
      <c r="AI172" s="2"/>
      <c r="AJ172" s="2"/>
      <c r="AK172" s="2"/>
      <c r="AL172" s="2"/>
      <c r="AM172" s="2"/>
      <c r="AN172" s="2"/>
      <c r="AO172" s="2"/>
    </row>
    <row r="173" spans="1:41">
      <c r="A173" s="2"/>
      <c r="B173" s="296" t="s">
        <v>166</v>
      </c>
      <c r="C173" s="162">
        <f t="shared" si="6"/>
        <v>5970913</v>
      </c>
      <c r="D173" s="162">
        <v>5302703</v>
      </c>
      <c r="E173" s="162">
        <v>6639123</v>
      </c>
      <c r="F173" s="495"/>
      <c r="G173" s="191"/>
      <c r="H173" s="191"/>
      <c r="I173" s="191"/>
      <c r="J173" s="191"/>
      <c r="K173" s="191"/>
      <c r="L173" s="191"/>
      <c r="M173" s="191"/>
      <c r="N173" s="191"/>
      <c r="O173" s="191"/>
      <c r="P173" s="191"/>
      <c r="Q173" s="403"/>
      <c r="R173" s="403"/>
      <c r="S173" s="397"/>
      <c r="T173" s="397"/>
      <c r="U173" s="494"/>
      <c r="V173" s="403"/>
      <c r="W173" s="403"/>
      <c r="X173" s="403"/>
      <c r="Y173" s="403"/>
      <c r="Z173" s="493" t="s">
        <v>407</v>
      </c>
      <c r="AA173" s="205"/>
      <c r="AB173" s="205"/>
      <c r="AC173" s="2"/>
      <c r="AD173" s="2"/>
      <c r="AE173" s="2"/>
      <c r="AF173" s="2"/>
      <c r="AG173" s="2"/>
      <c r="AH173" s="2"/>
      <c r="AI173" s="2"/>
      <c r="AJ173" s="2"/>
      <c r="AK173" s="2"/>
      <c r="AL173" s="2"/>
      <c r="AM173" s="2"/>
      <c r="AN173" s="2"/>
      <c r="AO173" s="2"/>
    </row>
    <row r="174" spans="1:41">
      <c r="A174" s="2"/>
      <c r="B174" s="296" t="s">
        <v>109</v>
      </c>
      <c r="C174" s="162">
        <f t="shared" si="6"/>
        <v>28645772.5</v>
      </c>
      <c r="D174" s="162">
        <v>25914875</v>
      </c>
      <c r="E174" s="162">
        <v>31376670</v>
      </c>
      <c r="F174" s="495"/>
      <c r="G174" s="191"/>
      <c r="H174" s="191"/>
      <c r="I174" s="191"/>
      <c r="J174" s="191"/>
      <c r="K174" s="191"/>
      <c r="L174" s="191"/>
      <c r="M174" s="191"/>
      <c r="N174" s="191"/>
      <c r="O174" s="191"/>
      <c r="P174" s="191"/>
      <c r="Q174" s="403"/>
      <c r="R174" s="403"/>
      <c r="S174" s="397"/>
      <c r="T174" s="397"/>
      <c r="U174" s="494"/>
      <c r="V174" s="403"/>
      <c r="W174" s="403"/>
      <c r="X174" s="403"/>
      <c r="Y174" s="403"/>
      <c r="Z174" s="493" t="s">
        <v>407</v>
      </c>
      <c r="AA174" s="205"/>
      <c r="AB174" s="205"/>
      <c r="AC174" s="2"/>
      <c r="AD174" s="2"/>
      <c r="AE174" s="2"/>
      <c r="AF174" s="2"/>
      <c r="AG174" s="2"/>
      <c r="AH174" s="2"/>
      <c r="AI174" s="2"/>
      <c r="AJ174" s="2"/>
      <c r="AK174" s="2"/>
      <c r="AL174" s="2"/>
      <c r="AM174" s="2"/>
      <c r="AN174" s="2"/>
      <c r="AO174" s="2"/>
    </row>
    <row r="175" spans="1:41">
      <c r="A175" s="2"/>
      <c r="B175" s="296" t="s">
        <v>167</v>
      </c>
      <c r="C175" s="162">
        <f t="shared" si="6"/>
        <v>89315821</v>
      </c>
      <c r="D175" s="162">
        <v>77932247</v>
      </c>
      <c r="E175" s="162">
        <v>100699395</v>
      </c>
      <c r="F175" s="495"/>
      <c r="G175" s="191"/>
      <c r="H175" s="191"/>
      <c r="I175" s="191"/>
      <c r="J175" s="191"/>
      <c r="K175" s="191"/>
      <c r="L175" s="191"/>
      <c r="M175" s="191"/>
      <c r="N175" s="191"/>
      <c r="O175" s="191"/>
      <c r="P175" s="191"/>
      <c r="Q175" s="403"/>
      <c r="R175" s="403"/>
      <c r="S175" s="397"/>
      <c r="T175" s="397"/>
      <c r="U175" s="494"/>
      <c r="V175" s="403"/>
      <c r="W175" s="403"/>
      <c r="X175" s="403"/>
      <c r="Y175" s="403"/>
      <c r="Z175" s="493" t="s">
        <v>407</v>
      </c>
      <c r="AA175" s="205"/>
      <c r="AB175" s="205"/>
      <c r="AC175" s="2"/>
      <c r="AD175" s="2"/>
      <c r="AE175" s="2"/>
      <c r="AF175" s="2"/>
      <c r="AG175" s="2"/>
      <c r="AH175" s="2"/>
      <c r="AI175" s="2"/>
      <c r="AJ175" s="2"/>
      <c r="AK175" s="2"/>
      <c r="AL175" s="2"/>
      <c r="AM175" s="2"/>
      <c r="AN175" s="2"/>
      <c r="AO175" s="2"/>
    </row>
    <row r="176" spans="1:41">
      <c r="A176" s="2"/>
      <c r="B176" s="296" t="s">
        <v>72</v>
      </c>
      <c r="C176" s="162">
        <f t="shared" si="6"/>
        <v>38129061.5</v>
      </c>
      <c r="D176" s="162">
        <v>38258629</v>
      </c>
      <c r="E176" s="162">
        <v>37999494</v>
      </c>
      <c r="F176" s="495"/>
      <c r="G176" s="191"/>
      <c r="H176" s="191"/>
      <c r="I176" s="191"/>
      <c r="J176" s="191"/>
      <c r="K176" s="191"/>
      <c r="L176" s="191"/>
      <c r="M176" s="191"/>
      <c r="N176" s="191"/>
      <c r="O176" s="191"/>
      <c r="P176" s="191"/>
      <c r="Q176" s="403"/>
      <c r="R176" s="403"/>
      <c r="S176" s="397"/>
      <c r="T176" s="397"/>
      <c r="U176" s="494"/>
      <c r="V176" s="403"/>
      <c r="W176" s="403"/>
      <c r="X176" s="403"/>
      <c r="Y176" s="403"/>
      <c r="Z176" s="493" t="s">
        <v>19</v>
      </c>
      <c r="AA176" s="205"/>
      <c r="AB176" s="205"/>
      <c r="AC176" s="2"/>
      <c r="AD176" s="2"/>
      <c r="AE176" s="2"/>
      <c r="AF176" s="2"/>
      <c r="AG176" s="2"/>
      <c r="AH176" s="2"/>
      <c r="AI176" s="2"/>
      <c r="AJ176" s="2"/>
      <c r="AK176" s="2"/>
      <c r="AL176" s="2"/>
      <c r="AM176" s="2"/>
      <c r="AN176" s="2"/>
      <c r="AO176" s="2"/>
    </row>
    <row r="177" spans="1:41">
      <c r="A177" s="2"/>
      <c r="B177" s="296" t="s">
        <v>64</v>
      </c>
      <c r="C177" s="162">
        <f t="shared" si="6"/>
        <v>10319273</v>
      </c>
      <c r="D177" s="162">
        <v>10289898</v>
      </c>
      <c r="E177" s="162">
        <v>10348648</v>
      </c>
      <c r="F177" s="495"/>
      <c r="G177" s="191"/>
      <c r="H177" s="191"/>
      <c r="I177" s="191"/>
      <c r="J177" s="191"/>
      <c r="K177" s="191"/>
      <c r="L177" s="191"/>
      <c r="M177" s="191"/>
      <c r="N177" s="191"/>
      <c r="O177" s="191"/>
      <c r="P177" s="191"/>
      <c r="Q177" s="403"/>
      <c r="R177" s="403"/>
      <c r="S177" s="397"/>
      <c r="T177" s="397"/>
      <c r="U177" s="494"/>
      <c r="V177" s="403"/>
      <c r="W177" s="403"/>
      <c r="X177" s="403"/>
      <c r="Y177" s="403"/>
      <c r="Z177" s="493" t="s">
        <v>19</v>
      </c>
      <c r="AA177" s="205"/>
      <c r="AB177" s="205"/>
      <c r="AC177" s="2"/>
      <c r="AD177" s="2"/>
      <c r="AE177" s="2"/>
      <c r="AF177" s="2"/>
      <c r="AG177" s="2"/>
      <c r="AH177" s="2"/>
      <c r="AI177" s="2"/>
      <c r="AJ177" s="2"/>
      <c r="AK177" s="2"/>
      <c r="AL177" s="2"/>
      <c r="AM177" s="2"/>
      <c r="AN177" s="2"/>
      <c r="AO177" s="2"/>
    </row>
    <row r="178" spans="1:41">
      <c r="A178" s="2"/>
      <c r="B178" s="296" t="s">
        <v>24</v>
      </c>
      <c r="C178" s="162">
        <f t="shared" si="6"/>
        <v>1414404</v>
      </c>
      <c r="D178" s="162">
        <v>593453</v>
      </c>
      <c r="E178" s="162">
        <v>2235355</v>
      </c>
      <c r="F178" s="495"/>
      <c r="G178" s="191"/>
      <c r="H178" s="191"/>
      <c r="I178" s="191"/>
      <c r="J178" s="191"/>
      <c r="K178" s="191"/>
      <c r="L178" s="191"/>
      <c r="M178" s="191"/>
      <c r="N178" s="191"/>
      <c r="O178" s="191"/>
      <c r="P178" s="191"/>
      <c r="Q178" s="403"/>
      <c r="R178" s="403"/>
      <c r="S178" s="397"/>
      <c r="T178" s="397"/>
      <c r="U178" s="494"/>
      <c r="V178" s="403"/>
      <c r="W178" s="403"/>
      <c r="X178" s="403"/>
      <c r="Y178" s="403"/>
      <c r="Z178" s="493" t="s">
        <v>19</v>
      </c>
      <c r="AA178" s="205"/>
      <c r="AB178" s="205"/>
      <c r="AC178" s="2"/>
      <c r="AD178" s="2"/>
      <c r="AE178" s="2"/>
      <c r="AF178" s="2"/>
      <c r="AG178" s="2"/>
      <c r="AH178" s="2"/>
      <c r="AI178" s="2"/>
      <c r="AJ178" s="2"/>
      <c r="AK178" s="2"/>
      <c r="AL178" s="2"/>
      <c r="AM178" s="2"/>
      <c r="AN178" s="2"/>
      <c r="AO178" s="2"/>
    </row>
    <row r="179" spans="1:41">
      <c r="A179" s="2"/>
      <c r="B179" s="296" t="s">
        <v>295</v>
      </c>
      <c r="C179" s="162">
        <f t="shared" si="6"/>
        <v>794382</v>
      </c>
      <c r="D179" s="162">
        <v>730598</v>
      </c>
      <c r="E179" s="162">
        <v>858166</v>
      </c>
      <c r="F179" s="495"/>
      <c r="G179" s="191"/>
      <c r="H179" s="191"/>
      <c r="I179" s="191"/>
      <c r="J179" s="191"/>
      <c r="K179" s="191"/>
      <c r="L179" s="191"/>
      <c r="M179" s="191"/>
      <c r="N179" s="191"/>
      <c r="O179" s="191"/>
      <c r="P179" s="191"/>
      <c r="Q179" s="403"/>
      <c r="R179" s="403"/>
      <c r="S179" s="397"/>
      <c r="T179" s="397"/>
      <c r="U179" s="494"/>
      <c r="V179" s="403"/>
      <c r="W179" s="403"/>
      <c r="X179" s="403"/>
      <c r="Y179" s="403"/>
      <c r="Z179" s="493"/>
      <c r="AA179" s="205"/>
      <c r="AB179" s="205"/>
      <c r="AC179" s="2"/>
      <c r="AD179" s="2"/>
      <c r="AE179" s="2"/>
      <c r="AF179" s="2"/>
      <c r="AG179" s="2"/>
      <c r="AH179" s="2"/>
      <c r="AI179" s="2"/>
      <c r="AJ179" s="2"/>
      <c r="AK179" s="2"/>
      <c r="AL179" s="2"/>
      <c r="AM179" s="2"/>
      <c r="AN179" s="2"/>
      <c r="AO179" s="2"/>
    </row>
    <row r="180" spans="1:41">
      <c r="A180" s="2"/>
      <c r="B180" s="296" t="s">
        <v>102</v>
      </c>
      <c r="C180" s="162">
        <f t="shared" si="6"/>
        <v>21137680</v>
      </c>
      <c r="D180" s="162">
        <v>22442971</v>
      </c>
      <c r="E180" s="162">
        <v>19832389</v>
      </c>
      <c r="F180" s="191">
        <v>5.2</v>
      </c>
      <c r="G180" s="191">
        <v>5</v>
      </c>
      <c r="H180" s="191">
        <v>5.0999999999999996</v>
      </c>
      <c r="I180" s="402">
        <v>5.0999999999999996</v>
      </c>
      <c r="J180" s="402">
        <v>5.0999999999999996</v>
      </c>
      <c r="K180" s="191">
        <v>5.0999999999999996</v>
      </c>
      <c r="L180" s="191">
        <v>5.2</v>
      </c>
      <c r="M180" s="191">
        <v>7.1</v>
      </c>
      <c r="N180" s="191">
        <v>7.1</v>
      </c>
      <c r="O180" s="191">
        <v>10.8</v>
      </c>
      <c r="P180" s="191">
        <v>10.7</v>
      </c>
      <c r="Q180" s="403">
        <v>10.8</v>
      </c>
      <c r="R180" s="403">
        <v>10.6</v>
      </c>
      <c r="S180" s="397">
        <v>10.7</v>
      </c>
      <c r="T180" s="397">
        <v>10.8</v>
      </c>
      <c r="U180" s="398">
        <v>10.7</v>
      </c>
      <c r="V180" s="403"/>
      <c r="W180" s="403"/>
      <c r="X180" s="403"/>
      <c r="Y180" s="403"/>
      <c r="Z180" s="493" t="s">
        <v>19</v>
      </c>
      <c r="AA180" s="205"/>
      <c r="AB180" s="205"/>
      <c r="AC180" s="2"/>
      <c r="AD180" s="2"/>
      <c r="AE180" s="2"/>
      <c r="AF180" s="2"/>
      <c r="AG180" s="2"/>
      <c r="AH180" s="2"/>
      <c r="AI180" s="2"/>
      <c r="AJ180" s="2"/>
      <c r="AK180" s="2"/>
      <c r="AL180" s="2"/>
      <c r="AM180" s="2"/>
      <c r="AN180" s="2"/>
      <c r="AO180" s="2"/>
    </row>
    <row r="181" spans="1:41">
      <c r="A181" s="2"/>
      <c r="B181" s="296" t="s">
        <v>54</v>
      </c>
      <c r="C181" s="162">
        <f t="shared" si="6"/>
        <v>145346684.5</v>
      </c>
      <c r="D181" s="162">
        <v>146596557</v>
      </c>
      <c r="E181" s="162">
        <v>144096812</v>
      </c>
      <c r="F181" s="191">
        <v>122.5</v>
      </c>
      <c r="G181" s="191">
        <v>125.4</v>
      </c>
      <c r="H181" s="191">
        <v>130</v>
      </c>
      <c r="I181" s="402">
        <v>130</v>
      </c>
      <c r="J181" s="402">
        <v>137.30000000000001</v>
      </c>
      <c r="K181" s="191">
        <v>137.30000000000001</v>
      </c>
      <c r="L181" s="191">
        <v>144.30000000000001</v>
      </c>
      <c r="M181" s="191">
        <v>148</v>
      </c>
      <c r="N181" s="191">
        <v>152.1</v>
      </c>
      <c r="O181" s="191">
        <v>152.80000000000001</v>
      </c>
      <c r="P181" s="191">
        <v>159.4</v>
      </c>
      <c r="Q181" s="403">
        <v>162</v>
      </c>
      <c r="R181" s="403">
        <v>166.3</v>
      </c>
      <c r="S181" s="397">
        <v>161.80000000000001</v>
      </c>
      <c r="T181" s="397">
        <v>169.1</v>
      </c>
      <c r="U181" s="398">
        <v>182.8</v>
      </c>
      <c r="V181" s="403"/>
      <c r="W181" s="403"/>
      <c r="X181" s="403"/>
      <c r="Y181" s="403"/>
      <c r="Z181" s="493" t="s">
        <v>19</v>
      </c>
      <c r="AA181" s="205"/>
      <c r="AB181" s="205"/>
      <c r="AC181" s="2"/>
      <c r="AD181" s="2"/>
      <c r="AE181" s="2"/>
      <c r="AF181" s="2"/>
      <c r="AG181" s="2"/>
      <c r="AH181" s="2"/>
      <c r="AI181" s="2"/>
      <c r="AJ181" s="2"/>
      <c r="AK181" s="2"/>
      <c r="AL181" s="2"/>
      <c r="AM181" s="2"/>
      <c r="AN181" s="2"/>
      <c r="AO181" s="2"/>
    </row>
    <row r="182" spans="1:41">
      <c r="A182" s="2"/>
      <c r="B182" s="296" t="s">
        <v>168</v>
      </c>
      <c r="C182" s="162">
        <f t="shared" si="6"/>
        <v>9815770.5</v>
      </c>
      <c r="D182" s="162">
        <v>8021875</v>
      </c>
      <c r="E182" s="162">
        <v>11609666</v>
      </c>
      <c r="F182" s="495"/>
      <c r="G182" s="191"/>
      <c r="H182" s="191"/>
      <c r="I182" s="191"/>
      <c r="J182" s="191"/>
      <c r="K182" s="191"/>
      <c r="L182" s="191"/>
      <c r="M182" s="191"/>
      <c r="N182" s="191"/>
      <c r="O182" s="191"/>
      <c r="P182" s="191"/>
      <c r="Q182" s="403"/>
      <c r="R182" s="403"/>
      <c r="S182" s="397"/>
      <c r="T182" s="397"/>
      <c r="U182" s="494"/>
      <c r="V182" s="403"/>
      <c r="W182" s="403"/>
      <c r="X182" s="403"/>
      <c r="Y182" s="403"/>
      <c r="Z182" s="493" t="s">
        <v>407</v>
      </c>
      <c r="AA182" s="205"/>
      <c r="AB182" s="205"/>
      <c r="AC182" s="2"/>
      <c r="AD182" s="2"/>
      <c r="AE182" s="2"/>
      <c r="AF182" s="2"/>
      <c r="AG182" s="2"/>
      <c r="AH182" s="2"/>
      <c r="AI182" s="2"/>
      <c r="AJ182" s="2"/>
      <c r="AK182" s="2"/>
      <c r="AL182" s="2"/>
      <c r="AM182" s="2"/>
      <c r="AN182" s="2"/>
      <c r="AO182" s="2"/>
    </row>
    <row r="183" spans="1:41">
      <c r="A183" s="2"/>
      <c r="B183" s="296" t="s">
        <v>296</v>
      </c>
      <c r="C183" s="162">
        <f t="shared" si="6"/>
        <v>50558</v>
      </c>
      <c r="D183" s="162">
        <v>45544</v>
      </c>
      <c r="E183" s="162">
        <v>55572</v>
      </c>
      <c r="F183" s="495"/>
      <c r="G183" s="191"/>
      <c r="H183" s="191"/>
      <c r="I183" s="191"/>
      <c r="J183" s="191"/>
      <c r="K183" s="191"/>
      <c r="L183" s="191"/>
      <c r="M183" s="191"/>
      <c r="N183" s="191"/>
      <c r="O183" s="191"/>
      <c r="P183" s="191"/>
      <c r="Q183" s="403"/>
      <c r="R183" s="403"/>
      <c r="S183" s="397"/>
      <c r="T183" s="397"/>
      <c r="U183" s="494"/>
      <c r="V183" s="403"/>
      <c r="W183" s="403"/>
      <c r="X183" s="403"/>
      <c r="Y183" s="403"/>
      <c r="Z183" s="493" t="s">
        <v>426</v>
      </c>
      <c r="AA183" s="205"/>
      <c r="AB183" s="205"/>
      <c r="AC183" s="2"/>
      <c r="AD183" s="2"/>
      <c r="AE183" s="2"/>
      <c r="AF183" s="2"/>
      <c r="AG183" s="2"/>
      <c r="AH183" s="2"/>
      <c r="AI183" s="2"/>
      <c r="AJ183" s="2"/>
      <c r="AK183" s="2"/>
      <c r="AL183" s="2"/>
      <c r="AM183" s="2"/>
      <c r="AN183" s="2"/>
      <c r="AO183" s="2"/>
    </row>
    <row r="184" spans="1:41">
      <c r="A184" s="2"/>
      <c r="B184" s="296" t="s">
        <v>297</v>
      </c>
      <c r="C184" s="162">
        <f t="shared" si="6"/>
        <v>170974</v>
      </c>
      <c r="D184" s="162">
        <v>156949</v>
      </c>
      <c r="E184" s="162">
        <v>184999</v>
      </c>
      <c r="F184" s="495"/>
      <c r="G184" s="191"/>
      <c r="H184" s="191"/>
      <c r="I184" s="191"/>
      <c r="J184" s="191"/>
      <c r="K184" s="191"/>
      <c r="L184" s="191"/>
      <c r="M184" s="191"/>
      <c r="N184" s="191"/>
      <c r="O184" s="191"/>
      <c r="P184" s="191"/>
      <c r="Q184" s="403"/>
      <c r="R184" s="403"/>
      <c r="S184" s="397"/>
      <c r="T184" s="397"/>
      <c r="U184" s="494"/>
      <c r="V184" s="403"/>
      <c r="W184" s="403"/>
      <c r="X184" s="403"/>
      <c r="Y184" s="403"/>
      <c r="Z184" s="493"/>
      <c r="AA184" s="205"/>
      <c r="AB184" s="205"/>
      <c r="AC184" s="2"/>
      <c r="AD184" s="2"/>
      <c r="AE184" s="2"/>
      <c r="AF184" s="2"/>
      <c r="AG184" s="2"/>
      <c r="AH184" s="2"/>
      <c r="AI184" s="2"/>
      <c r="AJ184" s="2"/>
      <c r="AK184" s="2"/>
      <c r="AL184" s="2"/>
      <c r="AM184" s="2"/>
      <c r="AN184" s="2"/>
      <c r="AO184" s="2"/>
    </row>
    <row r="185" spans="1:41">
      <c r="A185" s="2"/>
      <c r="B185" s="296" t="s">
        <v>298</v>
      </c>
      <c r="C185" s="162">
        <f t="shared" si="6"/>
        <v>108679.5</v>
      </c>
      <c r="D185" s="162">
        <v>107897</v>
      </c>
      <c r="E185" s="162">
        <v>109462</v>
      </c>
      <c r="F185" s="495"/>
      <c r="G185" s="191"/>
      <c r="H185" s="191"/>
      <c r="I185" s="191"/>
      <c r="J185" s="191"/>
      <c r="K185" s="191"/>
      <c r="L185" s="191"/>
      <c r="M185" s="191"/>
      <c r="N185" s="191"/>
      <c r="O185" s="191"/>
      <c r="P185" s="191"/>
      <c r="Q185" s="403"/>
      <c r="R185" s="403"/>
      <c r="S185" s="397"/>
      <c r="T185" s="397"/>
      <c r="U185" s="494"/>
      <c r="V185" s="403"/>
      <c r="W185" s="403"/>
      <c r="X185" s="403"/>
      <c r="Y185" s="403"/>
      <c r="Z185" s="493"/>
      <c r="AA185" s="205"/>
      <c r="AB185" s="205"/>
      <c r="AC185" s="2"/>
      <c r="AD185" s="2"/>
      <c r="AE185" s="2"/>
      <c r="AF185" s="2"/>
      <c r="AG185" s="2"/>
      <c r="AH185" s="2"/>
      <c r="AI185" s="2"/>
      <c r="AJ185" s="2"/>
      <c r="AK185" s="2"/>
      <c r="AL185" s="2"/>
      <c r="AM185" s="2"/>
      <c r="AN185" s="2"/>
      <c r="AO185" s="2"/>
    </row>
    <row r="186" spans="1:41">
      <c r="A186" s="2"/>
      <c r="B186" s="296" t="s">
        <v>299</v>
      </c>
      <c r="C186" s="162">
        <f t="shared" si="6"/>
        <v>183921</v>
      </c>
      <c r="D186" s="162">
        <v>174614</v>
      </c>
      <c r="E186" s="162">
        <v>193228</v>
      </c>
      <c r="F186" s="495"/>
      <c r="G186" s="191"/>
      <c r="H186" s="191"/>
      <c r="I186" s="191"/>
      <c r="J186" s="191"/>
      <c r="K186" s="191"/>
      <c r="L186" s="191"/>
      <c r="M186" s="191"/>
      <c r="N186" s="191"/>
      <c r="O186" s="191"/>
      <c r="P186" s="191"/>
      <c r="Q186" s="403"/>
      <c r="R186" s="403"/>
      <c r="S186" s="397"/>
      <c r="T186" s="397"/>
      <c r="U186" s="494"/>
      <c r="V186" s="403"/>
      <c r="W186" s="403"/>
      <c r="X186" s="403"/>
      <c r="Y186" s="403"/>
      <c r="Z186" s="493" t="s">
        <v>407</v>
      </c>
      <c r="AA186" s="205"/>
      <c r="AB186" s="205"/>
      <c r="AC186" s="2"/>
      <c r="AD186" s="2"/>
      <c r="AE186" s="2"/>
      <c r="AF186" s="2"/>
      <c r="AG186" s="2"/>
      <c r="AH186" s="2"/>
      <c r="AI186" s="2"/>
      <c r="AJ186" s="2"/>
      <c r="AK186" s="2"/>
      <c r="AL186" s="2"/>
      <c r="AM186" s="2"/>
      <c r="AN186" s="2"/>
      <c r="AO186" s="2"/>
    </row>
    <row r="187" spans="1:41">
      <c r="A187" s="2"/>
      <c r="B187" s="296" t="s">
        <v>300</v>
      </c>
      <c r="C187" s="162">
        <f t="shared" si="6"/>
        <v>163754</v>
      </c>
      <c r="D187" s="162">
        <v>137164</v>
      </c>
      <c r="E187" s="162">
        <v>190344</v>
      </c>
      <c r="F187" s="495"/>
      <c r="G187" s="191"/>
      <c r="H187" s="191"/>
      <c r="I187" s="191"/>
      <c r="J187" s="191"/>
      <c r="K187" s="191"/>
      <c r="L187" s="191"/>
      <c r="M187" s="191"/>
      <c r="N187" s="191"/>
      <c r="O187" s="191"/>
      <c r="P187" s="191"/>
      <c r="Q187" s="403"/>
      <c r="R187" s="403"/>
      <c r="S187" s="397"/>
      <c r="T187" s="397"/>
      <c r="U187" s="494"/>
      <c r="V187" s="403"/>
      <c r="W187" s="403"/>
      <c r="X187" s="403"/>
      <c r="Y187" s="403"/>
      <c r="Z187" s="493" t="s">
        <v>407</v>
      </c>
      <c r="AA187" s="205"/>
      <c r="AB187" s="205"/>
      <c r="AC187" s="2"/>
      <c r="AD187" s="2"/>
      <c r="AE187" s="2"/>
      <c r="AF187" s="2"/>
      <c r="AG187" s="2"/>
      <c r="AH187" s="2"/>
      <c r="AI187" s="2"/>
      <c r="AJ187" s="2"/>
      <c r="AK187" s="2"/>
      <c r="AL187" s="2"/>
      <c r="AM187" s="2"/>
      <c r="AN187" s="2"/>
      <c r="AO187" s="2"/>
    </row>
    <row r="188" spans="1:41">
      <c r="A188" s="2"/>
      <c r="B188" s="296" t="s">
        <v>31</v>
      </c>
      <c r="C188" s="162">
        <f t="shared" si="6"/>
        <v>26466322.5</v>
      </c>
      <c r="D188" s="162">
        <v>21392273</v>
      </c>
      <c r="E188" s="162">
        <v>31540372</v>
      </c>
      <c r="F188" s="495"/>
      <c r="G188" s="191"/>
      <c r="H188" s="191"/>
      <c r="I188" s="191"/>
      <c r="J188" s="191"/>
      <c r="K188" s="191"/>
      <c r="L188" s="191"/>
      <c r="M188" s="191"/>
      <c r="N188" s="191"/>
      <c r="O188" s="191"/>
      <c r="P188" s="191"/>
      <c r="Q188" s="403"/>
      <c r="R188" s="403"/>
      <c r="S188" s="397"/>
      <c r="T188" s="397"/>
      <c r="U188" s="494"/>
      <c r="V188" s="403"/>
      <c r="W188" s="403"/>
      <c r="X188" s="403"/>
      <c r="Y188" s="403"/>
      <c r="Z188" s="493" t="s">
        <v>19</v>
      </c>
      <c r="AA188" s="205"/>
      <c r="AB188" s="205"/>
      <c r="AC188" s="2"/>
      <c r="AD188" s="2"/>
      <c r="AE188" s="2"/>
      <c r="AF188" s="2"/>
      <c r="AG188" s="2"/>
      <c r="AH188" s="2"/>
      <c r="AI188" s="2"/>
      <c r="AJ188" s="2"/>
      <c r="AK188" s="2"/>
      <c r="AL188" s="2"/>
      <c r="AM188" s="2"/>
      <c r="AN188" s="2"/>
      <c r="AO188" s="2"/>
    </row>
    <row r="189" spans="1:41">
      <c r="A189" s="2"/>
      <c r="B189" s="296" t="s">
        <v>169</v>
      </c>
      <c r="C189" s="162">
        <f t="shared" si="6"/>
        <v>12494925.5</v>
      </c>
      <c r="D189" s="162">
        <v>9860578</v>
      </c>
      <c r="E189" s="162">
        <v>15129273</v>
      </c>
      <c r="F189" s="495"/>
      <c r="G189" s="191"/>
      <c r="H189" s="191"/>
      <c r="I189" s="191"/>
      <c r="J189" s="191"/>
      <c r="K189" s="191"/>
      <c r="L189" s="191"/>
      <c r="M189" s="191"/>
      <c r="N189" s="191"/>
      <c r="O189" s="191"/>
      <c r="P189" s="191"/>
      <c r="Q189" s="403"/>
      <c r="R189" s="403"/>
      <c r="S189" s="397"/>
      <c r="T189" s="397"/>
      <c r="U189" s="494"/>
      <c r="V189" s="403"/>
      <c r="W189" s="403"/>
      <c r="X189" s="403"/>
      <c r="Y189" s="403"/>
      <c r="Z189" s="493" t="s">
        <v>407</v>
      </c>
      <c r="AA189" s="205"/>
      <c r="AB189" s="205"/>
      <c r="AC189" s="2"/>
      <c r="AD189" s="2"/>
      <c r="AE189" s="2"/>
      <c r="AF189" s="2"/>
      <c r="AG189" s="2"/>
      <c r="AH189" s="2"/>
      <c r="AI189" s="2"/>
      <c r="AJ189" s="2"/>
      <c r="AK189" s="2"/>
      <c r="AL189" s="2"/>
      <c r="AM189" s="2"/>
      <c r="AN189" s="2"/>
      <c r="AO189" s="2"/>
    </row>
    <row r="190" spans="1:41">
      <c r="A190" s="2"/>
      <c r="B190" s="296" t="s">
        <v>79</v>
      </c>
      <c r="C190" s="162">
        <f t="shared" si="6"/>
        <v>7307296.5</v>
      </c>
      <c r="D190" s="162">
        <v>7516346</v>
      </c>
      <c r="E190" s="162">
        <v>7098247</v>
      </c>
      <c r="F190" s="495"/>
      <c r="G190" s="191"/>
      <c r="H190" s="191"/>
      <c r="I190" s="191"/>
      <c r="J190" s="191"/>
      <c r="K190" s="191"/>
      <c r="L190" s="191"/>
      <c r="M190" s="191"/>
      <c r="N190" s="191"/>
      <c r="O190" s="191"/>
      <c r="P190" s="191"/>
      <c r="Q190" s="403"/>
      <c r="R190" s="403"/>
      <c r="S190" s="397"/>
      <c r="T190" s="397"/>
      <c r="U190" s="494"/>
      <c r="V190" s="403"/>
      <c r="W190" s="403"/>
      <c r="X190" s="403"/>
      <c r="Y190" s="403"/>
      <c r="Z190" s="493" t="s">
        <v>19</v>
      </c>
      <c r="AA190" s="205"/>
      <c r="AB190" s="205"/>
      <c r="AC190" s="2"/>
      <c r="AD190" s="2"/>
      <c r="AE190" s="2"/>
      <c r="AF190" s="2"/>
      <c r="AG190" s="2"/>
      <c r="AH190" s="2"/>
      <c r="AI190" s="2"/>
      <c r="AJ190" s="2"/>
      <c r="AK190" s="2"/>
      <c r="AL190" s="2"/>
      <c r="AM190" s="2"/>
      <c r="AN190" s="2"/>
      <c r="AO190" s="2"/>
    </row>
    <row r="191" spans="1:41">
      <c r="A191" s="2"/>
      <c r="B191" s="296" t="s">
        <v>301</v>
      </c>
      <c r="C191" s="162">
        <f t="shared" si="6"/>
        <v>87015.5</v>
      </c>
      <c r="D191" s="162">
        <v>81131</v>
      </c>
      <c r="E191" s="162">
        <v>92900</v>
      </c>
      <c r="F191" s="495"/>
      <c r="G191" s="191"/>
      <c r="H191" s="191"/>
      <c r="I191" s="191"/>
      <c r="J191" s="191"/>
      <c r="K191" s="191"/>
      <c r="L191" s="191"/>
      <c r="M191" s="191"/>
      <c r="N191" s="191"/>
      <c r="O191" s="191"/>
      <c r="P191" s="191"/>
      <c r="Q191" s="403"/>
      <c r="R191" s="403"/>
      <c r="S191" s="397"/>
      <c r="T191" s="397"/>
      <c r="U191" s="494"/>
      <c r="V191" s="403"/>
      <c r="W191" s="403"/>
      <c r="X191" s="403"/>
      <c r="Y191" s="403"/>
      <c r="Z191" s="493" t="s">
        <v>426</v>
      </c>
      <c r="AA191" s="205"/>
      <c r="AB191" s="205"/>
      <c r="AC191" s="2"/>
      <c r="AD191" s="2"/>
      <c r="AE191" s="2"/>
      <c r="AF191" s="2"/>
      <c r="AG191" s="2"/>
      <c r="AH191" s="2"/>
      <c r="AI191" s="2"/>
      <c r="AJ191" s="2"/>
      <c r="AK191" s="2"/>
      <c r="AL191" s="2"/>
      <c r="AM191" s="2"/>
      <c r="AN191" s="2"/>
      <c r="AO191" s="2"/>
    </row>
    <row r="192" spans="1:41">
      <c r="A192" s="2"/>
      <c r="B192" s="296" t="s">
        <v>170</v>
      </c>
      <c r="C192" s="162">
        <f t="shared" si="6"/>
        <v>5256946.5</v>
      </c>
      <c r="D192" s="162">
        <v>4060709</v>
      </c>
      <c r="E192" s="162">
        <v>6453184</v>
      </c>
      <c r="F192" s="495"/>
      <c r="G192" s="191"/>
      <c r="H192" s="191"/>
      <c r="I192" s="191"/>
      <c r="J192" s="191"/>
      <c r="K192" s="191"/>
      <c r="L192" s="191"/>
      <c r="M192" s="191"/>
      <c r="N192" s="191"/>
      <c r="O192" s="191"/>
      <c r="P192" s="191"/>
      <c r="Q192" s="403"/>
      <c r="R192" s="403"/>
      <c r="S192" s="397"/>
      <c r="T192" s="397"/>
      <c r="U192" s="494"/>
      <c r="V192" s="403"/>
      <c r="W192" s="403"/>
      <c r="X192" s="403"/>
      <c r="Y192" s="403"/>
      <c r="Z192" s="493" t="s">
        <v>407</v>
      </c>
      <c r="AA192" s="205"/>
      <c r="AB192" s="205"/>
      <c r="AC192" s="2"/>
      <c r="AD192" s="2"/>
      <c r="AE192" s="2"/>
      <c r="AF192" s="2"/>
      <c r="AG192" s="2"/>
      <c r="AH192" s="2"/>
      <c r="AI192" s="2"/>
      <c r="AJ192" s="2"/>
      <c r="AK192" s="2"/>
      <c r="AL192" s="2"/>
      <c r="AM192" s="2"/>
      <c r="AN192" s="2"/>
      <c r="AO192" s="2"/>
    </row>
    <row r="193" spans="1:41">
      <c r="A193" s="2"/>
      <c r="B193" s="296" t="s">
        <v>171</v>
      </c>
      <c r="C193" s="162">
        <f t="shared" ref="C193:C224" si="7">(D193+E193)/2</f>
        <v>4781444.5</v>
      </c>
      <c r="D193" s="162">
        <v>4027887</v>
      </c>
      <c r="E193" s="162">
        <v>5535002</v>
      </c>
      <c r="F193" s="495"/>
      <c r="G193" s="191"/>
      <c r="H193" s="191"/>
      <c r="I193" s="191"/>
      <c r="J193" s="191"/>
      <c r="K193" s="191"/>
      <c r="L193" s="191"/>
      <c r="M193" s="191"/>
      <c r="N193" s="191"/>
      <c r="O193" s="191"/>
      <c r="P193" s="191"/>
      <c r="Q193" s="403"/>
      <c r="R193" s="403"/>
      <c r="S193" s="397"/>
      <c r="T193" s="397"/>
      <c r="U193" s="494"/>
      <c r="V193" s="403"/>
      <c r="W193" s="403"/>
      <c r="X193" s="403"/>
      <c r="Y193" s="403"/>
      <c r="Z193" s="493" t="s">
        <v>19</v>
      </c>
      <c r="AA193" s="205"/>
      <c r="AB193" s="205"/>
      <c r="AC193" s="2"/>
      <c r="AD193" s="2"/>
      <c r="AE193" s="2"/>
      <c r="AF193" s="2"/>
      <c r="AG193" s="2"/>
      <c r="AH193" s="2"/>
      <c r="AI193" s="2"/>
      <c r="AJ193" s="2"/>
      <c r="AK193" s="2"/>
      <c r="AL193" s="2"/>
      <c r="AM193" s="2"/>
      <c r="AN193" s="2"/>
      <c r="AO193" s="2"/>
    </row>
    <row r="194" spans="1:41">
      <c r="A194" s="2"/>
      <c r="B194" s="296" t="s">
        <v>75</v>
      </c>
      <c r="C194" s="162">
        <f t="shared" si="7"/>
        <v>5406385</v>
      </c>
      <c r="D194" s="162">
        <v>5388720</v>
      </c>
      <c r="E194" s="162">
        <v>5424050</v>
      </c>
      <c r="F194" s="191">
        <v>13.1</v>
      </c>
      <c r="G194" s="191">
        <v>16.2</v>
      </c>
      <c r="H194" s="191">
        <v>18</v>
      </c>
      <c r="I194" s="402">
        <v>18</v>
      </c>
      <c r="J194" s="402">
        <v>16.3</v>
      </c>
      <c r="K194" s="191">
        <v>16.3</v>
      </c>
      <c r="L194" s="191">
        <v>16.600000000000001</v>
      </c>
      <c r="M194" s="191">
        <v>14.2</v>
      </c>
      <c r="N194" s="191">
        <v>15.5</v>
      </c>
      <c r="O194" s="191">
        <v>13.1</v>
      </c>
      <c r="P194" s="191">
        <v>13.5</v>
      </c>
      <c r="Q194" s="403">
        <v>14.3</v>
      </c>
      <c r="R194" s="403">
        <v>14.4</v>
      </c>
      <c r="S194" s="397">
        <v>14.6</v>
      </c>
      <c r="T194" s="397">
        <v>14.4</v>
      </c>
      <c r="U194" s="398">
        <v>14.1</v>
      </c>
      <c r="V194" s="403"/>
      <c r="W194" s="403"/>
      <c r="X194" s="403"/>
      <c r="Y194" s="403"/>
      <c r="Z194" s="493" t="s">
        <v>19</v>
      </c>
      <c r="AA194" s="205"/>
      <c r="AB194" s="205"/>
      <c r="AC194" s="2"/>
      <c r="AD194" s="2"/>
      <c r="AE194" s="2"/>
      <c r="AF194" s="2"/>
      <c r="AG194" s="2"/>
      <c r="AH194" s="2"/>
      <c r="AI194" s="2"/>
      <c r="AJ194" s="2"/>
      <c r="AK194" s="2"/>
      <c r="AL194" s="2"/>
      <c r="AM194" s="2"/>
      <c r="AN194" s="2"/>
      <c r="AO194" s="2"/>
    </row>
    <row r="195" spans="1:41">
      <c r="A195" s="2"/>
      <c r="B195" s="296" t="s">
        <v>51</v>
      </c>
      <c r="C195" s="162">
        <f t="shared" si="7"/>
        <v>2026346.5</v>
      </c>
      <c r="D195" s="162">
        <v>1988925</v>
      </c>
      <c r="E195" s="162">
        <v>2063768</v>
      </c>
      <c r="F195" s="191">
        <v>4.5</v>
      </c>
      <c r="G195" s="191">
        <v>5</v>
      </c>
      <c r="H195" s="191">
        <v>5.3</v>
      </c>
      <c r="I195" s="402">
        <v>5.3</v>
      </c>
      <c r="J195" s="402">
        <v>5.6</v>
      </c>
      <c r="K195" s="191">
        <v>5.6</v>
      </c>
      <c r="L195" s="191">
        <v>5.3</v>
      </c>
      <c r="M195" s="191">
        <v>5.4</v>
      </c>
      <c r="N195" s="191">
        <v>6</v>
      </c>
      <c r="O195" s="191">
        <v>5.5</v>
      </c>
      <c r="P195" s="191">
        <v>5.4</v>
      </c>
      <c r="Q195" s="403">
        <v>5.9</v>
      </c>
      <c r="R195" s="403">
        <v>5.2</v>
      </c>
      <c r="S195" s="397">
        <v>5</v>
      </c>
      <c r="T195" s="397">
        <v>6.1</v>
      </c>
      <c r="U195" s="398">
        <v>5.4</v>
      </c>
      <c r="V195" s="403"/>
      <c r="W195" s="403"/>
      <c r="X195" s="403"/>
      <c r="Y195" s="403"/>
      <c r="Z195" s="493" t="s">
        <v>19</v>
      </c>
      <c r="AA195" s="205"/>
      <c r="AB195" s="205"/>
      <c r="AC195" s="2"/>
      <c r="AD195" s="2"/>
      <c r="AE195" s="2"/>
      <c r="AF195" s="2"/>
      <c r="AG195" s="2"/>
      <c r="AH195" s="2"/>
      <c r="AI195" s="2"/>
      <c r="AJ195" s="2"/>
      <c r="AK195" s="2"/>
      <c r="AL195" s="2"/>
      <c r="AM195" s="2"/>
      <c r="AN195" s="2"/>
      <c r="AO195" s="2"/>
    </row>
    <row r="196" spans="1:41">
      <c r="A196" s="2"/>
      <c r="B196" s="296" t="s">
        <v>172</v>
      </c>
      <c r="C196" s="162">
        <f t="shared" si="7"/>
        <v>497963.5</v>
      </c>
      <c r="D196" s="162">
        <v>412336</v>
      </c>
      <c r="E196" s="162">
        <v>583591</v>
      </c>
      <c r="F196" s="495"/>
      <c r="G196" s="191"/>
      <c r="H196" s="191"/>
      <c r="I196" s="191"/>
      <c r="J196" s="191"/>
      <c r="K196" s="191"/>
      <c r="L196" s="191"/>
      <c r="M196" s="191"/>
      <c r="N196" s="191"/>
      <c r="O196" s="191"/>
      <c r="P196" s="191"/>
      <c r="Q196" s="403"/>
      <c r="R196" s="403"/>
      <c r="S196" s="397"/>
      <c r="T196" s="397"/>
      <c r="U196" s="494"/>
      <c r="V196" s="403"/>
      <c r="W196" s="403"/>
      <c r="X196" s="403"/>
      <c r="Y196" s="403"/>
      <c r="Z196" s="493" t="s">
        <v>407</v>
      </c>
      <c r="AA196" s="205"/>
      <c r="AB196" s="205"/>
      <c r="AC196" s="2"/>
      <c r="AD196" s="2"/>
      <c r="AE196" s="2"/>
      <c r="AF196" s="2"/>
      <c r="AG196" s="2"/>
      <c r="AH196" s="2"/>
      <c r="AI196" s="2"/>
      <c r="AJ196" s="2"/>
      <c r="AK196" s="2"/>
      <c r="AL196" s="2"/>
      <c r="AM196" s="2"/>
      <c r="AN196" s="2"/>
      <c r="AO196" s="2"/>
    </row>
    <row r="197" spans="1:41">
      <c r="A197" s="2"/>
      <c r="B197" s="296" t="s">
        <v>302</v>
      </c>
      <c r="C197" s="162">
        <f t="shared" si="7"/>
        <v>9086260</v>
      </c>
      <c r="D197" s="162">
        <v>7385416</v>
      </c>
      <c r="E197" s="162">
        <v>10787104</v>
      </c>
      <c r="F197" s="495"/>
      <c r="G197" s="191"/>
      <c r="H197" s="191"/>
      <c r="I197" s="191"/>
      <c r="J197" s="191"/>
      <c r="K197" s="191"/>
      <c r="L197" s="191"/>
      <c r="M197" s="191"/>
      <c r="N197" s="191"/>
      <c r="O197" s="191"/>
      <c r="P197" s="191"/>
      <c r="Q197" s="403"/>
      <c r="R197" s="403"/>
      <c r="S197" s="397"/>
      <c r="T197" s="397"/>
      <c r="U197" s="494"/>
      <c r="V197" s="403"/>
      <c r="W197" s="403"/>
      <c r="X197" s="403"/>
      <c r="Y197" s="403"/>
      <c r="Z197" s="493"/>
      <c r="AA197" s="205"/>
      <c r="AB197" s="205"/>
      <c r="AC197" s="2"/>
      <c r="AD197" s="2"/>
      <c r="AE197" s="2"/>
      <c r="AF197" s="2"/>
      <c r="AG197" s="2"/>
      <c r="AH197" s="2"/>
      <c r="AI197" s="2"/>
      <c r="AJ197" s="2"/>
      <c r="AK197" s="2"/>
      <c r="AL197" s="2"/>
      <c r="AM197" s="2"/>
      <c r="AN197" s="2"/>
      <c r="AO197" s="2"/>
    </row>
    <row r="198" spans="1:41">
      <c r="A198" s="2"/>
      <c r="B198" s="296" t="s">
        <v>67</v>
      </c>
      <c r="C198" s="162">
        <f t="shared" si="7"/>
        <v>49478460</v>
      </c>
      <c r="D198" s="162">
        <v>44000000</v>
      </c>
      <c r="E198" s="162">
        <v>54956920</v>
      </c>
      <c r="F198" s="191">
        <v>13</v>
      </c>
      <c r="G198" s="191">
        <v>10.7</v>
      </c>
      <c r="H198" s="191">
        <v>12</v>
      </c>
      <c r="I198" s="402">
        <v>12</v>
      </c>
      <c r="J198" s="402">
        <v>12.2</v>
      </c>
      <c r="K198" s="191">
        <v>12.2</v>
      </c>
      <c r="L198" s="191">
        <v>10.1</v>
      </c>
      <c r="M198" s="191">
        <v>12.6</v>
      </c>
      <c r="N198" s="191">
        <v>12.7</v>
      </c>
      <c r="O198" s="191">
        <v>11.6</v>
      </c>
      <c r="P198" s="191">
        <v>12.9</v>
      </c>
      <c r="Q198" s="403">
        <v>12.9</v>
      </c>
      <c r="R198" s="403">
        <v>12.4</v>
      </c>
      <c r="S198" s="397">
        <v>13.6</v>
      </c>
      <c r="T198" s="397">
        <v>14.8</v>
      </c>
      <c r="U198" s="398">
        <v>11</v>
      </c>
      <c r="V198" s="403"/>
      <c r="W198" s="403"/>
      <c r="X198" s="403"/>
      <c r="Y198" s="403"/>
      <c r="Z198" s="493" t="s">
        <v>19</v>
      </c>
      <c r="AA198" s="205"/>
      <c r="AB198" s="205"/>
      <c r="AC198" s="2"/>
      <c r="AD198" s="2"/>
      <c r="AE198" s="2"/>
      <c r="AF198" s="2"/>
      <c r="AG198" s="2"/>
      <c r="AH198" s="2"/>
      <c r="AI198" s="2"/>
      <c r="AJ198" s="2"/>
      <c r="AK198" s="2"/>
      <c r="AL198" s="2"/>
      <c r="AM198" s="2"/>
      <c r="AN198" s="2"/>
      <c r="AO198" s="2"/>
    </row>
    <row r="199" spans="1:41">
      <c r="A199" s="2"/>
      <c r="B199" s="296" t="s">
        <v>38</v>
      </c>
      <c r="C199" s="162">
        <f t="shared" si="7"/>
        <v>48812578</v>
      </c>
      <c r="D199" s="162">
        <v>47008111</v>
      </c>
      <c r="E199" s="162">
        <v>50617045</v>
      </c>
      <c r="F199" s="191">
        <v>103.5</v>
      </c>
      <c r="G199" s="191">
        <v>106.5</v>
      </c>
      <c r="H199" s="191">
        <v>113.1</v>
      </c>
      <c r="I199" s="402">
        <v>113.1</v>
      </c>
      <c r="J199" s="402">
        <v>139.30000000000001</v>
      </c>
      <c r="K199" s="191">
        <v>139.30000000000001</v>
      </c>
      <c r="L199" s="191">
        <v>141.19999999999999</v>
      </c>
      <c r="M199" s="191">
        <v>136.6</v>
      </c>
      <c r="N199" s="191">
        <v>144.30000000000001</v>
      </c>
      <c r="O199" s="191">
        <v>141.1</v>
      </c>
      <c r="P199" s="191">
        <v>141.9</v>
      </c>
      <c r="Q199" s="403">
        <v>147.80000000000001</v>
      </c>
      <c r="R199" s="403">
        <v>143.5</v>
      </c>
      <c r="S199" s="397">
        <v>132.5</v>
      </c>
      <c r="T199" s="397">
        <v>149.19999999999999</v>
      </c>
      <c r="U199" s="398">
        <v>157.19999999999999</v>
      </c>
      <c r="V199" s="403"/>
      <c r="W199" s="403"/>
      <c r="X199" s="403"/>
      <c r="Y199" s="403"/>
      <c r="Z199" s="493" t="s">
        <v>19</v>
      </c>
      <c r="AA199" s="205"/>
      <c r="AB199" s="205"/>
      <c r="AC199" s="2"/>
      <c r="AD199" s="2"/>
      <c r="AE199" s="2"/>
      <c r="AF199" s="2"/>
      <c r="AG199" s="2"/>
      <c r="AH199" s="2"/>
      <c r="AI199" s="2"/>
      <c r="AJ199" s="2"/>
      <c r="AK199" s="2"/>
      <c r="AL199" s="2"/>
      <c r="AM199" s="2"/>
      <c r="AN199" s="2"/>
      <c r="AO199" s="2"/>
    </row>
    <row r="200" spans="1:41">
      <c r="A200" s="2"/>
      <c r="B200" s="296" t="s">
        <v>303</v>
      </c>
      <c r="C200" s="162">
        <f t="shared" si="7"/>
        <v>9516405.5</v>
      </c>
      <c r="D200" s="162">
        <v>6692999</v>
      </c>
      <c r="E200" s="162">
        <v>12339812</v>
      </c>
      <c r="F200" s="191"/>
      <c r="G200" s="191"/>
      <c r="H200" s="191"/>
      <c r="I200" s="402"/>
      <c r="J200" s="402"/>
      <c r="K200" s="191"/>
      <c r="L200" s="402"/>
      <c r="M200" s="191"/>
      <c r="N200" s="191"/>
      <c r="O200" s="191"/>
      <c r="P200" s="191"/>
      <c r="Q200" s="403"/>
      <c r="R200" s="403"/>
      <c r="S200" s="397"/>
      <c r="T200" s="397"/>
      <c r="U200" s="398"/>
      <c r="V200" s="403"/>
      <c r="W200" s="403"/>
      <c r="X200" s="403"/>
      <c r="Y200" s="403"/>
      <c r="Z200" s="493"/>
      <c r="AA200" s="205"/>
      <c r="AB200" s="205"/>
      <c r="AC200" s="2"/>
      <c r="AD200" s="2"/>
      <c r="AE200" s="2"/>
      <c r="AF200" s="2"/>
      <c r="AG200" s="2"/>
      <c r="AH200" s="2"/>
      <c r="AI200" s="2"/>
      <c r="AJ200" s="2"/>
      <c r="AK200" s="2"/>
      <c r="AL200" s="2"/>
      <c r="AM200" s="2"/>
      <c r="AN200" s="2"/>
      <c r="AO200" s="2"/>
    </row>
    <row r="201" spans="1:41">
      <c r="A201" s="2"/>
      <c r="B201" s="296" t="s">
        <v>57</v>
      </c>
      <c r="C201" s="162">
        <f t="shared" si="7"/>
        <v>43340742.5</v>
      </c>
      <c r="D201" s="162">
        <v>40263216</v>
      </c>
      <c r="E201" s="162">
        <v>46418269</v>
      </c>
      <c r="F201" s="191">
        <v>58.9</v>
      </c>
      <c r="G201" s="191">
        <v>60.5</v>
      </c>
      <c r="H201" s="191">
        <v>60.3</v>
      </c>
      <c r="I201" s="402">
        <v>60.3</v>
      </c>
      <c r="J201" s="402">
        <v>54.7</v>
      </c>
      <c r="K201" s="191">
        <v>54.7</v>
      </c>
      <c r="L201" s="402">
        <v>53.7</v>
      </c>
      <c r="M201" s="191">
        <v>52.7</v>
      </c>
      <c r="N201" s="191">
        <v>56.4</v>
      </c>
      <c r="O201" s="191">
        <v>50.6</v>
      </c>
      <c r="P201" s="191">
        <v>59.3</v>
      </c>
      <c r="Q201" s="403">
        <v>55.1</v>
      </c>
      <c r="R201" s="403">
        <v>58.7</v>
      </c>
      <c r="S201" s="397">
        <v>54.3</v>
      </c>
      <c r="T201" s="397">
        <v>54.9</v>
      </c>
      <c r="U201" s="398">
        <v>54.8</v>
      </c>
      <c r="V201" s="403"/>
      <c r="W201" s="403"/>
      <c r="X201" s="403"/>
      <c r="Y201" s="403"/>
      <c r="Z201" s="493" t="s">
        <v>19</v>
      </c>
      <c r="AA201" s="205"/>
      <c r="AB201" s="205"/>
      <c r="AC201" s="2"/>
      <c r="AD201" s="2"/>
      <c r="AE201" s="2"/>
      <c r="AF201" s="2"/>
      <c r="AG201" s="2"/>
      <c r="AH201" s="2"/>
      <c r="AI201" s="2"/>
      <c r="AJ201" s="2"/>
      <c r="AK201" s="2"/>
      <c r="AL201" s="2"/>
      <c r="AM201" s="2"/>
      <c r="AN201" s="2"/>
      <c r="AO201" s="2"/>
    </row>
    <row r="202" spans="1:41">
      <c r="A202" s="2"/>
      <c r="B202" s="296" t="s">
        <v>173</v>
      </c>
      <c r="C202" s="162">
        <f t="shared" si="7"/>
        <v>19810500</v>
      </c>
      <c r="D202" s="162">
        <v>18655000</v>
      </c>
      <c r="E202" s="162">
        <v>20966000</v>
      </c>
      <c r="F202" s="495"/>
      <c r="G202" s="191"/>
      <c r="H202" s="191"/>
      <c r="I202" s="191"/>
      <c r="J202" s="191"/>
      <c r="K202" s="191"/>
      <c r="L202" s="191"/>
      <c r="M202" s="191"/>
      <c r="N202" s="191"/>
      <c r="O202" s="191"/>
      <c r="P202" s="191"/>
      <c r="Q202" s="403"/>
      <c r="R202" s="403"/>
      <c r="S202" s="397"/>
      <c r="T202" s="397"/>
      <c r="U202" s="494"/>
      <c r="V202" s="403"/>
      <c r="W202" s="403"/>
      <c r="X202" s="403"/>
      <c r="Y202" s="403"/>
      <c r="Z202" s="493" t="s">
        <v>407</v>
      </c>
      <c r="AA202" s="205"/>
      <c r="AB202" s="205"/>
      <c r="AC202" s="2"/>
      <c r="AD202" s="2"/>
      <c r="AE202" s="2"/>
      <c r="AF202" s="2"/>
      <c r="AG202" s="2"/>
      <c r="AH202" s="2"/>
      <c r="AI202" s="2"/>
      <c r="AJ202" s="2"/>
      <c r="AK202" s="2"/>
      <c r="AL202" s="2"/>
      <c r="AM202" s="2"/>
      <c r="AN202" s="2"/>
      <c r="AO202" s="2"/>
    </row>
    <row r="203" spans="1:41">
      <c r="A203" s="2"/>
      <c r="B203" s="296" t="s">
        <v>174</v>
      </c>
      <c r="C203" s="162">
        <f t="shared" si="7"/>
        <v>34157273</v>
      </c>
      <c r="D203" s="162">
        <v>28079664</v>
      </c>
      <c r="E203" s="162">
        <v>40234882</v>
      </c>
      <c r="F203" s="495"/>
      <c r="G203" s="191"/>
      <c r="H203" s="191"/>
      <c r="I203" s="191"/>
      <c r="J203" s="191"/>
      <c r="K203" s="191"/>
      <c r="L203" s="191"/>
      <c r="M203" s="191"/>
      <c r="N203" s="191"/>
      <c r="O203" s="191"/>
      <c r="P203" s="191"/>
      <c r="Q203" s="403"/>
      <c r="R203" s="403"/>
      <c r="S203" s="397"/>
      <c r="T203" s="397"/>
      <c r="U203" s="494"/>
      <c r="V203" s="403"/>
      <c r="W203" s="403"/>
      <c r="X203" s="403"/>
      <c r="Y203" s="403"/>
      <c r="Z203" s="493" t="s">
        <v>407</v>
      </c>
      <c r="AA203" s="205"/>
      <c r="AB203" s="205"/>
      <c r="AC203" s="2"/>
      <c r="AD203" s="2"/>
      <c r="AE203" s="2"/>
      <c r="AF203" s="2"/>
      <c r="AG203" s="2"/>
      <c r="AH203" s="2"/>
      <c r="AI203" s="2"/>
      <c r="AJ203" s="2"/>
      <c r="AK203" s="2"/>
      <c r="AL203" s="2"/>
      <c r="AM203" s="2"/>
      <c r="AN203" s="2"/>
      <c r="AO203" s="2"/>
    </row>
    <row r="204" spans="1:41">
      <c r="A204" s="2"/>
      <c r="B204" s="296" t="s">
        <v>92</v>
      </c>
      <c r="C204" s="162">
        <f t="shared" si="7"/>
        <v>511863</v>
      </c>
      <c r="D204" s="162">
        <v>480751</v>
      </c>
      <c r="E204" s="162">
        <v>542975</v>
      </c>
      <c r="F204" s="495"/>
      <c r="G204" s="191"/>
      <c r="H204" s="191"/>
      <c r="I204" s="191"/>
      <c r="J204" s="191"/>
      <c r="K204" s="191"/>
      <c r="L204" s="191"/>
      <c r="M204" s="191"/>
      <c r="N204" s="191"/>
      <c r="O204" s="191"/>
      <c r="P204" s="191"/>
      <c r="Q204" s="403"/>
      <c r="R204" s="403"/>
      <c r="S204" s="397"/>
      <c r="T204" s="397"/>
      <c r="U204" s="494"/>
      <c r="V204" s="403"/>
      <c r="W204" s="403"/>
      <c r="X204" s="403"/>
      <c r="Y204" s="403"/>
      <c r="Z204" s="493" t="s">
        <v>19</v>
      </c>
      <c r="AA204" s="205"/>
      <c r="AB204" s="205"/>
      <c r="AC204" s="2"/>
      <c r="AD204" s="2"/>
      <c r="AE204" s="2"/>
      <c r="AF204" s="2"/>
      <c r="AG204" s="2"/>
      <c r="AH204" s="2"/>
      <c r="AI204" s="2"/>
      <c r="AJ204" s="2"/>
      <c r="AK204" s="2"/>
      <c r="AL204" s="2"/>
      <c r="AM204" s="2"/>
      <c r="AN204" s="2"/>
      <c r="AO204" s="2"/>
    </row>
    <row r="205" spans="1:41">
      <c r="A205" s="2"/>
      <c r="B205" s="296" t="s">
        <v>175</v>
      </c>
      <c r="C205" s="162">
        <f t="shared" si="7"/>
        <v>1175342.5</v>
      </c>
      <c r="D205" s="162">
        <v>1063715</v>
      </c>
      <c r="E205" s="162">
        <v>1286970</v>
      </c>
      <c r="F205" s="495"/>
      <c r="G205" s="191"/>
      <c r="H205" s="191"/>
      <c r="I205" s="191"/>
      <c r="J205" s="191"/>
      <c r="K205" s="191"/>
      <c r="L205" s="191"/>
      <c r="M205" s="191"/>
      <c r="N205" s="191"/>
      <c r="O205" s="191"/>
      <c r="P205" s="191"/>
      <c r="Q205" s="403"/>
      <c r="R205" s="403"/>
      <c r="S205" s="397"/>
      <c r="T205" s="397"/>
      <c r="U205" s="494"/>
      <c r="V205" s="403"/>
      <c r="W205" s="403"/>
      <c r="X205" s="403"/>
      <c r="Y205" s="403"/>
      <c r="Z205" s="493" t="s">
        <v>407</v>
      </c>
      <c r="AA205" s="205"/>
      <c r="AB205" s="205"/>
      <c r="AC205" s="2"/>
      <c r="AD205" s="2"/>
      <c r="AE205" s="2"/>
      <c r="AF205" s="2"/>
      <c r="AG205" s="2"/>
      <c r="AH205" s="2"/>
      <c r="AI205" s="2"/>
      <c r="AJ205" s="2"/>
      <c r="AK205" s="2"/>
      <c r="AL205" s="2"/>
      <c r="AM205" s="2"/>
      <c r="AN205" s="2"/>
      <c r="AO205" s="2"/>
    </row>
    <row r="206" spans="1:41">
      <c r="A206" s="2"/>
      <c r="B206" s="296" t="s">
        <v>61</v>
      </c>
      <c r="C206" s="162">
        <f t="shared" si="7"/>
        <v>9335490</v>
      </c>
      <c r="D206" s="162">
        <v>8872109</v>
      </c>
      <c r="E206" s="162">
        <v>9798871</v>
      </c>
      <c r="F206" s="191">
        <v>54.1</v>
      </c>
      <c r="G206" s="191">
        <v>65.8</v>
      </c>
      <c r="H206" s="191">
        <v>65.599999999999994</v>
      </c>
      <c r="I206" s="402">
        <v>65.599999999999994</v>
      </c>
      <c r="J206" s="402">
        <v>69.5</v>
      </c>
      <c r="K206" s="191">
        <v>69.5</v>
      </c>
      <c r="L206" s="191">
        <v>65.099999999999994</v>
      </c>
      <c r="M206" s="191">
        <v>64.3</v>
      </c>
      <c r="N206" s="191">
        <v>61.3</v>
      </c>
      <c r="O206" s="191">
        <v>50</v>
      </c>
      <c r="P206" s="191">
        <v>55.7</v>
      </c>
      <c r="Q206" s="403">
        <v>58.1</v>
      </c>
      <c r="R206" s="403">
        <v>61.5</v>
      </c>
      <c r="S206" s="397">
        <v>63.7</v>
      </c>
      <c r="T206" s="397">
        <v>62.3</v>
      </c>
      <c r="U206" s="398">
        <v>54.5</v>
      </c>
      <c r="V206" s="403"/>
      <c r="W206" s="403"/>
      <c r="X206" s="403"/>
      <c r="Y206" s="403"/>
      <c r="Z206" s="493" t="s">
        <v>19</v>
      </c>
      <c r="AA206" s="205"/>
      <c r="AB206" s="205"/>
      <c r="AC206" s="2"/>
      <c r="AD206" s="2"/>
      <c r="AE206" s="2"/>
      <c r="AF206" s="2"/>
      <c r="AG206" s="2"/>
      <c r="AH206" s="2"/>
      <c r="AI206" s="2"/>
      <c r="AJ206" s="2"/>
      <c r="AK206" s="2"/>
      <c r="AL206" s="2"/>
      <c r="AM206" s="2"/>
      <c r="AN206" s="2"/>
      <c r="AO206" s="2"/>
    </row>
    <row r="207" spans="1:41">
      <c r="A207" s="2"/>
      <c r="B207" s="296" t="s">
        <v>71</v>
      </c>
      <c r="C207" s="162">
        <f t="shared" si="7"/>
        <v>7735613</v>
      </c>
      <c r="D207" s="162">
        <v>7184250</v>
      </c>
      <c r="E207" s="162">
        <v>8286976</v>
      </c>
      <c r="F207" s="191">
        <v>23.7</v>
      </c>
      <c r="G207" s="191">
        <v>25.5</v>
      </c>
      <c r="H207" s="191">
        <v>25.7</v>
      </c>
      <c r="I207" s="402">
        <v>25.7</v>
      </c>
      <c r="J207" s="402">
        <v>22.1</v>
      </c>
      <c r="K207" s="191">
        <v>22.1</v>
      </c>
      <c r="L207" s="191">
        <v>26.4</v>
      </c>
      <c r="M207" s="191">
        <v>26.5</v>
      </c>
      <c r="N207" s="191">
        <v>26.3</v>
      </c>
      <c r="O207" s="191">
        <v>26.3</v>
      </c>
      <c r="P207" s="191">
        <v>25.3</v>
      </c>
      <c r="Q207" s="403">
        <v>25.7</v>
      </c>
      <c r="R207" s="403">
        <v>24.4</v>
      </c>
      <c r="S207" s="397">
        <v>25</v>
      </c>
      <c r="T207" s="397">
        <v>26.5</v>
      </c>
      <c r="U207" s="398">
        <v>22.2</v>
      </c>
      <c r="V207" s="403"/>
      <c r="W207" s="403"/>
      <c r="X207" s="403"/>
      <c r="Y207" s="403"/>
      <c r="Z207" s="493" t="s">
        <v>19</v>
      </c>
      <c r="AA207" s="205"/>
      <c r="AB207" s="205"/>
      <c r="AC207" s="2"/>
      <c r="AD207" s="2"/>
      <c r="AE207" s="2"/>
      <c r="AF207" s="2"/>
      <c r="AG207" s="2"/>
      <c r="AH207" s="2"/>
      <c r="AI207" s="2"/>
      <c r="AJ207" s="2"/>
      <c r="AK207" s="2"/>
      <c r="AL207" s="2"/>
      <c r="AM207" s="2"/>
      <c r="AN207" s="2"/>
      <c r="AO207" s="2"/>
    </row>
    <row r="208" spans="1:41">
      <c r="A208" s="2"/>
      <c r="B208" s="296" t="s">
        <v>304</v>
      </c>
      <c r="C208" s="162">
        <f t="shared" si="7"/>
        <v>17428231.5</v>
      </c>
      <c r="D208" s="162">
        <v>16354050</v>
      </c>
      <c r="E208" s="162">
        <v>18502413</v>
      </c>
      <c r="F208" s="495"/>
      <c r="G208" s="191"/>
      <c r="H208" s="191"/>
      <c r="I208" s="191"/>
      <c r="J208" s="191"/>
      <c r="K208" s="191"/>
      <c r="L208" s="191"/>
      <c r="M208" s="191"/>
      <c r="N208" s="191"/>
      <c r="O208" s="191"/>
      <c r="P208" s="191"/>
      <c r="Q208" s="403"/>
      <c r="R208" s="403"/>
      <c r="S208" s="397"/>
      <c r="T208" s="397"/>
      <c r="U208" s="494"/>
      <c r="V208" s="403"/>
      <c r="W208" s="403"/>
      <c r="X208" s="403"/>
      <c r="Y208" s="403"/>
      <c r="Z208" s="493"/>
      <c r="AA208" s="205"/>
      <c r="AB208" s="205"/>
      <c r="AC208" s="2"/>
      <c r="AD208" s="2"/>
      <c r="AE208" s="2"/>
      <c r="AF208" s="2"/>
      <c r="AG208" s="2"/>
      <c r="AH208" s="2"/>
      <c r="AI208" s="2"/>
      <c r="AJ208" s="2"/>
      <c r="AK208" s="2"/>
      <c r="AL208" s="2"/>
      <c r="AM208" s="2"/>
      <c r="AN208" s="2"/>
      <c r="AO208" s="2"/>
    </row>
    <row r="209" spans="1:41">
      <c r="A209" s="2"/>
      <c r="B209" s="296" t="s">
        <v>305</v>
      </c>
      <c r="C209" s="162">
        <f t="shared" si="7"/>
        <v>22658241</v>
      </c>
      <c r="D209" s="162">
        <v>21935444</v>
      </c>
      <c r="E209" s="162">
        <v>23381038</v>
      </c>
      <c r="F209" s="191">
        <v>37</v>
      </c>
      <c r="G209" s="191">
        <v>34.1</v>
      </c>
      <c r="H209" s="191">
        <v>38.299999999999997</v>
      </c>
      <c r="I209" s="402">
        <v>38.299999999999997</v>
      </c>
      <c r="J209" s="402">
        <v>38.299999999999997</v>
      </c>
      <c r="K209" s="191">
        <v>38.299999999999997</v>
      </c>
      <c r="L209" s="191">
        <v>38.299999999999997</v>
      </c>
      <c r="M209" s="402">
        <v>38.299999999999997</v>
      </c>
      <c r="N209" s="402">
        <v>38.299999999999997</v>
      </c>
      <c r="O209" s="402">
        <v>40.4</v>
      </c>
      <c r="P209" s="402">
        <v>40.4</v>
      </c>
      <c r="Q209" s="403">
        <v>40.4</v>
      </c>
      <c r="R209" s="403">
        <v>38.700000000000003</v>
      </c>
      <c r="S209" s="397">
        <v>39.799999999999997</v>
      </c>
      <c r="T209" s="397">
        <v>40.799999999999997</v>
      </c>
      <c r="U209" s="398">
        <v>35.1</v>
      </c>
      <c r="V209" s="403"/>
      <c r="W209" s="403"/>
      <c r="X209" s="403"/>
      <c r="Y209" s="403"/>
      <c r="Z209" s="493"/>
      <c r="AA209" s="205"/>
      <c r="AB209" s="205"/>
      <c r="AC209" s="2"/>
      <c r="AD209" s="2"/>
      <c r="AE209" s="2"/>
      <c r="AF209" s="2"/>
      <c r="AG209" s="2"/>
      <c r="AH209" s="2"/>
      <c r="AI209" s="2"/>
      <c r="AJ209" s="2"/>
      <c r="AK209" s="2"/>
      <c r="AL209" s="2"/>
      <c r="AM209" s="2"/>
      <c r="AN209" s="2"/>
      <c r="AO209" s="2"/>
    </row>
    <row r="210" spans="1:41">
      <c r="A210" s="2"/>
      <c r="B210" s="296" t="s">
        <v>176</v>
      </c>
      <c r="C210" s="162">
        <f t="shared" si="7"/>
        <v>7334003.5</v>
      </c>
      <c r="D210" s="162">
        <v>6186152</v>
      </c>
      <c r="E210" s="162">
        <v>8481855</v>
      </c>
      <c r="F210" s="495"/>
      <c r="G210" s="191"/>
      <c r="H210" s="191"/>
      <c r="I210" s="191"/>
      <c r="J210" s="191"/>
      <c r="K210" s="191"/>
      <c r="L210" s="191"/>
      <c r="M210" s="191"/>
      <c r="N210" s="191"/>
      <c r="O210" s="191"/>
      <c r="P210" s="191"/>
      <c r="Q210" s="403"/>
      <c r="R210" s="403"/>
      <c r="S210" s="397"/>
      <c r="T210" s="397"/>
      <c r="U210" s="494"/>
      <c r="V210" s="403"/>
      <c r="W210" s="403"/>
      <c r="X210" s="403"/>
      <c r="Y210" s="403"/>
      <c r="Z210" s="493" t="s">
        <v>407</v>
      </c>
      <c r="AA210" s="205"/>
      <c r="AB210" s="205"/>
      <c r="AC210" s="2"/>
      <c r="AD210" s="2"/>
      <c r="AE210" s="2"/>
      <c r="AF210" s="2"/>
      <c r="AG210" s="2"/>
      <c r="AH210" s="2"/>
      <c r="AI210" s="2"/>
      <c r="AJ210" s="2"/>
      <c r="AK210" s="2"/>
      <c r="AL210" s="2"/>
      <c r="AM210" s="2"/>
      <c r="AN210" s="2"/>
      <c r="AO210" s="2"/>
    </row>
    <row r="211" spans="1:41">
      <c r="A211" s="2"/>
      <c r="B211" s="296" t="s">
        <v>177</v>
      </c>
      <c r="C211" s="162">
        <f t="shared" si="7"/>
        <v>43731005</v>
      </c>
      <c r="D211" s="162">
        <v>33991590</v>
      </c>
      <c r="E211" s="162">
        <v>53470420</v>
      </c>
      <c r="F211" s="495"/>
      <c r="G211" s="191"/>
      <c r="H211" s="191"/>
      <c r="I211" s="191"/>
      <c r="J211" s="191"/>
      <c r="K211" s="191"/>
      <c r="L211" s="191"/>
      <c r="M211" s="191"/>
      <c r="N211" s="191"/>
      <c r="O211" s="191"/>
      <c r="P211" s="191"/>
      <c r="Q211" s="403"/>
      <c r="R211" s="403"/>
      <c r="S211" s="397"/>
      <c r="T211" s="397"/>
      <c r="U211" s="494"/>
      <c r="V211" s="403"/>
      <c r="W211" s="403"/>
      <c r="X211" s="403"/>
      <c r="Y211" s="403"/>
      <c r="Z211" s="493" t="s">
        <v>407</v>
      </c>
      <c r="AA211" s="205"/>
      <c r="AB211" s="205"/>
      <c r="AC211" s="2"/>
      <c r="AD211" s="2"/>
      <c r="AE211" s="2"/>
      <c r="AF211" s="2"/>
      <c r="AG211" s="2"/>
      <c r="AH211" s="2"/>
      <c r="AI211" s="2"/>
      <c r="AJ211" s="2"/>
      <c r="AK211" s="2"/>
      <c r="AL211" s="2"/>
      <c r="AM211" s="2"/>
      <c r="AN211" s="2"/>
      <c r="AO211" s="2"/>
    </row>
    <row r="212" spans="1:41">
      <c r="A212" s="2"/>
      <c r="B212" s="296" t="s">
        <v>80</v>
      </c>
      <c r="C212" s="162">
        <f t="shared" si="7"/>
        <v>65326340.5</v>
      </c>
      <c r="D212" s="162">
        <v>62693322</v>
      </c>
      <c r="E212" s="162">
        <v>67959359</v>
      </c>
      <c r="F212" s="495"/>
      <c r="G212" s="191"/>
      <c r="H212" s="191"/>
      <c r="I212" s="191"/>
      <c r="J212" s="191"/>
      <c r="K212" s="191"/>
      <c r="L212" s="191"/>
      <c r="M212" s="191"/>
      <c r="N212" s="191"/>
      <c r="O212" s="191"/>
      <c r="P212" s="191"/>
      <c r="Q212" s="403"/>
      <c r="R212" s="403"/>
      <c r="S212" s="397"/>
      <c r="T212" s="397"/>
      <c r="U212" s="494"/>
      <c r="V212" s="403"/>
      <c r="W212" s="403"/>
      <c r="X212" s="403"/>
      <c r="Y212" s="403"/>
      <c r="Z212" s="493" t="s">
        <v>19</v>
      </c>
      <c r="AA212" s="205"/>
      <c r="AB212" s="205"/>
      <c r="AC212" s="2"/>
      <c r="AD212" s="2"/>
      <c r="AE212" s="2"/>
      <c r="AF212" s="2"/>
      <c r="AG212" s="2"/>
      <c r="AH212" s="2"/>
      <c r="AI212" s="2"/>
      <c r="AJ212" s="2"/>
      <c r="AK212" s="2"/>
      <c r="AL212" s="2"/>
      <c r="AM212" s="2"/>
      <c r="AN212" s="2"/>
      <c r="AO212" s="2"/>
    </row>
    <row r="213" spans="1:41">
      <c r="A213" s="2"/>
      <c r="B213" s="296" t="s">
        <v>178</v>
      </c>
      <c r="C213" s="162">
        <f t="shared" si="7"/>
        <v>1046100</v>
      </c>
      <c r="D213" s="162">
        <v>847185</v>
      </c>
      <c r="E213" s="162">
        <v>1245015</v>
      </c>
      <c r="F213" s="495"/>
      <c r="G213" s="191"/>
      <c r="H213" s="191"/>
      <c r="I213" s="191"/>
      <c r="J213" s="191"/>
      <c r="K213" s="191"/>
      <c r="L213" s="191"/>
      <c r="M213" s="191"/>
      <c r="N213" s="191"/>
      <c r="O213" s="191"/>
      <c r="P213" s="191"/>
      <c r="Q213" s="403"/>
      <c r="R213" s="403"/>
      <c r="S213" s="397"/>
      <c r="T213" s="397"/>
      <c r="U213" s="494"/>
      <c r="V213" s="403"/>
      <c r="W213" s="403"/>
      <c r="X213" s="403"/>
      <c r="Y213" s="403"/>
      <c r="Z213" s="493" t="s">
        <v>407</v>
      </c>
      <c r="AA213" s="205"/>
      <c r="AB213" s="205"/>
      <c r="AC213" s="2"/>
      <c r="AD213" s="2"/>
      <c r="AE213" s="2"/>
      <c r="AF213" s="2"/>
      <c r="AG213" s="2"/>
      <c r="AH213" s="2"/>
      <c r="AI213" s="2"/>
      <c r="AJ213" s="2"/>
      <c r="AK213" s="2"/>
      <c r="AL213" s="2"/>
      <c r="AM213" s="2"/>
      <c r="AN213" s="2"/>
      <c r="AO213" s="2"/>
    </row>
    <row r="214" spans="1:41">
      <c r="A214" s="2"/>
      <c r="B214" s="296" t="s">
        <v>179</v>
      </c>
      <c r="C214" s="162">
        <f t="shared" si="7"/>
        <v>6089656.5</v>
      </c>
      <c r="D214" s="162">
        <v>4874735</v>
      </c>
      <c r="E214" s="162">
        <v>7304578</v>
      </c>
      <c r="F214" s="495"/>
      <c r="G214" s="191"/>
      <c r="H214" s="191"/>
      <c r="I214" s="191"/>
      <c r="J214" s="191"/>
      <c r="K214" s="191"/>
      <c r="L214" s="191"/>
      <c r="M214" s="191"/>
      <c r="N214" s="191"/>
      <c r="O214" s="191"/>
      <c r="P214" s="191"/>
      <c r="Q214" s="403"/>
      <c r="R214" s="403"/>
      <c r="S214" s="397"/>
      <c r="T214" s="397"/>
      <c r="U214" s="494"/>
      <c r="V214" s="403"/>
      <c r="W214" s="403"/>
      <c r="X214" s="403"/>
      <c r="Y214" s="403"/>
      <c r="Z214" s="493" t="s">
        <v>407</v>
      </c>
      <c r="AA214" s="205"/>
      <c r="AB214" s="205"/>
      <c r="AC214" s="2"/>
      <c r="AD214" s="2"/>
      <c r="AE214" s="2"/>
      <c r="AF214" s="2"/>
      <c r="AG214" s="2"/>
      <c r="AH214" s="2"/>
      <c r="AI214" s="2"/>
      <c r="AJ214" s="2"/>
      <c r="AK214" s="2"/>
      <c r="AL214" s="2"/>
      <c r="AM214" s="2"/>
      <c r="AN214" s="2"/>
      <c r="AO214" s="2"/>
    </row>
    <row r="215" spans="1:41">
      <c r="A215" s="2"/>
      <c r="B215" s="296" t="s">
        <v>306</v>
      </c>
      <c r="C215" s="162">
        <f t="shared" si="7"/>
        <v>102034</v>
      </c>
      <c r="D215" s="162">
        <v>97898</v>
      </c>
      <c r="E215" s="162">
        <v>106170</v>
      </c>
      <c r="F215" s="495"/>
      <c r="G215" s="191"/>
      <c r="H215" s="191"/>
      <c r="I215" s="191"/>
      <c r="J215" s="191"/>
      <c r="K215" s="191"/>
      <c r="L215" s="191"/>
      <c r="M215" s="191"/>
      <c r="N215" s="191"/>
      <c r="O215" s="191"/>
      <c r="P215" s="191"/>
      <c r="Q215" s="403"/>
      <c r="R215" s="403"/>
      <c r="S215" s="397"/>
      <c r="T215" s="397"/>
      <c r="U215" s="494"/>
      <c r="V215" s="403"/>
      <c r="W215" s="403"/>
      <c r="X215" s="403"/>
      <c r="Y215" s="403"/>
      <c r="Z215" s="493" t="s">
        <v>19</v>
      </c>
      <c r="AA215" s="205"/>
      <c r="AB215" s="205"/>
      <c r="AC215" s="2"/>
      <c r="AD215" s="2"/>
      <c r="AE215" s="2"/>
      <c r="AF215" s="2"/>
      <c r="AG215" s="2"/>
      <c r="AH215" s="2"/>
      <c r="AI215" s="2"/>
      <c r="AJ215" s="2"/>
      <c r="AK215" s="2"/>
      <c r="AL215" s="2"/>
      <c r="AM215" s="2"/>
      <c r="AN215" s="2"/>
      <c r="AO215" s="2"/>
    </row>
    <row r="216" spans="1:41">
      <c r="A216" s="2"/>
      <c r="B216" s="296" t="s">
        <v>307</v>
      </c>
      <c r="C216" s="162">
        <f t="shared" si="7"/>
        <v>1314034</v>
      </c>
      <c r="D216" s="162">
        <v>1267980</v>
      </c>
      <c r="E216" s="162">
        <v>1360088</v>
      </c>
      <c r="F216" s="495"/>
      <c r="G216" s="191"/>
      <c r="H216" s="191"/>
      <c r="I216" s="191"/>
      <c r="J216" s="191"/>
      <c r="K216" s="191"/>
      <c r="L216" s="191"/>
      <c r="M216" s="191"/>
      <c r="N216" s="191"/>
      <c r="O216" s="191"/>
      <c r="P216" s="191"/>
      <c r="Q216" s="403"/>
      <c r="R216" s="403"/>
      <c r="S216" s="397"/>
      <c r="T216" s="397"/>
      <c r="U216" s="494"/>
      <c r="V216" s="403"/>
      <c r="W216" s="403"/>
      <c r="X216" s="403"/>
      <c r="Y216" s="403"/>
      <c r="Z216" s="493" t="s">
        <v>19</v>
      </c>
      <c r="AA216" s="205"/>
      <c r="AB216" s="205"/>
      <c r="AC216" s="2"/>
      <c r="AD216" s="2"/>
      <c r="AE216" s="2"/>
      <c r="AF216" s="2"/>
      <c r="AG216" s="2"/>
      <c r="AH216" s="2"/>
      <c r="AI216" s="2"/>
      <c r="AJ216" s="2"/>
      <c r="AK216" s="2"/>
      <c r="AL216" s="2"/>
      <c r="AM216" s="2"/>
      <c r="AN216" s="2"/>
      <c r="AO216" s="2"/>
    </row>
    <row r="217" spans="1:41">
      <c r="A217" s="2"/>
      <c r="B217" s="296" t="s">
        <v>103</v>
      </c>
      <c r="C217" s="162">
        <f t="shared" si="7"/>
        <v>10330150</v>
      </c>
      <c r="D217" s="162">
        <v>9552500</v>
      </c>
      <c r="E217" s="162">
        <v>11107800</v>
      </c>
      <c r="F217" s="495"/>
      <c r="G217" s="191"/>
      <c r="H217" s="191"/>
      <c r="I217" s="191"/>
      <c r="J217" s="191"/>
      <c r="K217" s="191"/>
      <c r="L217" s="191"/>
      <c r="M217" s="191"/>
      <c r="N217" s="191"/>
      <c r="O217" s="191"/>
      <c r="P217" s="191"/>
      <c r="Q217" s="403"/>
      <c r="R217" s="403"/>
      <c r="S217" s="397"/>
      <c r="T217" s="397"/>
      <c r="U217" s="494"/>
      <c r="V217" s="403"/>
      <c r="W217" s="403"/>
      <c r="X217" s="403"/>
      <c r="Y217" s="403"/>
      <c r="Z217" s="493" t="s">
        <v>19</v>
      </c>
      <c r="AA217" s="205"/>
      <c r="AB217" s="205"/>
      <c r="AC217" s="2"/>
      <c r="AD217" s="2"/>
      <c r="AE217" s="2"/>
      <c r="AF217" s="2"/>
      <c r="AG217" s="2"/>
      <c r="AH217" s="2"/>
      <c r="AI217" s="2"/>
      <c r="AJ217" s="2"/>
      <c r="AK217" s="2"/>
      <c r="AL217" s="2"/>
      <c r="AM217" s="2"/>
      <c r="AN217" s="2"/>
      <c r="AO217" s="2"/>
    </row>
    <row r="218" spans="1:41">
      <c r="A218" s="2"/>
      <c r="B218" s="296" t="s">
        <v>81</v>
      </c>
      <c r="C218" s="162">
        <f t="shared" si="7"/>
        <v>70952993.5</v>
      </c>
      <c r="D218" s="162">
        <v>63240157</v>
      </c>
      <c r="E218" s="162">
        <v>78665830</v>
      </c>
      <c r="F218" s="495"/>
      <c r="G218" s="191"/>
      <c r="H218" s="191"/>
      <c r="I218" s="191"/>
      <c r="J218" s="191"/>
      <c r="K218" s="191"/>
      <c r="L218" s="191"/>
      <c r="M218" s="191"/>
      <c r="N218" s="191"/>
      <c r="O218" s="191"/>
      <c r="P218" s="191"/>
      <c r="Q218" s="403"/>
      <c r="R218" s="403"/>
      <c r="S218" s="397"/>
      <c r="T218" s="397"/>
      <c r="U218" s="494"/>
      <c r="V218" s="403"/>
      <c r="W218" s="403"/>
      <c r="X218" s="403"/>
      <c r="Y218" s="403"/>
      <c r="Z218" s="493" t="s">
        <v>19</v>
      </c>
      <c r="AA218" s="205"/>
      <c r="AB218" s="205"/>
      <c r="AC218" s="2"/>
      <c r="AD218" s="2"/>
      <c r="AE218" s="2"/>
      <c r="AF218" s="2"/>
      <c r="AG218" s="2"/>
      <c r="AH218" s="2"/>
      <c r="AI218" s="2"/>
      <c r="AJ218" s="2"/>
      <c r="AK218" s="2"/>
      <c r="AL218" s="2"/>
      <c r="AM218" s="2"/>
      <c r="AN218" s="2"/>
      <c r="AO218" s="2"/>
    </row>
    <row r="219" spans="1:41">
      <c r="A219" s="2"/>
      <c r="B219" s="296" t="s">
        <v>58</v>
      </c>
      <c r="C219" s="162">
        <f t="shared" si="7"/>
        <v>4937460.5</v>
      </c>
      <c r="D219" s="162">
        <v>4501419</v>
      </c>
      <c r="E219" s="162">
        <v>5373502</v>
      </c>
      <c r="F219" s="495"/>
      <c r="G219" s="191"/>
      <c r="H219" s="191"/>
      <c r="I219" s="191"/>
      <c r="J219" s="191"/>
      <c r="K219" s="191"/>
      <c r="L219" s="191"/>
      <c r="M219" s="191"/>
      <c r="N219" s="191"/>
      <c r="O219" s="191"/>
      <c r="P219" s="191"/>
      <c r="Q219" s="403"/>
      <c r="R219" s="403"/>
      <c r="S219" s="397"/>
      <c r="T219" s="397"/>
      <c r="U219" s="494"/>
      <c r="V219" s="403"/>
      <c r="W219" s="403"/>
      <c r="X219" s="403"/>
      <c r="Y219" s="403"/>
      <c r="Z219" s="493" t="s">
        <v>19</v>
      </c>
      <c r="AA219" s="205"/>
      <c r="AB219" s="205"/>
      <c r="AC219" s="2"/>
      <c r="AD219" s="2"/>
      <c r="AE219" s="2"/>
      <c r="AF219" s="2"/>
      <c r="AG219" s="2"/>
      <c r="AH219" s="2"/>
      <c r="AI219" s="2"/>
      <c r="AJ219" s="2"/>
      <c r="AK219" s="2"/>
      <c r="AL219" s="2"/>
      <c r="AM219" s="2"/>
      <c r="AN219" s="2"/>
      <c r="AO219" s="2"/>
    </row>
    <row r="220" spans="1:41">
      <c r="A220" s="2"/>
      <c r="B220" s="296" t="s">
        <v>180</v>
      </c>
      <c r="C220" s="162">
        <f t="shared" si="7"/>
        <v>31395009.5</v>
      </c>
      <c r="D220" s="162">
        <v>23757636</v>
      </c>
      <c r="E220" s="162">
        <v>39032383</v>
      </c>
      <c r="F220" s="495"/>
      <c r="G220" s="191"/>
      <c r="H220" s="191"/>
      <c r="I220" s="191"/>
      <c r="J220" s="191"/>
      <c r="K220" s="191"/>
      <c r="L220" s="191"/>
      <c r="M220" s="191"/>
      <c r="N220" s="191"/>
      <c r="O220" s="191"/>
      <c r="P220" s="191"/>
      <c r="Q220" s="403"/>
      <c r="R220" s="403"/>
      <c r="S220" s="397"/>
      <c r="T220" s="397"/>
      <c r="U220" s="494"/>
      <c r="V220" s="403"/>
      <c r="W220" s="403"/>
      <c r="X220" s="403"/>
      <c r="Y220" s="403"/>
      <c r="Z220" s="493" t="s">
        <v>407</v>
      </c>
      <c r="AA220" s="205"/>
      <c r="AB220" s="205"/>
      <c r="AC220" s="2"/>
      <c r="AD220" s="2"/>
      <c r="AE220" s="2"/>
      <c r="AF220" s="2"/>
      <c r="AG220" s="2"/>
      <c r="AH220" s="2"/>
      <c r="AI220" s="2"/>
      <c r="AJ220" s="2"/>
      <c r="AK220" s="2"/>
      <c r="AL220" s="2"/>
      <c r="AM220" s="2"/>
      <c r="AN220" s="2"/>
      <c r="AO220" s="2"/>
    </row>
    <row r="221" spans="1:41">
      <c r="A221" s="2"/>
      <c r="B221" s="296" t="s">
        <v>115</v>
      </c>
      <c r="C221" s="162">
        <f t="shared" si="7"/>
        <v>47187024</v>
      </c>
      <c r="D221" s="162">
        <v>49175848</v>
      </c>
      <c r="E221" s="162">
        <v>45198200</v>
      </c>
      <c r="F221" s="191">
        <v>71.099999999999994</v>
      </c>
      <c r="G221" s="191">
        <v>71.3</v>
      </c>
      <c r="H221" s="191">
        <v>73.400000000000006</v>
      </c>
      <c r="I221" s="402">
        <v>73.400000000000006</v>
      </c>
      <c r="J221" s="402">
        <v>83.3</v>
      </c>
      <c r="K221" s="191">
        <v>83.3</v>
      </c>
      <c r="L221" s="191">
        <v>84.8</v>
      </c>
      <c r="M221" s="191">
        <v>87.2</v>
      </c>
      <c r="N221" s="191">
        <v>84.3</v>
      </c>
      <c r="O221" s="191">
        <v>77.900000000000006</v>
      </c>
      <c r="P221" s="191">
        <v>84</v>
      </c>
      <c r="Q221" s="403">
        <v>84.9</v>
      </c>
      <c r="R221" s="403">
        <v>84.9</v>
      </c>
      <c r="S221" s="397">
        <v>78.2</v>
      </c>
      <c r="T221" s="397">
        <v>83.1</v>
      </c>
      <c r="U221" s="398">
        <v>82.4</v>
      </c>
      <c r="V221" s="403"/>
      <c r="W221" s="403"/>
      <c r="X221" s="403"/>
      <c r="Y221" s="403"/>
      <c r="Z221" s="493" t="s">
        <v>19</v>
      </c>
      <c r="AA221" s="205"/>
      <c r="AB221" s="205"/>
      <c r="AC221" s="2"/>
      <c r="AD221" s="2"/>
      <c r="AE221" s="2"/>
      <c r="AF221" s="2"/>
      <c r="AG221" s="2"/>
      <c r="AH221" s="2"/>
      <c r="AI221" s="2"/>
      <c r="AJ221" s="2"/>
      <c r="AK221" s="2"/>
      <c r="AL221" s="2"/>
      <c r="AM221" s="2"/>
      <c r="AN221" s="2"/>
      <c r="AO221" s="2"/>
    </row>
    <row r="222" spans="1:41">
      <c r="A222" s="2"/>
      <c r="B222" s="296" t="s">
        <v>29</v>
      </c>
      <c r="C222" s="162">
        <f t="shared" si="7"/>
        <v>6103545.5</v>
      </c>
      <c r="D222" s="162">
        <v>3050128</v>
      </c>
      <c r="E222" s="162">
        <v>9156963</v>
      </c>
      <c r="F222" s="495"/>
      <c r="G222" s="191"/>
      <c r="H222" s="191"/>
      <c r="I222" s="191"/>
      <c r="J222" s="191"/>
      <c r="K222" s="191"/>
      <c r="L222" s="191"/>
      <c r="M222" s="191"/>
      <c r="N222" s="191"/>
      <c r="O222" s="191"/>
      <c r="P222" s="191"/>
      <c r="Q222" s="403"/>
      <c r="R222" s="403"/>
      <c r="S222" s="397"/>
      <c r="T222" s="397"/>
      <c r="U222" s="494"/>
      <c r="V222" s="403"/>
      <c r="W222" s="403"/>
      <c r="X222" s="403"/>
      <c r="Y222" s="403"/>
      <c r="Z222" s="493" t="s">
        <v>19</v>
      </c>
      <c r="AA222" s="205"/>
      <c r="AB222" s="205"/>
      <c r="AC222" s="2"/>
      <c r="AD222" s="2"/>
      <c r="AE222" s="2"/>
      <c r="AF222" s="2"/>
      <c r="AG222" s="2"/>
      <c r="AH222" s="2"/>
      <c r="AI222" s="2"/>
      <c r="AJ222" s="2"/>
      <c r="AK222" s="2"/>
      <c r="AL222" s="2"/>
      <c r="AM222" s="2"/>
      <c r="AN222" s="2"/>
      <c r="AO222" s="2"/>
    </row>
    <row r="223" spans="1:41">
      <c r="A223" s="2"/>
      <c r="B223" s="296" t="s">
        <v>62</v>
      </c>
      <c r="C223" s="162">
        <f t="shared" si="7"/>
        <v>62015373</v>
      </c>
      <c r="D223" s="162">
        <v>58892514</v>
      </c>
      <c r="E223" s="162">
        <v>65138232</v>
      </c>
      <c r="F223" s="191">
        <v>81.7</v>
      </c>
      <c r="G223" s="191">
        <v>85.6</v>
      </c>
      <c r="H223" s="191">
        <v>81.099999999999994</v>
      </c>
      <c r="I223" s="402">
        <v>81.099999999999994</v>
      </c>
      <c r="J223" s="402">
        <v>75.2</v>
      </c>
      <c r="K223" s="191">
        <v>75.2</v>
      </c>
      <c r="L223" s="191">
        <v>69.2</v>
      </c>
      <c r="M223" s="191">
        <v>57.5</v>
      </c>
      <c r="N223" s="191">
        <v>52.5</v>
      </c>
      <c r="O223" s="191">
        <v>62.9</v>
      </c>
      <c r="P223" s="191">
        <v>56.9</v>
      </c>
      <c r="Q223" s="403">
        <v>62.7</v>
      </c>
      <c r="R223" s="191">
        <v>64</v>
      </c>
      <c r="S223" s="397">
        <v>64.099999999999994</v>
      </c>
      <c r="T223" s="397">
        <v>57.9</v>
      </c>
      <c r="U223" s="398">
        <v>63.9</v>
      </c>
      <c r="V223" s="403"/>
      <c r="W223" s="403"/>
      <c r="X223" s="403"/>
      <c r="Y223" s="403"/>
      <c r="Z223" s="493" t="s">
        <v>19</v>
      </c>
      <c r="AA223" s="205"/>
      <c r="AB223" s="205"/>
      <c r="AC223" s="2"/>
      <c r="AD223" s="2"/>
      <c r="AE223" s="2"/>
      <c r="AF223" s="2"/>
      <c r="AG223" s="2"/>
      <c r="AH223" s="2"/>
      <c r="AI223" s="2"/>
      <c r="AJ223" s="2"/>
      <c r="AK223" s="2"/>
      <c r="AL223" s="2"/>
      <c r="AM223" s="2"/>
      <c r="AN223" s="2"/>
      <c r="AO223" s="2"/>
    </row>
    <row r="224" spans="1:41">
      <c r="A224" s="2"/>
      <c r="B224" s="296" t="s">
        <v>32</v>
      </c>
      <c r="C224" s="162">
        <f t="shared" si="7"/>
        <v>301790615.5</v>
      </c>
      <c r="D224" s="162">
        <v>282162411</v>
      </c>
      <c r="E224" s="162">
        <v>321418820</v>
      </c>
      <c r="F224" s="191">
        <v>753.9</v>
      </c>
      <c r="G224" s="191">
        <v>768.8</v>
      </c>
      <c r="H224" s="191">
        <v>780.1</v>
      </c>
      <c r="I224" s="402">
        <v>780.1</v>
      </c>
      <c r="J224" s="402">
        <v>780.5</v>
      </c>
      <c r="K224" s="191">
        <v>780.5</v>
      </c>
      <c r="L224" s="191">
        <v>787.2</v>
      </c>
      <c r="M224" s="191">
        <v>806.6</v>
      </c>
      <c r="N224" s="191">
        <v>809</v>
      </c>
      <c r="O224" s="191">
        <v>796.9</v>
      </c>
      <c r="P224" s="191">
        <v>807.1</v>
      </c>
      <c r="Q224" s="403">
        <v>790.4</v>
      </c>
      <c r="R224" s="403">
        <v>770.7</v>
      </c>
      <c r="S224" s="397">
        <v>790.2</v>
      </c>
      <c r="T224" s="397">
        <v>798.6</v>
      </c>
      <c r="U224" s="398">
        <v>798</v>
      </c>
      <c r="V224" s="403"/>
      <c r="W224" s="403"/>
      <c r="X224" s="403"/>
      <c r="Y224" s="403"/>
      <c r="Z224" s="493" t="s">
        <v>19</v>
      </c>
      <c r="AA224" s="205"/>
      <c r="AB224" s="205"/>
      <c r="AC224" s="2"/>
      <c r="AD224" s="2"/>
      <c r="AE224" s="2"/>
      <c r="AF224" s="2"/>
      <c r="AG224" s="2"/>
      <c r="AH224" s="2"/>
      <c r="AI224" s="2"/>
      <c r="AJ224" s="2"/>
      <c r="AK224" s="2"/>
      <c r="AL224" s="2"/>
      <c r="AM224" s="2"/>
      <c r="AN224" s="2"/>
      <c r="AO224" s="2"/>
    </row>
    <row r="225" spans="1:41">
      <c r="A225" s="2"/>
      <c r="B225" s="296" t="s">
        <v>105</v>
      </c>
      <c r="C225" s="162">
        <f t="shared" ref="C225:C232" si="8">(D225+E225)/2</f>
        <v>3376398.5</v>
      </c>
      <c r="D225" s="162">
        <v>3321242</v>
      </c>
      <c r="E225" s="162">
        <v>3431555</v>
      </c>
      <c r="F225" s="495"/>
      <c r="G225" s="191"/>
      <c r="H225" s="191"/>
      <c r="I225" s="191"/>
      <c r="J225" s="191"/>
      <c r="K225" s="191"/>
      <c r="L225" s="191"/>
      <c r="M225" s="191"/>
      <c r="N225" s="191"/>
      <c r="O225" s="191"/>
      <c r="P225" s="191"/>
      <c r="Q225" s="403"/>
      <c r="R225" s="403"/>
      <c r="S225" s="397"/>
      <c r="T225" s="397"/>
      <c r="U225" s="494"/>
      <c r="V225" s="403"/>
      <c r="W225" s="403"/>
      <c r="X225" s="403"/>
      <c r="Y225" s="403"/>
      <c r="Z225" s="493" t="s">
        <v>19</v>
      </c>
      <c r="AA225" s="205"/>
      <c r="AB225" s="205"/>
      <c r="AC225" s="2"/>
      <c r="AD225" s="2"/>
      <c r="AE225" s="2"/>
      <c r="AF225" s="2"/>
      <c r="AG225" s="2"/>
      <c r="AH225" s="2"/>
      <c r="AI225" s="2"/>
      <c r="AJ225" s="2"/>
      <c r="AK225" s="2"/>
      <c r="AL225" s="2"/>
      <c r="AM225" s="2"/>
      <c r="AN225" s="2"/>
      <c r="AO225" s="2"/>
    </row>
    <row r="226" spans="1:41">
      <c r="A226" s="2"/>
      <c r="B226" s="296" t="s">
        <v>106</v>
      </c>
      <c r="C226" s="162">
        <f t="shared" si="8"/>
        <v>27974950</v>
      </c>
      <c r="D226" s="162">
        <v>24650400</v>
      </c>
      <c r="E226" s="162">
        <v>31299500</v>
      </c>
      <c r="F226" s="495"/>
      <c r="G226" s="191"/>
      <c r="H226" s="191"/>
      <c r="I226" s="191"/>
      <c r="J226" s="191"/>
      <c r="K226" s="191"/>
      <c r="L226" s="191"/>
      <c r="M226" s="191"/>
      <c r="N226" s="191"/>
      <c r="O226" s="191"/>
      <c r="P226" s="191"/>
      <c r="Q226" s="403"/>
      <c r="R226" s="403"/>
      <c r="S226" s="397"/>
      <c r="T226" s="397"/>
      <c r="U226" s="494"/>
      <c r="V226" s="403"/>
      <c r="W226" s="403"/>
      <c r="X226" s="403"/>
      <c r="Y226" s="403"/>
      <c r="Z226" s="493" t="s">
        <v>19</v>
      </c>
      <c r="AA226" s="205"/>
      <c r="AB226" s="205"/>
      <c r="AC226" s="2"/>
      <c r="AD226" s="2"/>
      <c r="AE226" s="2"/>
      <c r="AF226" s="2"/>
      <c r="AG226" s="2"/>
      <c r="AH226" s="2"/>
      <c r="AI226" s="2"/>
      <c r="AJ226" s="2"/>
      <c r="AK226" s="2"/>
      <c r="AL226" s="2"/>
      <c r="AM226" s="2"/>
      <c r="AN226" s="2"/>
      <c r="AO226" s="2"/>
    </row>
    <row r="227" spans="1:41">
      <c r="A227" s="2"/>
      <c r="B227" s="296" t="s">
        <v>308</v>
      </c>
      <c r="C227" s="162">
        <f t="shared" si="8"/>
        <v>224855</v>
      </c>
      <c r="D227" s="162">
        <v>185058</v>
      </c>
      <c r="E227" s="162">
        <v>264652</v>
      </c>
      <c r="F227" s="495"/>
      <c r="G227" s="191"/>
      <c r="H227" s="191"/>
      <c r="I227" s="191"/>
      <c r="J227" s="191"/>
      <c r="K227" s="191"/>
      <c r="L227" s="191"/>
      <c r="M227" s="191"/>
      <c r="N227" s="191"/>
      <c r="O227" s="191"/>
      <c r="P227" s="191"/>
      <c r="Q227" s="403"/>
      <c r="R227" s="403"/>
      <c r="S227" s="397"/>
      <c r="T227" s="397"/>
      <c r="U227" s="494"/>
      <c r="V227" s="403"/>
      <c r="W227" s="403"/>
      <c r="X227" s="403"/>
      <c r="Y227" s="403"/>
      <c r="Z227" s="493"/>
      <c r="AA227" s="205"/>
      <c r="AB227" s="205"/>
      <c r="AC227" s="2"/>
      <c r="AD227" s="2"/>
      <c r="AE227" s="2"/>
      <c r="AF227" s="2"/>
      <c r="AG227" s="2"/>
      <c r="AH227" s="2"/>
      <c r="AI227" s="2"/>
      <c r="AJ227" s="2"/>
      <c r="AK227" s="2"/>
      <c r="AL227" s="2"/>
      <c r="AM227" s="2"/>
      <c r="AN227" s="2"/>
      <c r="AO227" s="2"/>
    </row>
    <row r="228" spans="1:41">
      <c r="A228" s="2"/>
      <c r="B228" s="296" t="s">
        <v>65</v>
      </c>
      <c r="C228" s="162">
        <f t="shared" si="8"/>
        <v>27794780</v>
      </c>
      <c r="D228" s="162">
        <v>24481477</v>
      </c>
      <c r="E228" s="162">
        <v>31108083</v>
      </c>
      <c r="F228" s="495"/>
      <c r="G228" s="191"/>
      <c r="H228" s="191"/>
      <c r="I228" s="191"/>
      <c r="J228" s="191"/>
      <c r="K228" s="191"/>
      <c r="L228" s="191"/>
      <c r="M228" s="191"/>
      <c r="N228" s="191"/>
      <c r="O228" s="191"/>
      <c r="P228" s="191"/>
      <c r="Q228" s="403"/>
      <c r="R228" s="403"/>
      <c r="S228" s="397"/>
      <c r="T228" s="397"/>
      <c r="U228" s="494"/>
      <c r="V228" s="403"/>
      <c r="W228" s="403"/>
      <c r="X228" s="403"/>
      <c r="Y228" s="403"/>
      <c r="Z228" s="493" t="s">
        <v>19</v>
      </c>
      <c r="AA228" s="205"/>
      <c r="AB228" s="205"/>
      <c r="AC228" s="2"/>
      <c r="AD228" s="2"/>
      <c r="AE228" s="2"/>
      <c r="AF228" s="2"/>
      <c r="AG228" s="2"/>
      <c r="AH228" s="2"/>
      <c r="AI228" s="2"/>
      <c r="AJ228" s="2"/>
      <c r="AK228" s="2"/>
      <c r="AL228" s="2"/>
      <c r="AM228" s="2"/>
      <c r="AN228" s="2"/>
      <c r="AO228" s="2"/>
    </row>
    <row r="229" spans="1:41">
      <c r="A229" s="2"/>
      <c r="B229" s="296" t="s">
        <v>118</v>
      </c>
      <c r="C229" s="162">
        <f t="shared" si="8"/>
        <v>84667350</v>
      </c>
      <c r="D229" s="162">
        <v>77630900</v>
      </c>
      <c r="E229" s="162">
        <v>91703800</v>
      </c>
      <c r="F229" s="495"/>
      <c r="G229" s="191"/>
      <c r="H229" s="191"/>
      <c r="I229" s="191"/>
      <c r="J229" s="191"/>
      <c r="K229" s="191"/>
      <c r="L229" s="191"/>
      <c r="M229" s="191"/>
      <c r="N229" s="191"/>
      <c r="O229" s="191"/>
      <c r="P229" s="191"/>
      <c r="Q229" s="403"/>
      <c r="R229" s="403"/>
      <c r="S229" s="397"/>
      <c r="T229" s="397"/>
      <c r="U229" s="494"/>
      <c r="V229" s="403"/>
      <c r="W229" s="403"/>
      <c r="X229" s="403"/>
      <c r="Y229" s="403"/>
      <c r="Z229" s="493" t="s">
        <v>19</v>
      </c>
      <c r="AA229" s="205"/>
      <c r="AB229" s="205"/>
      <c r="AC229" s="2"/>
      <c r="AD229" s="2"/>
      <c r="AE229" s="2"/>
      <c r="AF229" s="2"/>
      <c r="AG229" s="2"/>
      <c r="AH229" s="2"/>
      <c r="AI229" s="2"/>
      <c r="AJ229" s="2"/>
      <c r="AK229" s="2"/>
      <c r="AL229" s="2"/>
      <c r="AM229" s="2"/>
      <c r="AN229" s="2"/>
      <c r="AO229" s="2"/>
    </row>
    <row r="230" spans="1:41">
      <c r="A230" s="2"/>
      <c r="B230" s="296" t="s">
        <v>181</v>
      </c>
      <c r="C230" s="162">
        <f t="shared" si="8"/>
        <v>22313717</v>
      </c>
      <c r="D230" s="162">
        <v>17795219</v>
      </c>
      <c r="E230" s="162">
        <v>26832215</v>
      </c>
      <c r="F230" s="495"/>
      <c r="G230" s="191"/>
      <c r="H230" s="191"/>
      <c r="I230" s="191"/>
      <c r="J230" s="191"/>
      <c r="K230" s="191"/>
      <c r="L230" s="191"/>
      <c r="M230" s="191"/>
      <c r="N230" s="191"/>
      <c r="O230" s="191"/>
      <c r="P230" s="191"/>
      <c r="Q230" s="403"/>
      <c r="R230" s="403"/>
      <c r="S230" s="397"/>
      <c r="T230" s="397"/>
      <c r="U230" s="494"/>
      <c r="V230" s="403"/>
      <c r="W230" s="403"/>
      <c r="X230" s="403"/>
      <c r="Y230" s="403"/>
      <c r="Z230" s="493" t="s">
        <v>407</v>
      </c>
      <c r="AA230" s="205"/>
      <c r="AB230" s="205"/>
      <c r="AC230" s="2"/>
      <c r="AD230" s="2"/>
      <c r="AE230" s="2"/>
      <c r="AF230" s="2"/>
      <c r="AG230" s="2"/>
      <c r="AH230" s="2"/>
      <c r="AI230" s="2"/>
      <c r="AJ230" s="2"/>
      <c r="AK230" s="2"/>
      <c r="AL230" s="2"/>
      <c r="AM230" s="2"/>
      <c r="AN230" s="2"/>
      <c r="AO230" s="2"/>
    </row>
    <row r="231" spans="1:41">
      <c r="A231" s="2"/>
      <c r="B231" s="296" t="s">
        <v>182</v>
      </c>
      <c r="C231" s="162">
        <f t="shared" si="8"/>
        <v>13398493.5</v>
      </c>
      <c r="D231" s="162">
        <v>10585220</v>
      </c>
      <c r="E231" s="162">
        <v>16211767</v>
      </c>
      <c r="F231" s="495"/>
      <c r="G231" s="191"/>
      <c r="H231" s="191"/>
      <c r="I231" s="191"/>
      <c r="J231" s="191"/>
      <c r="K231" s="496"/>
      <c r="L231" s="496"/>
      <c r="M231" s="191"/>
      <c r="N231" s="191"/>
      <c r="O231" s="191"/>
      <c r="P231" s="191"/>
      <c r="Q231" s="403"/>
      <c r="R231" s="403"/>
      <c r="S231" s="397"/>
      <c r="T231" s="397"/>
      <c r="U231" s="494"/>
      <c r="V231" s="403"/>
      <c r="W231" s="403"/>
      <c r="X231" s="403"/>
      <c r="Y231" s="403"/>
      <c r="Z231" s="493" t="s">
        <v>407</v>
      </c>
      <c r="AA231" s="205"/>
      <c r="AB231" s="205"/>
      <c r="AC231" s="2"/>
      <c r="AD231" s="2"/>
      <c r="AE231" s="2"/>
      <c r="AF231" s="2"/>
      <c r="AG231" s="2"/>
      <c r="AH231" s="2"/>
      <c r="AI231" s="2"/>
      <c r="AJ231" s="2"/>
      <c r="AK231" s="2"/>
      <c r="AL231" s="2"/>
      <c r="AM231" s="2"/>
      <c r="AN231" s="2"/>
      <c r="AO231" s="2"/>
    </row>
    <row r="232" spans="1:41">
      <c r="A232" s="410"/>
      <c r="B232" s="296" t="s">
        <v>183</v>
      </c>
      <c r="C232" s="162">
        <f t="shared" si="8"/>
        <v>14051366</v>
      </c>
      <c r="D232" s="162">
        <v>12499981</v>
      </c>
      <c r="E232" s="162">
        <v>15602751</v>
      </c>
      <c r="F232" s="495"/>
      <c r="G232" s="191"/>
      <c r="H232" s="191"/>
      <c r="I232" s="191"/>
      <c r="J232" s="191"/>
      <c r="K232" s="496"/>
      <c r="L232" s="496"/>
      <c r="M232" s="191"/>
      <c r="N232" s="191"/>
      <c r="O232" s="191"/>
      <c r="P232" s="191"/>
      <c r="Q232" s="403"/>
      <c r="R232" s="403"/>
      <c r="S232" s="397"/>
      <c r="T232" s="397"/>
      <c r="U232" s="497"/>
      <c r="V232" s="409"/>
      <c r="W232" s="403"/>
      <c r="X232" s="403"/>
      <c r="Y232" s="403"/>
      <c r="Z232" s="493" t="s">
        <v>407</v>
      </c>
      <c r="AA232" s="2"/>
      <c r="AB232" s="2"/>
      <c r="AC232" s="2"/>
      <c r="AD232" s="2"/>
      <c r="AE232" s="2"/>
      <c r="AF232" s="2"/>
      <c r="AG232" s="2"/>
      <c r="AH232" s="2"/>
      <c r="AI232" s="2"/>
      <c r="AJ232" s="2"/>
      <c r="AK232" s="2"/>
      <c r="AL232" s="2"/>
      <c r="AM232" s="2"/>
      <c r="AN232" s="2"/>
      <c r="AO232" s="2"/>
    </row>
    <row r="233" spans="1:41">
      <c r="A233" s="410"/>
      <c r="B233" s="412"/>
      <c r="C233" s="2"/>
      <c r="D233" s="411"/>
      <c r="E233" s="411"/>
      <c r="F233" s="411"/>
      <c r="G233" s="411"/>
      <c r="H233" s="411"/>
      <c r="I233" s="411"/>
      <c r="J233" s="411"/>
      <c r="K233" s="411"/>
      <c r="L233" s="411"/>
      <c r="M233" s="411"/>
      <c r="N233" s="411"/>
      <c r="O233" s="411"/>
      <c r="P233" s="411"/>
      <c r="Q233" s="411"/>
      <c r="R233" s="411"/>
      <c r="S233" s="411"/>
      <c r="T233" s="411"/>
      <c r="U233" s="411"/>
      <c r="V233" s="411"/>
      <c r="W233" s="411"/>
      <c r="X233" s="411"/>
      <c r="Y233" s="411"/>
      <c r="Z233" s="2"/>
      <c r="AA233" s="2"/>
      <c r="AB233" s="2"/>
      <c r="AC233" s="2"/>
      <c r="AD233" s="2"/>
      <c r="AE233" s="2"/>
      <c r="AF233" s="2"/>
      <c r="AG233" s="2"/>
      <c r="AH233" s="2"/>
      <c r="AI233" s="2"/>
      <c r="AJ233" s="2"/>
      <c r="AK233" s="2"/>
      <c r="AL233" s="2"/>
      <c r="AM233" s="2"/>
      <c r="AN233" s="2"/>
      <c r="AO233" s="2"/>
    </row>
    <row r="234" spans="1:41">
      <c r="A234" s="410"/>
      <c r="B234" s="413"/>
      <c r="C234" s="2"/>
      <c r="D234" s="411"/>
      <c r="E234" s="411"/>
      <c r="F234" s="411"/>
      <c r="G234" s="411"/>
      <c r="H234" s="411"/>
      <c r="I234" s="411"/>
      <c r="J234" s="411"/>
      <c r="K234" s="411"/>
      <c r="L234" s="411"/>
      <c r="M234" s="411"/>
      <c r="N234" s="411"/>
      <c r="O234" s="411"/>
      <c r="P234" s="411"/>
      <c r="Q234" s="411"/>
      <c r="R234" s="411"/>
      <c r="S234" s="411"/>
      <c r="T234" s="411"/>
      <c r="U234" s="411"/>
      <c r="V234" s="411"/>
      <c r="W234" s="411"/>
      <c r="X234" s="411"/>
      <c r="Y234" s="411"/>
      <c r="Z234" s="2"/>
      <c r="AA234" s="2"/>
      <c r="AB234" s="2"/>
      <c r="AC234" s="2"/>
      <c r="AD234" s="2"/>
      <c r="AE234" s="2"/>
      <c r="AF234" s="2"/>
      <c r="AG234" s="2"/>
      <c r="AH234" s="2"/>
      <c r="AI234" s="2"/>
      <c r="AJ234" s="2"/>
      <c r="AK234" s="2"/>
      <c r="AL234" s="2"/>
      <c r="AM234" s="2"/>
      <c r="AN234" s="2"/>
      <c r="AO234" s="2"/>
    </row>
    <row r="235" spans="1:41">
      <c r="A235" s="410"/>
      <c r="B235" s="414"/>
      <c r="C235" s="2"/>
      <c r="D235" s="411"/>
      <c r="E235" s="411"/>
      <c r="F235" s="411"/>
      <c r="G235" s="411"/>
      <c r="H235" s="411"/>
      <c r="I235" s="411"/>
      <c r="J235" s="411"/>
      <c r="K235" s="411"/>
      <c r="L235" s="411"/>
      <c r="M235" s="411"/>
      <c r="N235" s="411"/>
      <c r="O235" s="411"/>
      <c r="P235" s="411"/>
      <c r="Q235" s="415"/>
      <c r="R235" s="415"/>
      <c r="S235" s="411"/>
      <c r="T235" s="411"/>
      <c r="U235" s="411"/>
      <c r="V235" s="411"/>
      <c r="W235" s="411"/>
      <c r="X235" s="411"/>
      <c r="Y235" s="411"/>
      <c r="Z235" s="2"/>
      <c r="AA235" s="2"/>
      <c r="AB235" s="2"/>
      <c r="AC235" s="2"/>
      <c r="AD235" s="2"/>
      <c r="AE235" s="2"/>
      <c r="AF235" s="2"/>
      <c r="AG235" s="2"/>
      <c r="AH235" s="2"/>
      <c r="AI235" s="2"/>
      <c r="AJ235" s="2"/>
      <c r="AK235" s="2"/>
      <c r="AL235" s="2"/>
      <c r="AM235" s="2"/>
      <c r="AN235" s="2"/>
      <c r="AO235" s="2"/>
    </row>
    <row r="236" spans="1:41">
      <c r="A236" s="410"/>
      <c r="B236" s="413"/>
      <c r="C236" s="2"/>
      <c r="D236" s="411"/>
      <c r="E236" s="411"/>
      <c r="F236" s="411"/>
      <c r="G236" s="411"/>
      <c r="H236" s="411"/>
      <c r="I236" s="411"/>
      <c r="J236" s="411"/>
      <c r="K236" s="411"/>
      <c r="L236" s="411"/>
      <c r="M236" s="411"/>
      <c r="N236" s="411"/>
      <c r="O236" s="411"/>
      <c r="P236" s="411"/>
      <c r="Q236" s="411"/>
      <c r="R236" s="411"/>
      <c r="S236" s="411"/>
      <c r="T236" s="411"/>
      <c r="U236" s="411"/>
      <c r="V236" s="411"/>
      <c r="W236" s="411"/>
      <c r="X236" s="411"/>
      <c r="Y236" s="411"/>
      <c r="Z236" s="2"/>
      <c r="AA236" s="2"/>
      <c r="AB236" s="2"/>
      <c r="AC236" s="2"/>
      <c r="AD236" s="2"/>
      <c r="AE236" s="2"/>
      <c r="AF236" s="2"/>
      <c r="AG236" s="2"/>
      <c r="AH236" s="2"/>
      <c r="AI236" s="2"/>
      <c r="AJ236" s="2"/>
      <c r="AK236" s="2"/>
      <c r="AL236" s="2"/>
      <c r="AM236" s="2"/>
      <c r="AN236" s="2"/>
      <c r="AO236" s="2"/>
    </row>
    <row r="237" spans="1:41">
      <c r="A237" s="224"/>
      <c r="B237" s="41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224"/>
      <c r="B238" s="41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224"/>
      <c r="B239" s="417"/>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2:X232"/>
  <pageMargins left="0.7" right="0.7" top="0.75" bottom="0.75" header="0.3" footer="0.3"/>
  <pageSetup paperSize="9" orientation="portrait" r:id="rId1"/>
  <ignoredErrors>
    <ignoredError sqref="Z25:Z27"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3"/>
  <sheetViews>
    <sheetView workbookViewId="0">
      <selection activeCell="A2" sqref="A2:C2"/>
    </sheetView>
  </sheetViews>
  <sheetFormatPr defaultRowHeight="15"/>
  <cols>
    <col min="1" max="1" width="7.140625" customWidth="1"/>
    <col min="2" max="2" width="20.28515625" customWidth="1"/>
    <col min="3" max="9" width="13.7109375" customWidth="1"/>
    <col min="11" max="11" width="9.28515625" bestFit="1" customWidth="1"/>
    <col min="13" max="13" width="10.85546875" bestFit="1" customWidth="1"/>
  </cols>
  <sheetData>
    <row r="1" spans="1:19">
      <c r="A1" s="44" t="s">
        <v>0</v>
      </c>
      <c r="B1" s="2"/>
      <c r="C1" s="2"/>
      <c r="D1" s="2"/>
      <c r="E1" s="2"/>
      <c r="F1" s="2"/>
      <c r="G1" s="2"/>
      <c r="H1" s="2"/>
      <c r="I1" s="2"/>
      <c r="J1" s="2"/>
      <c r="K1" s="2"/>
      <c r="L1" s="2"/>
      <c r="M1" s="2"/>
      <c r="N1" s="2"/>
      <c r="O1" s="2"/>
      <c r="P1" s="2"/>
    </row>
    <row r="2" spans="1:19" ht="15.75">
      <c r="A2" s="47" t="s">
        <v>354</v>
      </c>
      <c r="B2" s="70"/>
      <c r="C2" s="2"/>
      <c r="D2" s="2"/>
      <c r="E2" s="2"/>
      <c r="F2" s="71"/>
      <c r="G2" s="2"/>
      <c r="H2" s="2"/>
      <c r="I2" s="2"/>
      <c r="J2" s="2"/>
      <c r="K2" s="2"/>
      <c r="L2" s="2"/>
      <c r="M2" s="2"/>
      <c r="N2" s="2"/>
      <c r="O2" s="2"/>
      <c r="P2" s="2"/>
    </row>
    <row r="3" spans="1:19">
      <c r="A3" s="535"/>
      <c r="B3" s="535"/>
      <c r="C3" s="535"/>
      <c r="D3" s="535"/>
      <c r="E3" s="535"/>
      <c r="F3" s="535"/>
      <c r="G3" s="535"/>
      <c r="H3" s="535"/>
      <c r="I3" s="535"/>
      <c r="J3" s="535"/>
      <c r="K3" s="535"/>
      <c r="L3" s="535"/>
      <c r="M3" s="535"/>
      <c r="N3" s="535"/>
      <c r="O3" s="535"/>
      <c r="P3" s="535"/>
      <c r="Q3" s="535"/>
      <c r="R3" s="535"/>
      <c r="S3" s="535"/>
    </row>
    <row r="4" spans="1:19">
      <c r="A4" s="535"/>
      <c r="B4" s="535"/>
      <c r="C4" s="535"/>
      <c r="D4" s="535"/>
      <c r="E4" s="535"/>
      <c r="F4" s="138"/>
      <c r="G4" s="138"/>
      <c r="H4" s="138"/>
      <c r="I4" s="535"/>
      <c r="J4" s="535"/>
      <c r="K4" s="535"/>
      <c r="L4" s="535"/>
      <c r="M4" s="535"/>
      <c r="N4" s="535"/>
      <c r="O4" s="535"/>
      <c r="P4" s="535"/>
      <c r="Q4" s="535"/>
      <c r="R4" s="535"/>
      <c r="S4" s="535"/>
    </row>
    <row r="5" spans="1:19">
      <c r="A5" s="535"/>
      <c r="B5" s="138"/>
      <c r="C5" s="138"/>
      <c r="D5" s="138"/>
      <c r="E5" s="138"/>
      <c r="F5" s="535"/>
      <c r="G5" s="535"/>
      <c r="H5" s="535"/>
      <c r="I5" s="535"/>
      <c r="J5" s="535"/>
      <c r="K5" s="535"/>
      <c r="L5" s="535"/>
      <c r="M5" s="535"/>
      <c r="N5" s="535"/>
      <c r="O5" s="535"/>
      <c r="P5" s="535"/>
      <c r="Q5" s="535"/>
      <c r="R5" s="535"/>
      <c r="S5" s="535"/>
    </row>
    <row r="6" spans="1:19">
      <c r="A6" s="535"/>
      <c r="B6" s="138"/>
      <c r="C6" s="138"/>
      <c r="D6" s="138"/>
      <c r="E6" s="138"/>
      <c r="F6" s="138"/>
      <c r="G6" s="535"/>
      <c r="H6" s="535"/>
      <c r="I6" s="535"/>
      <c r="J6" s="535"/>
      <c r="K6" s="535"/>
      <c r="L6" s="535"/>
      <c r="M6" s="535"/>
      <c r="N6" s="535"/>
      <c r="O6" s="535"/>
      <c r="P6" s="535"/>
      <c r="Q6" s="535"/>
      <c r="R6" s="535"/>
      <c r="S6" s="535"/>
    </row>
    <row r="7" spans="1:19">
      <c r="A7" s="535"/>
      <c r="B7" s="138"/>
      <c r="C7" s="138"/>
      <c r="D7" s="536"/>
      <c r="E7" s="138"/>
      <c r="F7" s="138"/>
      <c r="G7" s="535"/>
      <c r="H7" s="535"/>
      <c r="I7" s="535"/>
      <c r="J7" s="535"/>
      <c r="K7" s="535"/>
      <c r="L7" s="535"/>
      <c r="M7" s="535"/>
      <c r="N7" s="535"/>
      <c r="O7" s="535"/>
      <c r="P7" s="535"/>
      <c r="Q7" s="535"/>
      <c r="R7" s="535"/>
      <c r="S7" s="535"/>
    </row>
    <row r="8" spans="1:19">
      <c r="A8" s="535"/>
      <c r="B8" s="411"/>
      <c r="C8" s="138"/>
      <c r="D8" s="536"/>
      <c r="E8" s="138"/>
      <c r="F8" s="138"/>
      <c r="G8" s="535"/>
      <c r="H8" s="535" t="str">
        <f>B17</f>
        <v>Russia</v>
      </c>
      <c r="I8" s="539">
        <f>H17</f>
        <v>8.427580566469933</v>
      </c>
      <c r="J8" s="535"/>
      <c r="K8" s="535"/>
      <c r="L8" s="535"/>
      <c r="M8" s="535"/>
      <c r="N8" s="535"/>
      <c r="O8" s="535"/>
      <c r="P8" s="535"/>
      <c r="Q8" s="535"/>
      <c r="R8" s="535"/>
      <c r="S8" s="535"/>
    </row>
    <row r="9" spans="1:19">
      <c r="A9" s="535"/>
      <c r="B9" s="411"/>
      <c r="C9" s="428"/>
      <c r="D9" s="536"/>
      <c r="E9" s="138"/>
      <c r="F9" s="138"/>
      <c r="G9" s="535"/>
      <c r="H9" s="535" t="str">
        <f>B16</f>
        <v>United States</v>
      </c>
      <c r="I9" s="539">
        <f>H16</f>
        <v>33.379975326850683</v>
      </c>
      <c r="J9" s="535"/>
      <c r="K9" s="535"/>
      <c r="L9" s="535"/>
      <c r="M9" s="535"/>
      <c r="N9" s="535"/>
      <c r="O9" s="535"/>
      <c r="P9" s="535"/>
      <c r="Q9" s="535"/>
      <c r="R9" s="535"/>
      <c r="S9" s="535"/>
    </row>
    <row r="10" spans="1:19">
      <c r="A10" s="535"/>
      <c r="B10" s="411" t="str">
        <f>B17</f>
        <v>Russia</v>
      </c>
      <c r="C10" s="538">
        <f>G17</f>
        <v>-1.7051867050329155E-3</v>
      </c>
      <c r="D10" s="138"/>
      <c r="E10" s="138"/>
      <c r="F10" s="138"/>
      <c r="G10" s="535"/>
      <c r="H10" s="535" t="str">
        <f>B15</f>
        <v>(World)</v>
      </c>
      <c r="I10" s="539">
        <f>H15</f>
        <v>54.064279713964225</v>
      </c>
      <c r="J10" s="535"/>
      <c r="K10" s="535"/>
      <c r="L10" s="535"/>
      <c r="M10" s="535"/>
      <c r="N10" s="535"/>
      <c r="O10" s="535"/>
      <c r="P10" s="535"/>
      <c r="Q10" s="535"/>
      <c r="R10" s="535"/>
      <c r="S10" s="535"/>
    </row>
    <row r="11" spans="1:19">
      <c r="A11" s="535"/>
      <c r="B11" s="411" t="str">
        <f>B16</f>
        <v>United States</v>
      </c>
      <c r="C11" s="538">
        <f>G16</f>
        <v>1.3912699732353789E-2</v>
      </c>
      <c r="D11" s="138"/>
      <c r="E11" s="138"/>
      <c r="F11" s="138"/>
      <c r="G11" s="535"/>
      <c r="H11" s="535"/>
      <c r="I11" s="535"/>
      <c r="J11" s="535"/>
      <c r="K11" s="535"/>
      <c r="L11" s="535"/>
      <c r="M11" s="535"/>
      <c r="N11" s="535"/>
      <c r="O11" s="535"/>
      <c r="P11" s="535"/>
      <c r="Q11" s="535"/>
      <c r="R11" s="535"/>
      <c r="S11" s="535"/>
    </row>
    <row r="12" spans="1:19">
      <c r="A12" s="535"/>
      <c r="B12" s="411" t="str">
        <f>B15</f>
        <v>(World)</v>
      </c>
      <c r="C12" s="538">
        <f>G15</f>
        <v>1.3421632873405786E-2</v>
      </c>
      <c r="D12" s="138"/>
      <c r="E12" s="138"/>
      <c r="F12" s="138"/>
      <c r="G12" s="535"/>
      <c r="H12" s="535"/>
      <c r="I12" s="535"/>
      <c r="J12" s="535"/>
      <c r="K12" s="535"/>
      <c r="L12" s="535"/>
      <c r="M12" s="535"/>
      <c r="N12" s="535"/>
      <c r="O12" s="535"/>
      <c r="P12" s="535"/>
      <c r="Q12" s="535"/>
      <c r="R12" s="535"/>
      <c r="S12" s="535"/>
    </row>
    <row r="13" spans="1:19">
      <c r="A13" s="535"/>
      <c r="B13" s="411"/>
      <c r="C13" s="428"/>
      <c r="D13" s="537"/>
      <c r="E13" s="138"/>
      <c r="F13" s="138"/>
      <c r="G13" s="535"/>
      <c r="H13" s="535"/>
      <c r="I13" s="535"/>
      <c r="J13" s="535"/>
      <c r="K13" s="535"/>
      <c r="L13" s="535"/>
      <c r="M13" s="535"/>
      <c r="N13" s="535"/>
      <c r="O13" s="535"/>
      <c r="P13" s="535"/>
      <c r="Q13" s="535"/>
      <c r="R13" s="535"/>
      <c r="S13" s="535"/>
    </row>
    <row r="14" spans="1:19">
      <c r="A14" s="2"/>
      <c r="B14" s="394" t="s">
        <v>184</v>
      </c>
      <c r="C14" s="406" t="s">
        <v>355</v>
      </c>
      <c r="D14" s="406" t="s">
        <v>20</v>
      </c>
      <c r="E14" s="406" t="s">
        <v>20</v>
      </c>
      <c r="F14" s="395" t="s">
        <v>349</v>
      </c>
      <c r="G14" s="395" t="s">
        <v>350</v>
      </c>
      <c r="H14" s="406" t="s">
        <v>356</v>
      </c>
      <c r="I14" s="151"/>
      <c r="J14" s="535"/>
      <c r="K14" s="535"/>
      <c r="L14" s="535"/>
      <c r="M14" s="535"/>
      <c r="N14" s="535"/>
      <c r="O14" s="535"/>
      <c r="P14" s="535"/>
      <c r="Q14" s="535"/>
      <c r="R14" s="535"/>
      <c r="S14" s="535"/>
    </row>
    <row r="15" spans="1:19">
      <c r="A15" s="662" t="s">
        <v>185</v>
      </c>
      <c r="B15" s="643" t="s">
        <v>414</v>
      </c>
      <c r="C15" s="644">
        <v>135887004.80000001</v>
      </c>
      <c r="D15" s="644">
        <v>6115444311</v>
      </c>
      <c r="E15" s="644">
        <v>7346633037</v>
      </c>
      <c r="F15" s="644">
        <f>E15-D15</f>
        <v>1231188726</v>
      </c>
      <c r="G15" s="661">
        <f>F15/D15/15</f>
        <v>1.3421632873405786E-2</v>
      </c>
      <c r="H15" s="644">
        <f>E15/C15</f>
        <v>54.064279713964225</v>
      </c>
      <c r="I15" s="422"/>
      <c r="J15" s="535"/>
      <c r="K15" s="535"/>
      <c r="L15" s="535"/>
      <c r="M15" s="535"/>
      <c r="N15" s="535"/>
      <c r="O15" s="535"/>
      <c r="P15" s="535"/>
      <c r="Q15" s="535"/>
      <c r="R15" s="535"/>
      <c r="S15" s="535"/>
    </row>
    <row r="16" spans="1:19">
      <c r="A16" s="646" t="s">
        <v>185</v>
      </c>
      <c r="B16" s="292" t="s">
        <v>32</v>
      </c>
      <c r="C16" s="162">
        <v>9629091</v>
      </c>
      <c r="D16" s="433">
        <v>282162411</v>
      </c>
      <c r="E16" s="178">
        <v>321418820</v>
      </c>
      <c r="F16" s="162">
        <f t="shared" ref="F16:F17" si="0">E16-D16</f>
        <v>39256409</v>
      </c>
      <c r="G16" s="421">
        <f t="shared" ref="G16:G17" si="1">F16/D16/10</f>
        <v>1.3912699732353789E-2</v>
      </c>
      <c r="H16" s="566">
        <f t="shared" ref="H16:H17" si="2">E16/C16</f>
        <v>33.379975326850683</v>
      </c>
      <c r="I16" s="423"/>
      <c r="J16" s="535"/>
      <c r="K16" s="535"/>
      <c r="L16" s="535"/>
      <c r="M16" s="535"/>
      <c r="N16" s="535"/>
      <c r="O16" s="535"/>
      <c r="P16" s="535"/>
      <c r="Q16" s="535"/>
      <c r="R16" s="535"/>
      <c r="S16" s="535"/>
    </row>
    <row r="17" spans="1:19">
      <c r="A17" s="289" t="s">
        <v>185</v>
      </c>
      <c r="B17" s="292" t="s">
        <v>54</v>
      </c>
      <c r="C17" s="162">
        <v>17098242</v>
      </c>
      <c r="D17" s="162">
        <v>146596557</v>
      </c>
      <c r="E17" s="178">
        <v>144096812</v>
      </c>
      <c r="F17" s="162">
        <f t="shared" si="0"/>
        <v>-2499745</v>
      </c>
      <c r="G17" s="421">
        <f t="shared" si="1"/>
        <v>-1.7051867050329155E-3</v>
      </c>
      <c r="H17" s="566">
        <f t="shared" si="2"/>
        <v>8.427580566469933</v>
      </c>
      <c r="I17" s="423"/>
      <c r="J17" s="535"/>
      <c r="K17" s="535"/>
      <c r="L17" s="535"/>
      <c r="M17" s="535"/>
      <c r="N17" s="535"/>
      <c r="O17" s="535"/>
      <c r="P17" s="535"/>
      <c r="Q17" s="535"/>
      <c r="R17" s="535"/>
      <c r="S17" s="535"/>
    </row>
    <row r="18" spans="1:19">
      <c r="A18" s="424"/>
      <c r="B18" s="2"/>
      <c r="C18" s="2"/>
      <c r="D18" s="2"/>
      <c r="E18" s="2"/>
      <c r="F18" s="2"/>
      <c r="G18" s="2"/>
      <c r="H18" s="2"/>
      <c r="I18" s="425"/>
      <c r="J18" s="535"/>
      <c r="K18" s="535"/>
      <c r="L18" s="535"/>
      <c r="M18" s="535"/>
      <c r="N18" s="535"/>
      <c r="O18" s="535"/>
      <c r="P18" s="535"/>
      <c r="Q18" s="535"/>
      <c r="R18" s="535"/>
      <c r="S18" s="535"/>
    </row>
    <row r="19" spans="1:19">
      <c r="A19" s="2"/>
      <c r="B19" s="434" t="s">
        <v>191</v>
      </c>
      <c r="C19" s="395" t="s">
        <v>351</v>
      </c>
      <c r="D19" s="406" t="s">
        <v>20</v>
      </c>
      <c r="E19" s="406" t="s">
        <v>20</v>
      </c>
      <c r="F19" s="395" t="s">
        <v>349</v>
      </c>
      <c r="G19" s="395" t="s">
        <v>350</v>
      </c>
      <c r="H19" s="395" t="s">
        <v>352</v>
      </c>
      <c r="I19" s="449" t="s">
        <v>260</v>
      </c>
      <c r="J19" s="535"/>
      <c r="K19" s="535"/>
      <c r="L19" s="535"/>
      <c r="M19" s="535"/>
      <c r="N19" s="535"/>
      <c r="O19" s="535"/>
      <c r="P19" s="535"/>
      <c r="Q19" s="535"/>
      <c r="R19" s="535"/>
      <c r="S19" s="535"/>
    </row>
    <row r="20" spans="1:19">
      <c r="A20" s="2"/>
      <c r="B20" s="407" t="s">
        <v>186</v>
      </c>
      <c r="C20" s="406" t="s">
        <v>357</v>
      </c>
      <c r="D20" s="406">
        <v>2000</v>
      </c>
      <c r="E20" s="406">
        <v>2015</v>
      </c>
      <c r="F20" s="406" t="s">
        <v>216</v>
      </c>
      <c r="G20" s="406" t="s">
        <v>353</v>
      </c>
      <c r="H20" s="406" t="s">
        <v>358</v>
      </c>
      <c r="I20" s="449"/>
      <c r="J20" s="535"/>
      <c r="K20" s="535"/>
      <c r="L20" s="535"/>
      <c r="M20" s="535"/>
      <c r="N20" s="535"/>
      <c r="O20" s="535"/>
      <c r="P20" s="535"/>
      <c r="Q20" s="535"/>
      <c r="R20" s="535"/>
      <c r="S20" s="535"/>
    </row>
    <row r="21" spans="1:19">
      <c r="A21" s="2"/>
      <c r="B21" s="435"/>
      <c r="C21" s="435"/>
      <c r="D21" s="435"/>
      <c r="E21" s="435"/>
      <c r="F21" s="435"/>
      <c r="G21" s="435"/>
      <c r="H21" s="435"/>
      <c r="I21" s="449"/>
      <c r="J21" s="535"/>
      <c r="K21" s="535"/>
      <c r="L21" s="535"/>
      <c r="M21" s="535"/>
      <c r="N21" s="535"/>
      <c r="O21" s="535"/>
      <c r="P21" s="535"/>
      <c r="Q21" s="535"/>
      <c r="R21" s="535"/>
      <c r="S21" s="535"/>
    </row>
    <row r="22" spans="1:19">
      <c r="A22" s="2"/>
      <c r="B22" s="643" t="s">
        <v>66</v>
      </c>
      <c r="C22" s="644">
        <v>135887004.80000001</v>
      </c>
      <c r="D22" s="644">
        <v>6115444311</v>
      </c>
      <c r="E22" s="644">
        <v>7346633037</v>
      </c>
      <c r="F22" s="644">
        <f t="shared" ref="F22:F53" si="3">E22-D22</f>
        <v>1231188726</v>
      </c>
      <c r="G22" s="661">
        <f t="shared" ref="G22:G53" si="4">F22/D22/10</f>
        <v>2.0132449310108678E-2</v>
      </c>
      <c r="H22" s="655">
        <f t="shared" ref="H22:H53" si="5">E22/C22</f>
        <v>54.064279713964225</v>
      </c>
      <c r="I22" s="685"/>
      <c r="J22" s="2"/>
      <c r="L22" s="428"/>
      <c r="M22" s="535"/>
      <c r="N22" s="535"/>
      <c r="O22" s="535"/>
      <c r="P22" s="535"/>
      <c r="Q22" s="535"/>
      <c r="R22" s="535"/>
      <c r="S22" s="535"/>
    </row>
    <row r="23" spans="1:19">
      <c r="A23" s="2"/>
      <c r="B23" s="296" t="s">
        <v>122</v>
      </c>
      <c r="C23" s="162">
        <v>652090</v>
      </c>
      <c r="D23" s="162">
        <v>19701940</v>
      </c>
      <c r="E23" s="178">
        <v>32526562</v>
      </c>
      <c r="F23" s="162">
        <f t="shared" si="3"/>
        <v>12824622</v>
      </c>
      <c r="G23" s="421">
        <f t="shared" si="4"/>
        <v>6.5093193868218061E-2</v>
      </c>
      <c r="H23" s="566">
        <f t="shared" si="5"/>
        <v>49.880479688386572</v>
      </c>
      <c r="I23" s="685" t="s">
        <v>407</v>
      </c>
      <c r="L23" s="419"/>
      <c r="M23" s="138"/>
      <c r="N23" s="146"/>
      <c r="O23" s="138"/>
      <c r="P23" s="535"/>
      <c r="Q23" s="535"/>
      <c r="R23" s="535"/>
      <c r="S23" s="535"/>
    </row>
    <row r="24" spans="1:19">
      <c r="A24" s="2"/>
      <c r="B24" s="292" t="s">
        <v>111</v>
      </c>
      <c r="C24" s="162">
        <v>28748</v>
      </c>
      <c r="D24" s="162">
        <v>3089027</v>
      </c>
      <c r="E24" s="162">
        <v>2889167</v>
      </c>
      <c r="F24" s="162">
        <f t="shared" si="3"/>
        <v>-199860</v>
      </c>
      <c r="G24" s="421">
        <f t="shared" si="4"/>
        <v>-6.4699984817225623E-3</v>
      </c>
      <c r="H24" s="566">
        <f t="shared" si="5"/>
        <v>100.49975650480033</v>
      </c>
      <c r="I24" s="685" t="s">
        <v>407</v>
      </c>
      <c r="L24" s="419"/>
      <c r="M24" s="210"/>
      <c r="N24" s="420"/>
      <c r="O24" s="210"/>
      <c r="P24" s="2"/>
    </row>
    <row r="25" spans="1:19">
      <c r="A25" s="2"/>
      <c r="B25" s="292" t="s">
        <v>99</v>
      </c>
      <c r="C25" s="162">
        <v>2381741</v>
      </c>
      <c r="D25" s="162">
        <v>31183658</v>
      </c>
      <c r="E25" s="162">
        <v>39666519</v>
      </c>
      <c r="F25" s="162">
        <f t="shared" si="3"/>
        <v>8482861</v>
      </c>
      <c r="G25" s="421">
        <f t="shared" si="4"/>
        <v>2.7202905444896813E-2</v>
      </c>
      <c r="H25" s="566">
        <f t="shared" si="5"/>
        <v>16.654421702443717</v>
      </c>
      <c r="I25" s="685" t="s">
        <v>19</v>
      </c>
      <c r="L25" s="419"/>
      <c r="M25" s="210"/>
      <c r="N25" s="420"/>
      <c r="O25" s="210"/>
      <c r="P25" s="2"/>
    </row>
    <row r="26" spans="1:19">
      <c r="A26" s="2"/>
      <c r="B26" s="292" t="s">
        <v>113</v>
      </c>
      <c r="C26" s="162">
        <v>1246700</v>
      </c>
      <c r="D26" s="162">
        <v>15058638</v>
      </c>
      <c r="E26" s="162">
        <v>25021974</v>
      </c>
      <c r="F26" s="162">
        <f t="shared" si="3"/>
        <v>9963336</v>
      </c>
      <c r="G26" s="421">
        <f t="shared" si="4"/>
        <v>6.616359328114535E-2</v>
      </c>
      <c r="H26" s="566">
        <f t="shared" si="5"/>
        <v>20.07056549290126</v>
      </c>
      <c r="I26" s="685" t="s">
        <v>407</v>
      </c>
      <c r="L26" s="419"/>
      <c r="M26" s="210"/>
      <c r="N26" s="420"/>
      <c r="O26" s="210"/>
      <c r="P26" s="2"/>
    </row>
    <row r="27" spans="1:19">
      <c r="A27" s="2"/>
      <c r="B27" s="292" t="s">
        <v>266</v>
      </c>
      <c r="C27" s="162">
        <v>442</v>
      </c>
      <c r="D27" s="162">
        <v>77648</v>
      </c>
      <c r="E27" s="162">
        <v>91818</v>
      </c>
      <c r="F27" s="162">
        <f t="shared" si="3"/>
        <v>14170</v>
      </c>
      <c r="G27" s="421">
        <f t="shared" si="4"/>
        <v>1.8249021223985164E-2</v>
      </c>
      <c r="H27" s="566">
        <f t="shared" si="5"/>
        <v>207.73303167420815</v>
      </c>
      <c r="I27" s="685" t="s">
        <v>426</v>
      </c>
      <c r="L27" s="419"/>
      <c r="M27" s="210"/>
      <c r="N27" s="420"/>
      <c r="O27" s="210"/>
      <c r="P27" s="2"/>
    </row>
    <row r="28" spans="1:19">
      <c r="A28" s="2"/>
      <c r="B28" s="292" t="s">
        <v>267</v>
      </c>
      <c r="C28" s="162">
        <v>2780400</v>
      </c>
      <c r="D28" s="162">
        <v>37057453</v>
      </c>
      <c r="E28" s="162">
        <v>43416755</v>
      </c>
      <c r="F28" s="162">
        <f t="shared" si="3"/>
        <v>6359302</v>
      </c>
      <c r="G28" s="421">
        <f t="shared" si="4"/>
        <v>1.7160655914479607E-2</v>
      </c>
      <c r="H28" s="566">
        <f t="shared" si="5"/>
        <v>15.615290965328729</v>
      </c>
      <c r="I28" s="685" t="s">
        <v>19</v>
      </c>
      <c r="L28" s="419"/>
      <c r="M28" s="210"/>
      <c r="N28" s="420"/>
      <c r="O28" s="210"/>
      <c r="P28" s="2"/>
    </row>
    <row r="29" spans="1:19">
      <c r="A29" s="2"/>
      <c r="B29" s="292" t="s">
        <v>114</v>
      </c>
      <c r="C29" s="162">
        <v>29743</v>
      </c>
      <c r="D29" s="162">
        <v>3076098</v>
      </c>
      <c r="E29" s="162">
        <v>3017712</v>
      </c>
      <c r="F29" s="162">
        <f t="shared" si="3"/>
        <v>-58386</v>
      </c>
      <c r="G29" s="421">
        <f t="shared" si="4"/>
        <v>-1.8980539631702239E-3</v>
      </c>
      <c r="H29" s="566">
        <f t="shared" si="5"/>
        <v>101.45957031906667</v>
      </c>
      <c r="I29" s="685" t="s">
        <v>407</v>
      </c>
      <c r="L29" s="419"/>
      <c r="M29" s="210"/>
      <c r="N29" s="420"/>
      <c r="O29" s="210"/>
      <c r="P29" s="2"/>
    </row>
    <row r="30" spans="1:19">
      <c r="A30" s="2"/>
      <c r="B30" s="296" t="s">
        <v>268</v>
      </c>
      <c r="C30" s="162">
        <v>140</v>
      </c>
      <c r="D30" s="162">
        <v>90858</v>
      </c>
      <c r="E30" s="178">
        <v>103889</v>
      </c>
      <c r="F30" s="162">
        <f t="shared" si="3"/>
        <v>13031</v>
      </c>
      <c r="G30" s="421">
        <f t="shared" si="4"/>
        <v>1.4342160294085277E-2</v>
      </c>
      <c r="H30" s="566">
        <f t="shared" si="5"/>
        <v>742.06428571428569</v>
      </c>
      <c r="I30" s="685"/>
      <c r="L30" s="419"/>
      <c r="M30" s="210"/>
      <c r="N30" s="420"/>
      <c r="O30" s="210"/>
      <c r="P30" s="2"/>
    </row>
    <row r="31" spans="1:19">
      <c r="A31" s="2"/>
      <c r="B31" s="292" t="s">
        <v>34</v>
      </c>
      <c r="C31" s="162">
        <v>7692024</v>
      </c>
      <c r="D31" s="162">
        <v>19153000</v>
      </c>
      <c r="E31" s="162">
        <v>23781169</v>
      </c>
      <c r="F31" s="162">
        <f t="shared" si="3"/>
        <v>4628169</v>
      </c>
      <c r="G31" s="421">
        <f t="shared" si="4"/>
        <v>2.4164198820028192E-2</v>
      </c>
      <c r="H31" s="566">
        <f t="shared" si="5"/>
        <v>3.0916659906417348</v>
      </c>
      <c r="I31" s="685" t="s">
        <v>19</v>
      </c>
      <c r="L31" s="419"/>
      <c r="M31" s="210"/>
      <c r="N31" s="420"/>
      <c r="O31" s="210"/>
      <c r="P31" s="2"/>
    </row>
    <row r="32" spans="1:19">
      <c r="A32" s="2"/>
      <c r="B32" s="292" t="s">
        <v>43</v>
      </c>
      <c r="C32" s="162">
        <v>83871</v>
      </c>
      <c r="D32" s="162">
        <v>8011566</v>
      </c>
      <c r="E32" s="178">
        <v>8611088</v>
      </c>
      <c r="F32" s="162">
        <f t="shared" si="3"/>
        <v>599522</v>
      </c>
      <c r="G32" s="421">
        <f t="shared" si="4"/>
        <v>7.4832061547018391E-3</v>
      </c>
      <c r="H32" s="566">
        <f t="shared" si="5"/>
        <v>102.67062512668264</v>
      </c>
      <c r="I32" s="685" t="s">
        <v>19</v>
      </c>
      <c r="L32" s="419"/>
      <c r="M32" s="420"/>
      <c r="N32" s="420"/>
      <c r="O32" s="210"/>
      <c r="P32" s="2"/>
    </row>
    <row r="33" spans="1:16">
      <c r="A33" s="2"/>
      <c r="B33" s="292" t="s">
        <v>123</v>
      </c>
      <c r="C33" s="162">
        <v>86600</v>
      </c>
      <c r="D33" s="162">
        <v>8048600</v>
      </c>
      <c r="E33" s="178">
        <v>9651349</v>
      </c>
      <c r="F33" s="162">
        <f t="shared" si="3"/>
        <v>1602749</v>
      </c>
      <c r="G33" s="421">
        <f t="shared" si="4"/>
        <v>1.9913388663867007E-2</v>
      </c>
      <c r="H33" s="566">
        <f t="shared" si="5"/>
        <v>111.4474480369515</v>
      </c>
      <c r="I33" s="685" t="s">
        <v>407</v>
      </c>
      <c r="L33" s="419"/>
      <c r="M33" s="210"/>
      <c r="N33" s="420"/>
      <c r="O33" s="210"/>
      <c r="P33" s="2"/>
    </row>
    <row r="34" spans="1:16">
      <c r="A34" s="2"/>
      <c r="B34" s="296" t="s">
        <v>77</v>
      </c>
      <c r="C34" s="162">
        <v>13943</v>
      </c>
      <c r="D34" s="162">
        <v>297891</v>
      </c>
      <c r="E34" s="178">
        <v>388019</v>
      </c>
      <c r="F34" s="162">
        <f t="shared" si="3"/>
        <v>90128</v>
      </c>
      <c r="G34" s="421">
        <f t="shared" si="4"/>
        <v>3.0255361860546309E-2</v>
      </c>
      <c r="H34" s="566">
        <f t="shared" si="5"/>
        <v>27.828946424729256</v>
      </c>
      <c r="I34" s="685" t="s">
        <v>19</v>
      </c>
      <c r="L34" s="419"/>
      <c r="M34" s="210"/>
      <c r="N34" s="420"/>
      <c r="O34" s="210"/>
      <c r="P34" s="2"/>
    </row>
    <row r="35" spans="1:16">
      <c r="A35" s="2"/>
      <c r="B35" s="292" t="s">
        <v>33</v>
      </c>
      <c r="C35" s="162">
        <v>741</v>
      </c>
      <c r="D35" s="162">
        <v>666855</v>
      </c>
      <c r="E35" s="178">
        <v>1377237</v>
      </c>
      <c r="F35" s="162">
        <f t="shared" si="3"/>
        <v>710382</v>
      </c>
      <c r="G35" s="421">
        <f t="shared" si="4"/>
        <v>0.10652720606428683</v>
      </c>
      <c r="H35" s="566">
        <f t="shared" si="5"/>
        <v>1858.6194331983806</v>
      </c>
      <c r="I35" s="685" t="s">
        <v>19</v>
      </c>
      <c r="L35" s="419"/>
      <c r="M35" s="210"/>
      <c r="N35" s="420"/>
      <c r="O35" s="210"/>
      <c r="P35" s="2"/>
    </row>
    <row r="36" spans="1:16">
      <c r="A36" s="2"/>
      <c r="B36" s="292" t="s">
        <v>124</v>
      </c>
      <c r="C36" s="162">
        <v>143998</v>
      </c>
      <c r="D36" s="162">
        <v>131280739</v>
      </c>
      <c r="E36" s="178">
        <v>160995642</v>
      </c>
      <c r="F36" s="162">
        <f t="shared" si="3"/>
        <v>29714903</v>
      </c>
      <c r="G36" s="421">
        <f t="shared" si="4"/>
        <v>2.2634625022944149E-2</v>
      </c>
      <c r="H36" s="566">
        <f t="shared" si="5"/>
        <v>1118.0408200113891</v>
      </c>
      <c r="I36" s="685" t="s">
        <v>407</v>
      </c>
      <c r="L36" s="419"/>
      <c r="M36" s="210"/>
      <c r="N36" s="420"/>
      <c r="O36" s="210"/>
      <c r="P36" s="2"/>
    </row>
    <row r="37" spans="1:16">
      <c r="A37" s="2"/>
      <c r="B37" s="296" t="s">
        <v>69</v>
      </c>
      <c r="C37" s="162">
        <v>430</v>
      </c>
      <c r="D37" s="162">
        <v>269838</v>
      </c>
      <c r="E37" s="178">
        <v>284215</v>
      </c>
      <c r="F37" s="162">
        <f t="shared" si="3"/>
        <v>14377</v>
      </c>
      <c r="G37" s="421">
        <f t="shared" si="4"/>
        <v>5.3280116217878874E-3</v>
      </c>
      <c r="H37" s="566">
        <f t="shared" si="5"/>
        <v>660.96511627906978</v>
      </c>
      <c r="I37" s="685" t="s">
        <v>19</v>
      </c>
      <c r="L37" s="419"/>
      <c r="M37" s="210"/>
      <c r="N37" s="420"/>
      <c r="O37" s="210"/>
      <c r="P37" s="2"/>
    </row>
    <row r="38" spans="1:16">
      <c r="A38" s="2"/>
      <c r="B38" s="292" t="s">
        <v>89</v>
      </c>
      <c r="C38" s="162">
        <v>208000</v>
      </c>
      <c r="D38" s="162">
        <v>10005000</v>
      </c>
      <c r="E38" s="178">
        <v>9513000</v>
      </c>
      <c r="F38" s="162">
        <f t="shared" si="3"/>
        <v>-492000</v>
      </c>
      <c r="G38" s="421">
        <f t="shared" si="4"/>
        <v>-4.9175412293853077E-3</v>
      </c>
      <c r="H38" s="566">
        <f t="shared" si="5"/>
        <v>45.73557692307692</v>
      </c>
      <c r="I38" s="685" t="s">
        <v>19</v>
      </c>
      <c r="L38" s="419"/>
      <c r="M38" s="210"/>
      <c r="N38" s="420"/>
      <c r="O38" s="210"/>
      <c r="P38" s="2"/>
    </row>
    <row r="39" spans="1:16">
      <c r="A39" s="2"/>
      <c r="B39" s="292" t="s">
        <v>42</v>
      </c>
      <c r="C39" s="162">
        <v>30528</v>
      </c>
      <c r="D39" s="162">
        <v>10251250</v>
      </c>
      <c r="E39" s="178">
        <v>11285721</v>
      </c>
      <c r="F39" s="162">
        <f t="shared" si="3"/>
        <v>1034471</v>
      </c>
      <c r="G39" s="421">
        <f t="shared" si="4"/>
        <v>1.0091169369589075E-2</v>
      </c>
      <c r="H39" s="566">
        <f t="shared" si="5"/>
        <v>369.68425707547169</v>
      </c>
      <c r="I39" s="685" t="s">
        <v>19</v>
      </c>
      <c r="L39" s="419"/>
      <c r="M39" s="210"/>
      <c r="N39" s="420"/>
      <c r="O39" s="210"/>
      <c r="P39" s="2"/>
    </row>
    <row r="40" spans="1:16">
      <c r="A40" s="2"/>
      <c r="B40" s="292" t="s">
        <v>269</v>
      </c>
      <c r="C40" s="162">
        <v>22966</v>
      </c>
      <c r="D40" s="162">
        <v>247312</v>
      </c>
      <c r="E40" s="178">
        <v>359287</v>
      </c>
      <c r="F40" s="162">
        <f t="shared" si="3"/>
        <v>111975</v>
      </c>
      <c r="G40" s="421">
        <f t="shared" si="4"/>
        <v>4.527681632917125E-2</v>
      </c>
      <c r="H40" s="566">
        <f t="shared" si="5"/>
        <v>15.644300269964296</v>
      </c>
      <c r="I40" s="685"/>
      <c r="L40" s="419"/>
      <c r="M40" s="210"/>
      <c r="N40" s="420"/>
      <c r="O40" s="210"/>
      <c r="P40" s="2"/>
    </row>
    <row r="41" spans="1:16">
      <c r="A41" s="2"/>
      <c r="B41" s="292" t="s">
        <v>125</v>
      </c>
      <c r="C41" s="162">
        <v>112622</v>
      </c>
      <c r="D41" s="162">
        <v>6949366</v>
      </c>
      <c r="E41" s="178">
        <v>10879829</v>
      </c>
      <c r="F41" s="162">
        <f t="shared" si="3"/>
        <v>3930463</v>
      </c>
      <c r="G41" s="421">
        <f t="shared" si="4"/>
        <v>5.6558583905351942E-2</v>
      </c>
      <c r="H41" s="566">
        <f t="shared" si="5"/>
        <v>96.604828541492779</v>
      </c>
      <c r="I41" s="685" t="s">
        <v>407</v>
      </c>
      <c r="L41" s="419"/>
      <c r="M41" s="210"/>
      <c r="N41" s="420"/>
      <c r="O41" s="210"/>
      <c r="P41" s="2"/>
    </row>
    <row r="42" spans="1:16">
      <c r="A42" s="2"/>
      <c r="B42" s="296" t="s">
        <v>270</v>
      </c>
      <c r="C42" s="162">
        <v>53</v>
      </c>
      <c r="D42" s="162">
        <v>61833</v>
      </c>
      <c r="E42" s="178">
        <v>65235</v>
      </c>
      <c r="F42" s="162">
        <f t="shared" si="3"/>
        <v>3402</v>
      </c>
      <c r="G42" s="421">
        <f t="shared" si="4"/>
        <v>5.5019164523797976E-3</v>
      </c>
      <c r="H42" s="566">
        <f t="shared" si="5"/>
        <v>1230.8490566037735</v>
      </c>
      <c r="I42" s="685" t="s">
        <v>426</v>
      </c>
      <c r="L42" s="419"/>
      <c r="M42" s="210"/>
      <c r="N42" s="420"/>
      <c r="O42" s="210"/>
      <c r="P42" s="2"/>
    </row>
    <row r="43" spans="1:16">
      <c r="A43" s="2"/>
      <c r="B43" s="292" t="s">
        <v>126</v>
      </c>
      <c r="C43" s="162">
        <v>38394</v>
      </c>
      <c r="D43" s="162">
        <v>564187</v>
      </c>
      <c r="E43" s="178">
        <v>774830</v>
      </c>
      <c r="F43" s="162">
        <f t="shared" si="3"/>
        <v>210643</v>
      </c>
      <c r="G43" s="421">
        <f t="shared" si="4"/>
        <v>3.7335670619847675E-2</v>
      </c>
      <c r="H43" s="566">
        <f t="shared" si="5"/>
        <v>20.181017867375111</v>
      </c>
      <c r="I43" s="685" t="s">
        <v>407</v>
      </c>
      <c r="L43" s="419"/>
      <c r="M43" s="210"/>
      <c r="N43" s="420"/>
      <c r="O43" s="210"/>
      <c r="P43" s="2"/>
    </row>
    <row r="44" spans="1:16">
      <c r="A44" s="2"/>
      <c r="B44" s="292" t="s">
        <v>110</v>
      </c>
      <c r="C44" s="162">
        <v>1098581</v>
      </c>
      <c r="D44" s="162">
        <v>8339512</v>
      </c>
      <c r="E44" s="178">
        <v>10724705</v>
      </c>
      <c r="F44" s="162">
        <f t="shared" si="3"/>
        <v>2385193</v>
      </c>
      <c r="G44" s="421">
        <f t="shared" si="4"/>
        <v>2.8601109993006784E-2</v>
      </c>
      <c r="H44" s="566">
        <f t="shared" si="5"/>
        <v>9.762325217712668</v>
      </c>
      <c r="I44" s="685" t="s">
        <v>19</v>
      </c>
      <c r="L44" s="419"/>
      <c r="M44" s="210"/>
      <c r="N44" s="420"/>
      <c r="O44" s="210"/>
      <c r="P44" s="2"/>
    </row>
    <row r="45" spans="1:16">
      <c r="A45" s="2"/>
      <c r="B45" s="292" t="s">
        <v>271</v>
      </c>
      <c r="C45" s="162">
        <v>51197</v>
      </c>
      <c r="D45" s="162">
        <v>3792878</v>
      </c>
      <c r="E45" s="178">
        <v>3810416</v>
      </c>
      <c r="F45" s="162">
        <f t="shared" si="3"/>
        <v>17538</v>
      </c>
      <c r="G45" s="421">
        <f t="shared" si="4"/>
        <v>4.6239293750023066E-4</v>
      </c>
      <c r="H45" s="566">
        <f t="shared" si="5"/>
        <v>74.426548430572097</v>
      </c>
      <c r="I45" s="685" t="s">
        <v>19</v>
      </c>
      <c r="L45" s="419"/>
      <c r="M45" s="210"/>
      <c r="N45" s="420"/>
      <c r="O45" s="210"/>
      <c r="P45" s="2"/>
    </row>
    <row r="46" spans="1:16">
      <c r="A46" s="2"/>
      <c r="B46" s="292" t="s">
        <v>94</v>
      </c>
      <c r="C46" s="162">
        <v>582000</v>
      </c>
      <c r="D46" s="162">
        <v>1736579</v>
      </c>
      <c r="E46" s="178">
        <v>2262485</v>
      </c>
      <c r="F46" s="162">
        <f t="shared" si="3"/>
        <v>525906</v>
      </c>
      <c r="G46" s="421">
        <f t="shared" si="4"/>
        <v>3.0284023934413578E-2</v>
      </c>
      <c r="H46" s="566">
        <f t="shared" si="5"/>
        <v>3.8874312714776633</v>
      </c>
      <c r="I46" s="685" t="s">
        <v>19</v>
      </c>
      <c r="L46" s="419"/>
      <c r="M46" s="210"/>
      <c r="N46" s="420"/>
      <c r="O46" s="210"/>
      <c r="P46" s="2"/>
    </row>
    <row r="47" spans="1:16">
      <c r="A47" s="2"/>
      <c r="B47" s="292" t="s">
        <v>95</v>
      </c>
      <c r="C47" s="162">
        <v>8514877</v>
      </c>
      <c r="D47" s="162">
        <v>175786441</v>
      </c>
      <c r="E47" s="178">
        <v>207847528</v>
      </c>
      <c r="F47" s="162">
        <f t="shared" si="3"/>
        <v>32061087</v>
      </c>
      <c r="G47" s="421">
        <f t="shared" si="4"/>
        <v>1.8238657553798478E-2</v>
      </c>
      <c r="H47" s="566">
        <f t="shared" si="5"/>
        <v>24.409927236764549</v>
      </c>
      <c r="I47" s="685" t="s">
        <v>19</v>
      </c>
      <c r="L47" s="419"/>
      <c r="M47" s="210"/>
      <c r="N47" s="420"/>
      <c r="O47" s="210"/>
      <c r="P47" s="2"/>
    </row>
    <row r="48" spans="1:16">
      <c r="A48" s="2"/>
      <c r="B48" s="292" t="s">
        <v>26</v>
      </c>
      <c r="C48" s="162">
        <v>5765</v>
      </c>
      <c r="D48" s="162">
        <v>330554</v>
      </c>
      <c r="E48" s="178">
        <v>423188</v>
      </c>
      <c r="F48" s="162">
        <f t="shared" si="3"/>
        <v>92634</v>
      </c>
      <c r="G48" s="421">
        <f t="shared" si="4"/>
        <v>2.8023862969439185E-2</v>
      </c>
      <c r="H48" s="566">
        <f t="shared" si="5"/>
        <v>73.406418039895925</v>
      </c>
      <c r="I48" s="685" t="s">
        <v>19</v>
      </c>
      <c r="L48" s="419"/>
      <c r="M48" s="210"/>
      <c r="N48" s="420"/>
      <c r="O48" s="210"/>
      <c r="P48" s="2"/>
    </row>
    <row r="49" spans="1:16">
      <c r="A49" s="2"/>
      <c r="B49" s="292" t="s">
        <v>88</v>
      </c>
      <c r="C49" s="162">
        <v>110879</v>
      </c>
      <c r="D49" s="162">
        <v>8170172</v>
      </c>
      <c r="E49" s="178">
        <v>7177991</v>
      </c>
      <c r="F49" s="162">
        <f t="shared" si="3"/>
        <v>-992181</v>
      </c>
      <c r="G49" s="421">
        <f t="shared" si="4"/>
        <v>-1.214394262446372E-2</v>
      </c>
      <c r="H49" s="566">
        <f t="shared" si="5"/>
        <v>64.737154916620824</v>
      </c>
      <c r="I49" s="685" t="s">
        <v>19</v>
      </c>
      <c r="L49" s="419"/>
      <c r="M49" s="210"/>
      <c r="N49" s="420"/>
      <c r="O49" s="210"/>
      <c r="P49" s="2"/>
    </row>
    <row r="50" spans="1:16">
      <c r="A50" s="2"/>
      <c r="B50" s="292" t="s">
        <v>127</v>
      </c>
      <c r="C50" s="162">
        <v>274222</v>
      </c>
      <c r="D50" s="162">
        <v>11607944</v>
      </c>
      <c r="E50" s="178">
        <v>18105570</v>
      </c>
      <c r="F50" s="162">
        <f t="shared" si="3"/>
        <v>6497626</v>
      </c>
      <c r="G50" s="421">
        <f t="shared" si="4"/>
        <v>5.5975683549128075E-2</v>
      </c>
      <c r="H50" s="566">
        <f t="shared" si="5"/>
        <v>66.025227735192658</v>
      </c>
      <c r="I50" s="685" t="s">
        <v>407</v>
      </c>
      <c r="L50" s="419"/>
      <c r="M50" s="210"/>
      <c r="N50" s="420"/>
      <c r="O50" s="210"/>
      <c r="P50" s="2"/>
    </row>
    <row r="51" spans="1:16">
      <c r="A51" s="2"/>
      <c r="B51" s="292" t="s">
        <v>128</v>
      </c>
      <c r="C51" s="162">
        <v>27834</v>
      </c>
      <c r="D51" s="162">
        <v>6767073</v>
      </c>
      <c r="E51" s="178">
        <v>11178921</v>
      </c>
      <c r="F51" s="162">
        <f t="shared" si="3"/>
        <v>4411848</v>
      </c>
      <c r="G51" s="421">
        <f t="shared" si="4"/>
        <v>6.5195809177764158E-2</v>
      </c>
      <c r="H51" s="566">
        <f t="shared" si="5"/>
        <v>401.62826040094848</v>
      </c>
      <c r="I51" s="685" t="s">
        <v>407</v>
      </c>
      <c r="L51" s="419"/>
      <c r="M51" s="210"/>
      <c r="N51" s="420"/>
      <c r="O51" s="210"/>
      <c r="P51" s="2"/>
    </row>
    <row r="52" spans="1:16">
      <c r="A52" s="2"/>
      <c r="B52" s="292" t="s">
        <v>129</v>
      </c>
      <c r="C52" s="162">
        <v>181035</v>
      </c>
      <c r="D52" s="162">
        <v>12197905</v>
      </c>
      <c r="E52" s="178">
        <v>15577899</v>
      </c>
      <c r="F52" s="162">
        <f t="shared" si="3"/>
        <v>3379994</v>
      </c>
      <c r="G52" s="421">
        <f t="shared" si="4"/>
        <v>2.7709627185979885E-2</v>
      </c>
      <c r="H52" s="566">
        <f t="shared" si="5"/>
        <v>86.049101002568563</v>
      </c>
      <c r="I52" s="685" t="s">
        <v>407</v>
      </c>
      <c r="L52" s="419"/>
      <c r="M52" s="210"/>
      <c r="N52" s="420"/>
      <c r="O52" s="210"/>
      <c r="P52" s="2"/>
    </row>
    <row r="53" spans="1:16">
      <c r="A53" s="2"/>
      <c r="B53" s="292" t="s">
        <v>130</v>
      </c>
      <c r="C53" s="162">
        <v>475442</v>
      </c>
      <c r="D53" s="162">
        <v>15927713</v>
      </c>
      <c r="E53" s="178">
        <v>23344179</v>
      </c>
      <c r="F53" s="162">
        <f t="shared" si="3"/>
        <v>7416466</v>
      </c>
      <c r="G53" s="421">
        <f t="shared" si="4"/>
        <v>4.6563282500130435E-2</v>
      </c>
      <c r="H53" s="566">
        <f t="shared" si="5"/>
        <v>49.099951203301352</v>
      </c>
      <c r="I53" s="685" t="s">
        <v>407</v>
      </c>
      <c r="L53" s="419"/>
      <c r="M53" s="210"/>
      <c r="N53" s="420"/>
      <c r="O53" s="210"/>
      <c r="P53" s="2"/>
    </row>
    <row r="54" spans="1:16">
      <c r="A54" s="2"/>
      <c r="B54" s="292" t="s">
        <v>37</v>
      </c>
      <c r="C54" s="162">
        <v>9984670</v>
      </c>
      <c r="D54" s="162">
        <v>30769700</v>
      </c>
      <c r="E54" s="178">
        <v>35851774</v>
      </c>
      <c r="F54" s="162">
        <f t="shared" ref="F54:F85" si="6">E54-D54</f>
        <v>5082074</v>
      </c>
      <c r="G54" s="421">
        <f t="shared" ref="G54:G85" si="7">F54/D54/10</f>
        <v>1.6516488623548493E-2</v>
      </c>
      <c r="H54" s="566">
        <f t="shared" ref="H54:H85" si="8">E54/C54</f>
        <v>3.5906819153762717</v>
      </c>
      <c r="I54" s="685" t="s">
        <v>19</v>
      </c>
      <c r="L54" s="419"/>
      <c r="M54" s="210"/>
      <c r="N54" s="420"/>
      <c r="O54" s="210"/>
      <c r="P54" s="2"/>
    </row>
    <row r="55" spans="1:16">
      <c r="A55" s="2"/>
      <c r="B55" s="296" t="s">
        <v>272</v>
      </c>
      <c r="C55" s="162">
        <v>4033</v>
      </c>
      <c r="D55" s="162">
        <v>438737</v>
      </c>
      <c r="E55" s="178">
        <v>520502</v>
      </c>
      <c r="F55" s="162">
        <f t="shared" si="6"/>
        <v>81765</v>
      </c>
      <c r="G55" s="421">
        <f t="shared" si="7"/>
        <v>1.8636449626997495E-2</v>
      </c>
      <c r="H55" s="566">
        <f t="shared" si="8"/>
        <v>129.06074882221671</v>
      </c>
      <c r="I55" s="685"/>
      <c r="L55" s="419"/>
      <c r="M55" s="210"/>
      <c r="N55" s="420"/>
      <c r="O55" s="210"/>
      <c r="P55" s="2"/>
    </row>
    <row r="56" spans="1:16">
      <c r="A56" s="2"/>
      <c r="B56" s="296" t="s">
        <v>273</v>
      </c>
      <c r="C56" s="162">
        <v>260</v>
      </c>
      <c r="D56" s="162">
        <v>41685</v>
      </c>
      <c r="E56" s="178">
        <v>59967</v>
      </c>
      <c r="F56" s="162">
        <f t="shared" si="6"/>
        <v>18282</v>
      </c>
      <c r="G56" s="421">
        <f t="shared" si="7"/>
        <v>4.3857502698812521E-2</v>
      </c>
      <c r="H56" s="566">
        <f t="shared" si="8"/>
        <v>230.6423076923077</v>
      </c>
      <c r="I56" s="685" t="s">
        <v>426</v>
      </c>
      <c r="L56" s="419"/>
      <c r="M56" s="210"/>
      <c r="N56" s="420"/>
      <c r="O56" s="210"/>
      <c r="P56" s="2"/>
    </row>
    <row r="57" spans="1:16">
      <c r="A57" s="2"/>
      <c r="B57" s="292" t="s">
        <v>274</v>
      </c>
      <c r="C57" s="162">
        <v>622984</v>
      </c>
      <c r="D57" s="162">
        <v>3726048</v>
      </c>
      <c r="E57" s="178">
        <v>4900274</v>
      </c>
      <c r="F57" s="162">
        <f t="shared" si="6"/>
        <v>1174226</v>
      </c>
      <c r="G57" s="421">
        <f t="shared" si="7"/>
        <v>3.1513979422702017E-2</v>
      </c>
      <c r="H57" s="566">
        <f t="shared" si="8"/>
        <v>7.8658103578904113</v>
      </c>
      <c r="I57" s="685" t="s">
        <v>407</v>
      </c>
      <c r="L57" s="419"/>
      <c r="M57" s="210"/>
      <c r="N57" s="420"/>
      <c r="O57" s="210"/>
      <c r="P57" s="2"/>
    </row>
    <row r="58" spans="1:16">
      <c r="A58" s="2"/>
      <c r="B58" s="292" t="s">
        <v>132</v>
      </c>
      <c r="C58" s="162">
        <v>1284000</v>
      </c>
      <c r="D58" s="162">
        <v>8343321</v>
      </c>
      <c r="E58" s="178">
        <v>14037472</v>
      </c>
      <c r="F58" s="162">
        <f t="shared" si="6"/>
        <v>5694151</v>
      </c>
      <c r="G58" s="421">
        <f t="shared" si="7"/>
        <v>6.8248015388596456E-2</v>
      </c>
      <c r="H58" s="566">
        <f t="shared" si="8"/>
        <v>10.932610591900312</v>
      </c>
      <c r="I58" s="685" t="s">
        <v>407</v>
      </c>
      <c r="L58" s="419"/>
      <c r="M58" s="210"/>
      <c r="N58" s="420"/>
      <c r="O58" s="210"/>
      <c r="P58" s="2"/>
    </row>
    <row r="59" spans="1:16">
      <c r="A59" s="2"/>
      <c r="B59" s="292" t="s">
        <v>76</v>
      </c>
      <c r="C59" s="162">
        <v>756102</v>
      </c>
      <c r="D59" s="162">
        <v>15170387</v>
      </c>
      <c r="E59" s="178">
        <v>17948141</v>
      </c>
      <c r="F59" s="162">
        <f t="shared" si="6"/>
        <v>2777754</v>
      </c>
      <c r="G59" s="421">
        <f t="shared" si="7"/>
        <v>1.8310370065048438E-2</v>
      </c>
      <c r="H59" s="566">
        <f t="shared" si="8"/>
        <v>23.737724539810767</v>
      </c>
      <c r="I59" s="685" t="s">
        <v>19</v>
      </c>
      <c r="L59" s="419"/>
      <c r="M59" s="210"/>
      <c r="N59" s="420"/>
      <c r="O59" s="210"/>
      <c r="P59" s="2"/>
    </row>
    <row r="60" spans="1:16">
      <c r="A60" s="2"/>
      <c r="B60" s="292" t="s">
        <v>74</v>
      </c>
      <c r="C60" s="162">
        <v>9598094</v>
      </c>
      <c r="D60" s="162">
        <v>1262645000</v>
      </c>
      <c r="E60" s="178">
        <v>1371220000</v>
      </c>
      <c r="F60" s="162">
        <f t="shared" si="6"/>
        <v>108575000</v>
      </c>
      <c r="G60" s="421">
        <f t="shared" si="7"/>
        <v>8.5990123906561234E-3</v>
      </c>
      <c r="H60" s="566">
        <f t="shared" si="8"/>
        <v>142.86378107986857</v>
      </c>
      <c r="I60" s="685" t="s">
        <v>19</v>
      </c>
      <c r="L60" s="419"/>
      <c r="M60" s="210"/>
      <c r="N60" s="420"/>
      <c r="O60" s="210"/>
      <c r="P60" s="2"/>
    </row>
    <row r="61" spans="1:16">
      <c r="A61" s="2"/>
      <c r="B61" s="296" t="s">
        <v>275</v>
      </c>
      <c r="C61" s="162">
        <v>1104</v>
      </c>
      <c r="D61" s="162">
        <v>6665000</v>
      </c>
      <c r="E61" s="178">
        <v>7305700</v>
      </c>
      <c r="F61" s="162">
        <f t="shared" si="6"/>
        <v>640700</v>
      </c>
      <c r="G61" s="421">
        <f t="shared" si="7"/>
        <v>9.6129032258064524E-3</v>
      </c>
      <c r="H61" s="566">
        <f t="shared" si="8"/>
        <v>6617.481884057971</v>
      </c>
      <c r="I61" s="685"/>
      <c r="L61" s="419"/>
      <c r="M61" s="210"/>
      <c r="N61" s="420"/>
      <c r="O61" s="210"/>
      <c r="P61" s="2"/>
    </row>
    <row r="62" spans="1:16">
      <c r="A62" s="2"/>
      <c r="B62" s="296" t="s">
        <v>276</v>
      </c>
      <c r="C62" s="162">
        <v>26.8</v>
      </c>
      <c r="D62" s="162">
        <v>431907</v>
      </c>
      <c r="E62" s="178">
        <v>587606</v>
      </c>
      <c r="F62" s="162">
        <f t="shared" si="6"/>
        <v>155699</v>
      </c>
      <c r="G62" s="421">
        <f t="shared" si="7"/>
        <v>3.6049195775942504E-2</v>
      </c>
      <c r="H62" s="566">
        <f t="shared" si="8"/>
        <v>21925.597014925374</v>
      </c>
      <c r="I62" s="685"/>
      <c r="L62" s="419"/>
      <c r="M62" s="210"/>
      <c r="N62" s="420"/>
      <c r="O62" s="210"/>
      <c r="P62" s="2"/>
    </row>
    <row r="63" spans="1:16">
      <c r="A63" s="2"/>
      <c r="B63" s="292" t="s">
        <v>133</v>
      </c>
      <c r="C63" s="162">
        <v>1138914</v>
      </c>
      <c r="D63" s="162">
        <v>40403959</v>
      </c>
      <c r="E63" s="178">
        <v>48228704</v>
      </c>
      <c r="F63" s="162">
        <f t="shared" si="6"/>
        <v>7824745</v>
      </c>
      <c r="G63" s="421">
        <f t="shared" si="7"/>
        <v>1.936628289321846E-2</v>
      </c>
      <c r="H63" s="566">
        <f t="shared" si="8"/>
        <v>42.346221049174915</v>
      </c>
      <c r="I63" s="685" t="s">
        <v>407</v>
      </c>
      <c r="L63" s="419"/>
      <c r="M63" s="210"/>
      <c r="N63" s="420"/>
      <c r="O63" s="210"/>
      <c r="P63" s="2"/>
    </row>
    <row r="64" spans="1:16">
      <c r="A64" s="2"/>
      <c r="B64" s="296" t="s">
        <v>134</v>
      </c>
      <c r="C64" s="162">
        <v>2235</v>
      </c>
      <c r="D64" s="162">
        <v>547696</v>
      </c>
      <c r="E64" s="178">
        <v>788474</v>
      </c>
      <c r="F64" s="162">
        <f t="shared" si="6"/>
        <v>240778</v>
      </c>
      <c r="G64" s="421">
        <f t="shared" si="7"/>
        <v>4.3961978908007363E-2</v>
      </c>
      <c r="H64" s="566">
        <f t="shared" si="8"/>
        <v>352.78478747203582</v>
      </c>
      <c r="I64" s="685" t="s">
        <v>407</v>
      </c>
      <c r="L64" s="419"/>
      <c r="M64" s="210"/>
      <c r="N64" s="420"/>
      <c r="O64" s="210"/>
      <c r="P64" s="2"/>
    </row>
    <row r="65" spans="1:16">
      <c r="A65" s="2"/>
      <c r="B65" s="292" t="s">
        <v>135</v>
      </c>
      <c r="C65" s="162">
        <v>342000</v>
      </c>
      <c r="D65" s="162">
        <v>3109269</v>
      </c>
      <c r="E65" s="178">
        <v>4620330</v>
      </c>
      <c r="F65" s="162">
        <f t="shared" si="6"/>
        <v>1511061</v>
      </c>
      <c r="G65" s="421">
        <f t="shared" si="7"/>
        <v>4.8598593431446423E-2</v>
      </c>
      <c r="H65" s="566">
        <f t="shared" si="8"/>
        <v>13.509736842105264</v>
      </c>
      <c r="I65" s="685" t="s">
        <v>407</v>
      </c>
      <c r="L65" s="419"/>
      <c r="M65" s="210"/>
      <c r="N65" s="420"/>
      <c r="O65" s="210"/>
      <c r="P65" s="2"/>
    </row>
    <row r="66" spans="1:16">
      <c r="A66" s="2"/>
      <c r="B66" s="292" t="s">
        <v>136</v>
      </c>
      <c r="C66" s="162">
        <v>51100</v>
      </c>
      <c r="D66" s="162">
        <v>3925450</v>
      </c>
      <c r="E66" s="178">
        <v>4807850</v>
      </c>
      <c r="F66" s="162">
        <f t="shared" si="6"/>
        <v>882400</v>
      </c>
      <c r="G66" s="421">
        <f t="shared" si="7"/>
        <v>2.2478951457794646E-2</v>
      </c>
      <c r="H66" s="566">
        <f t="shared" si="8"/>
        <v>94.087084148727982</v>
      </c>
      <c r="I66" s="685" t="s">
        <v>407</v>
      </c>
      <c r="L66" s="419"/>
      <c r="M66" s="210"/>
      <c r="N66" s="420"/>
      <c r="O66" s="210"/>
      <c r="P66" s="2"/>
    </row>
    <row r="67" spans="1:16">
      <c r="A67" s="2"/>
      <c r="B67" s="292" t="s">
        <v>137</v>
      </c>
      <c r="C67" s="162">
        <v>322463</v>
      </c>
      <c r="D67" s="162">
        <v>16517948</v>
      </c>
      <c r="E67" s="178">
        <v>22701556</v>
      </c>
      <c r="F67" s="162">
        <f t="shared" si="6"/>
        <v>6183608</v>
      </c>
      <c r="G67" s="421">
        <f t="shared" si="7"/>
        <v>3.7435691164544163E-2</v>
      </c>
      <c r="H67" s="566">
        <f t="shared" si="8"/>
        <v>70.400498661861988</v>
      </c>
      <c r="I67" s="685" t="s">
        <v>407</v>
      </c>
      <c r="L67" s="419"/>
      <c r="M67" s="210"/>
      <c r="N67" s="420"/>
      <c r="O67" s="210"/>
      <c r="P67" s="2"/>
    </row>
    <row r="68" spans="1:16">
      <c r="A68" s="2"/>
      <c r="B68" s="292" t="s">
        <v>70</v>
      </c>
      <c r="C68" s="162">
        <v>56594</v>
      </c>
      <c r="D68" s="162">
        <v>4426000</v>
      </c>
      <c r="E68" s="178">
        <v>4224404</v>
      </c>
      <c r="F68" s="162">
        <f t="shared" si="6"/>
        <v>-201596</v>
      </c>
      <c r="G68" s="421">
        <f t="shared" si="7"/>
        <v>-4.5548124717577953E-3</v>
      </c>
      <c r="H68" s="566">
        <f t="shared" si="8"/>
        <v>74.644025868466628</v>
      </c>
      <c r="I68" s="685" t="s">
        <v>19</v>
      </c>
      <c r="L68" s="419"/>
      <c r="M68" s="210"/>
      <c r="N68" s="420"/>
      <c r="O68" s="210"/>
      <c r="P68" s="2"/>
    </row>
    <row r="69" spans="1:16">
      <c r="A69" s="2"/>
      <c r="B69" s="292" t="s">
        <v>138</v>
      </c>
      <c r="C69" s="162">
        <v>109886</v>
      </c>
      <c r="D69" s="162">
        <v>11116787</v>
      </c>
      <c r="E69" s="178">
        <v>11389562</v>
      </c>
      <c r="F69" s="162">
        <f t="shared" si="6"/>
        <v>272775</v>
      </c>
      <c r="G69" s="421">
        <f t="shared" si="7"/>
        <v>2.4537215654127404E-3</v>
      </c>
      <c r="H69" s="566">
        <f t="shared" si="8"/>
        <v>103.648890668511</v>
      </c>
      <c r="I69" s="685" t="s">
        <v>407</v>
      </c>
      <c r="L69" s="419"/>
      <c r="M69" s="210"/>
      <c r="N69" s="420"/>
      <c r="O69" s="210"/>
      <c r="P69" s="2"/>
    </row>
    <row r="70" spans="1:16">
      <c r="A70" s="2"/>
      <c r="B70" s="292" t="s">
        <v>50</v>
      </c>
      <c r="C70" s="162">
        <v>9251</v>
      </c>
      <c r="D70" s="162">
        <v>943287</v>
      </c>
      <c r="E70" s="178">
        <v>1165300</v>
      </c>
      <c r="F70" s="162">
        <f t="shared" si="6"/>
        <v>222013</v>
      </c>
      <c r="G70" s="421">
        <f t="shared" si="7"/>
        <v>2.3536103010006498E-2</v>
      </c>
      <c r="H70" s="566">
        <f t="shared" si="8"/>
        <v>125.96476056642526</v>
      </c>
      <c r="I70" s="685" t="s">
        <v>19</v>
      </c>
      <c r="L70" s="419"/>
      <c r="M70" s="210"/>
      <c r="N70" s="420"/>
      <c r="O70" s="210"/>
      <c r="P70" s="2"/>
    </row>
    <row r="71" spans="1:16">
      <c r="A71" s="2"/>
      <c r="B71" s="292" t="s">
        <v>52</v>
      </c>
      <c r="C71" s="162">
        <v>78867</v>
      </c>
      <c r="D71" s="162">
        <v>10255063</v>
      </c>
      <c r="E71" s="178">
        <v>10551219</v>
      </c>
      <c r="F71" s="162">
        <f t="shared" si="6"/>
        <v>296156</v>
      </c>
      <c r="G71" s="421">
        <f t="shared" si="7"/>
        <v>2.8879003473698795E-3</v>
      </c>
      <c r="H71" s="566">
        <f t="shared" si="8"/>
        <v>133.78496709650423</v>
      </c>
      <c r="I71" s="685" t="s">
        <v>19</v>
      </c>
      <c r="L71" s="419"/>
      <c r="M71" s="210"/>
      <c r="N71" s="420"/>
      <c r="O71" s="210"/>
      <c r="P71" s="2"/>
    </row>
    <row r="72" spans="1:16">
      <c r="A72" s="2"/>
      <c r="B72" s="292" t="s">
        <v>139</v>
      </c>
      <c r="C72" s="162">
        <v>2344858</v>
      </c>
      <c r="D72" s="162">
        <v>48048664</v>
      </c>
      <c r="E72" s="178">
        <v>77266814</v>
      </c>
      <c r="F72" s="162">
        <f t="shared" si="6"/>
        <v>29218150</v>
      </c>
      <c r="G72" s="421">
        <f t="shared" si="7"/>
        <v>6.0809495140177049E-2</v>
      </c>
      <c r="H72" s="566">
        <f t="shared" si="8"/>
        <v>32.951596216060842</v>
      </c>
      <c r="I72" s="685" t="s">
        <v>407</v>
      </c>
      <c r="L72" s="419"/>
      <c r="M72" s="210"/>
      <c r="N72" s="420"/>
      <c r="O72" s="210"/>
      <c r="P72" s="2"/>
    </row>
    <row r="73" spans="1:16">
      <c r="A73" s="2"/>
      <c r="B73" s="292" t="s">
        <v>68</v>
      </c>
      <c r="C73" s="162">
        <v>43094</v>
      </c>
      <c r="D73" s="162">
        <v>5339616</v>
      </c>
      <c r="E73" s="178">
        <v>5676002</v>
      </c>
      <c r="F73" s="162">
        <f t="shared" si="6"/>
        <v>336386</v>
      </c>
      <c r="G73" s="421">
        <f t="shared" si="7"/>
        <v>6.2998163163793062E-3</v>
      </c>
      <c r="H73" s="566">
        <f t="shared" si="8"/>
        <v>131.71211769619902</v>
      </c>
      <c r="I73" s="685" t="s">
        <v>19</v>
      </c>
      <c r="L73" s="419"/>
      <c r="M73" s="210"/>
      <c r="N73" s="420"/>
      <c r="O73" s="210"/>
      <c r="P73" s="2"/>
    </row>
    <row r="74" spans="1:16">
      <c r="A74" s="2"/>
      <c r="B74" s="292" t="s">
        <v>277</v>
      </c>
      <c r="C74" s="162">
        <v>23200</v>
      </c>
      <c r="D74" s="162">
        <v>722562</v>
      </c>
      <c r="E74" s="178">
        <v>887861</v>
      </c>
      <c r="F74" s="162">
        <f t="shared" si="6"/>
        <v>165299</v>
      </c>
      <c r="G74" s="421">
        <f t="shared" si="7"/>
        <v>2.2876791195772819E-2</v>
      </c>
      <c r="H74" s="566">
        <f t="shared" si="8"/>
        <v>38.269870689655171</v>
      </c>
      <c r="I74" s="685"/>
      <c r="L74" s="419"/>
      <c r="M74" s="210"/>
      <c r="N74" s="420"/>
      <c r="O74" s="210"/>
      <c r="P74" s="2"/>
    </row>
    <row r="75" spans="1:16">
      <c r="A75" s="2"/>
      <c r="B75" s="296" t="s">
        <v>278</v>
      </c>
      <c r="C75" s="162">
        <v>751</v>
      </c>
      <c r="D75" s="162">
        <v>69679</v>
      </c>
      <c r="E75" s="178">
        <v>72680</v>
      </c>
      <c r="F75" s="162">
        <f t="shared" si="6"/>
        <v>3001</v>
      </c>
      <c r="G75" s="421">
        <f t="shared" si="7"/>
        <v>4.3068930380745999E-3</v>
      </c>
      <c r="H75" s="566">
        <f t="shared" si="8"/>
        <v>96.777629826897467</v>
      </c>
      <c r="I75" s="685" t="s">
        <v>426</v>
      </c>
      <c r="L75" s="419"/>
      <c r="M75" s="210"/>
      <c r="N75" s="420"/>
      <c r="O75" s="210"/>
      <c r="P75" s="2"/>
    </row>
    <row r="76" spans="1:16">
      <c r="A76" s="2"/>
      <c r="B76" s="292" t="s">
        <v>104</v>
      </c>
      <c r="C76" s="162">
        <v>48310</v>
      </c>
      <c r="D76" s="162">
        <v>8562623</v>
      </c>
      <c r="E76" s="178">
        <v>10528391</v>
      </c>
      <c r="F76" s="162">
        <f t="shared" si="6"/>
        <v>1965768</v>
      </c>
      <c r="G76" s="421">
        <f t="shared" si="7"/>
        <v>2.2957544668263451E-2</v>
      </c>
      <c r="H76" s="566">
        <f t="shared" si="8"/>
        <v>217.93398882219003</v>
      </c>
      <c r="I76" s="685" t="s">
        <v>19</v>
      </c>
      <c r="L76" s="419"/>
      <c r="M76" s="210"/>
      <c r="N76" s="420"/>
      <c r="O76" s="210"/>
      <c r="P76" s="2"/>
    </row>
    <row r="77" spans="1:16">
      <c r="A77" s="2"/>
      <c r="B77" s="292" t="s">
        <v>98</v>
      </c>
      <c r="C77" s="162">
        <v>283561</v>
      </c>
      <c r="D77" s="162">
        <v>12628596</v>
      </c>
      <c r="E77" s="178">
        <v>16144363</v>
      </c>
      <c r="F77" s="162">
        <f t="shared" si="6"/>
        <v>3515767</v>
      </c>
      <c r="G77" s="421">
        <f t="shared" si="7"/>
        <v>2.783972976885158E-2</v>
      </c>
      <c r="H77" s="566">
        <f t="shared" si="8"/>
        <v>56.934356276074638</v>
      </c>
      <c r="I77" s="685" t="s">
        <v>19</v>
      </c>
      <c r="L77" s="419"/>
      <c r="M77" s="210"/>
      <c r="N77" s="420"/>
      <c r="O77" s="210"/>
      <c r="P77" s="2"/>
    </row>
    <row r="78" spans="1:16">
      <c r="A78" s="2"/>
      <c r="B78" s="292" t="s">
        <v>97</v>
      </c>
      <c r="C78" s="162">
        <v>1002000</v>
      </c>
      <c r="D78" s="162">
        <v>68334905</v>
      </c>
      <c r="E78" s="178">
        <v>91508084</v>
      </c>
      <c r="F78" s="162">
        <f t="shared" si="6"/>
        <v>23173179</v>
      </c>
      <c r="G78" s="421">
        <f t="shared" si="7"/>
        <v>3.3911189310938533E-2</v>
      </c>
      <c r="H78" s="566">
        <f t="shared" si="8"/>
        <v>91.325433133732531</v>
      </c>
      <c r="I78" s="685" t="s">
        <v>19</v>
      </c>
      <c r="L78" s="419"/>
      <c r="M78" s="210"/>
      <c r="N78" s="420"/>
      <c r="O78" s="210"/>
      <c r="P78" s="2"/>
    </row>
    <row r="79" spans="1:16">
      <c r="A79" s="2"/>
      <c r="B79" s="292" t="s">
        <v>140</v>
      </c>
      <c r="C79" s="162">
        <v>21041</v>
      </c>
      <c r="D79" s="162">
        <v>5811836</v>
      </c>
      <c r="E79" s="178">
        <v>6126583</v>
      </c>
      <c r="F79" s="162">
        <f t="shared" si="6"/>
        <v>314747</v>
      </c>
      <c r="G79" s="421">
        <f t="shared" si="7"/>
        <v>5.4156208124248517E-3</v>
      </c>
      <c r="H79" s="566">
        <f t="shared" si="8"/>
        <v>291.17356589515708</v>
      </c>
      <c r="I79" s="685" t="s">
        <v>407</v>
      </c>
      <c r="L79" s="419"/>
      <c r="M79" s="210"/>
      <c r="N79" s="420"/>
      <c r="O79" s="210"/>
      <c r="P79" s="2"/>
    </row>
    <row r="80" spans="1:16">
      <c r="A80" s="2"/>
      <c r="B80" s="292" t="s">
        <v>36</v>
      </c>
      <c r="C80" s="162">
        <v>28051</v>
      </c>
      <c r="D80" s="162">
        <v>530896</v>
      </c>
      <c r="E80" s="178">
        <v>845060</v>
      </c>
      <c r="F80" s="162">
        <f t="shared" si="6"/>
        <v>314164</v>
      </c>
      <c r="G80" s="421">
        <f t="shared" si="7"/>
        <v>5.917618516620958E-2</v>
      </c>
      <c r="H80" s="566">
        <f t="shared" si="8"/>
        <v>30.125842215963779</v>
      </c>
      <c r="I80" s="685" t="s">
        <v>19</v>
      </c>
      <c r="L80" s="419"/>
      <c r="M80" s="210"/>
      <c r="N80" s="420"/>
      <c r="O80" s="210"/>
      <c r="P80" s="2"/>
    </row>
    <row r="81" spans="1:16">
      <c r="A81" s="2"/>
      <c r="B81" s="292" t="s">
        <v>141</v>
      </c>
      <c r="C81" s="162">
        <v>117600</v>
      </c>
      <c r="D81" s="162">
        <v>3535156</v>
      </c>
      <c r="E81" s="178">
        <v>5169118</v>
      </c>
      <c r="F81" s="162">
        <f t="shared" si="6"/>
        <v>1633962</v>
      </c>
      <c r="G81" s="421">
        <f t="shared" si="7"/>
        <v>4.6220364815583809E-2</v>
      </c>
      <c r="H81" s="566">
        <f t="shared" si="8"/>
        <v>43.955085034013607</v>
      </c>
      <c r="I81" s="685" t="s">
        <v>407</v>
      </c>
      <c r="L81" s="419"/>
      <c r="M81" s="210"/>
      <c r="N81" s="420"/>
      <c r="O81" s="210"/>
      <c r="P81" s="2"/>
    </row>
    <row r="82" spans="1:16">
      <c r="A82" s="2"/>
      <c r="B82" s="292" t="s">
        <v>47</v>
      </c>
      <c r="C82" s="162">
        <v>45228</v>
      </c>
      <c r="D82" s="162">
        <v>1396985</v>
      </c>
      <c r="E82" s="178">
        <v>1311998</v>
      </c>
      <c r="F82" s="162">
        <f t="shared" si="6"/>
        <v>-84987</v>
      </c>
      <c r="G82" s="421">
        <f t="shared" si="7"/>
        <v>-6.0836014703092734E-3</v>
      </c>
      <c r="H82" s="566">
        <f t="shared" si="8"/>
        <v>29.008534536128064</v>
      </c>
      <c r="I82" s="685" t="s">
        <v>19</v>
      </c>
      <c r="L82" s="419"/>
      <c r="M82" s="210"/>
      <c r="N82" s="420"/>
      <c r="O82" s="210"/>
      <c r="P82" s="2"/>
    </row>
    <row r="83" spans="1:16">
      <c r="A83" s="2"/>
      <c r="B83" s="292" t="s">
        <v>142</v>
      </c>
      <c r="C83" s="162">
        <v>1104300</v>
      </c>
      <c r="D83" s="162">
        <v>66443603</v>
      </c>
      <c r="E83" s="178">
        <v>99390750</v>
      </c>
      <c r="F83" s="162">
        <f t="shared" si="6"/>
        <v>32947147</v>
      </c>
      <c r="G83" s="421">
        <f t="shared" si="7"/>
        <v>4.9586635149812694E-2</v>
      </c>
      <c r="H83" s="566">
        <f t="shared" si="8"/>
        <v>90.003395816354256</v>
      </c>
      <c r="I83" s="685" t="s">
        <v>407</v>
      </c>
      <c r="L83" s="419"/>
      <c r="M83" s="210"/>
      <c r="N83" s="420"/>
      <c r="O83" s="210"/>
      <c r="P83" s="2"/>
    </row>
    <row r="84" spans="1:16">
      <c r="A84" s="2"/>
      <c r="B84" s="296" t="s">
        <v>279</v>
      </c>
      <c r="C84" s="162">
        <v>1393</v>
      </c>
      <c r="D84" s="162">
        <v>46491</v>
      </c>
      <c r="E84" s="178">
        <v>48199</v>
      </c>
      <c r="F84" s="162">
        <f t="shared" si="6"/>
        <v>1708</v>
      </c>
      <c r="G84" s="421">
        <f t="shared" si="7"/>
        <v>3.6738293433137593E-3</v>
      </c>
      <c r="H84" s="566">
        <f t="shared" si="8"/>
        <v>34.600861450107679</v>
      </c>
      <c r="I84" s="685" t="s">
        <v>426</v>
      </c>
      <c r="L84" s="419"/>
      <c r="M84" s="210"/>
      <c r="N84" s="420"/>
      <c r="O84" s="210"/>
      <c r="P84" s="2"/>
    </row>
    <row r="85" spans="1:16">
      <c r="A85" s="2"/>
      <c r="B85" s="292" t="s">
        <v>117</v>
      </c>
      <c r="C85" s="162">
        <v>18274</v>
      </c>
      <c r="D85" s="162">
        <v>811223</v>
      </c>
      <c r="E85" s="178">
        <v>892145</v>
      </c>
      <c r="F85" s="162">
        <f t="shared" si="6"/>
        <v>80922</v>
      </c>
      <c r="G85" s="421">
        <f t="shared" si="7"/>
        <v>9.9753088854729229E-3</v>
      </c>
      <c r="H85" s="566">
        <f t="shared" si="8"/>
        <v>48.82045529167123</v>
      </c>
      <c r="I85" s="685" t="s">
        <v>407</v>
      </c>
      <c r="L85" s="419"/>
      <c r="M85" s="210"/>
      <c r="N85" s="420"/>
      <c r="O85" s="210"/>
      <c r="P85" s="2"/>
    </row>
    <row r="86" spans="1:16">
      <c r="A86" s="2"/>
      <c r="B86" s="292" t="s">
        <v>39</v>
      </c>
      <c r="C86" s="162">
        <v>338145</v>
      </c>
      <c r="D86" s="162">
        <v>5176209</v>
      </c>
      <c r="E86" s="178">
        <v>5482013</v>
      </c>
      <c r="F86" s="162">
        <f t="shared" ref="F86:F117" si="9">E86-D86</f>
        <v>305804</v>
      </c>
      <c r="G86" s="421">
        <f t="shared" ref="G86:G117" si="10">F86/D86/10</f>
        <v>5.9078758218611338E-3</v>
      </c>
      <c r="H86" s="566">
        <f t="shared" ref="H86:H117" si="11">E86/C86</f>
        <v>16.212018512768193</v>
      </c>
      <c r="I86" s="685" t="s">
        <v>19</v>
      </c>
      <c r="L86" s="419"/>
      <c r="M86" s="210"/>
      <c r="N86" s="420"/>
      <c r="O86" s="210"/>
      <c r="P86" s="2"/>
    </row>
    <row r="87" spans="1:16">
      <c r="A87" s="2"/>
      <c r="B87" s="292" t="s">
        <v>63</v>
      </c>
      <c r="C87" s="162">
        <v>551500</v>
      </c>
      <c r="D87" s="162">
        <v>60912498</v>
      </c>
      <c r="E87" s="178">
        <v>66808385</v>
      </c>
      <c r="F87" s="162">
        <f t="shared" si="9"/>
        <v>5895887</v>
      </c>
      <c r="G87" s="421">
        <f t="shared" si="10"/>
        <v>9.6792730450818154E-3</v>
      </c>
      <c r="H87" s="566">
        <f t="shared" si="11"/>
        <v>121.1394106980961</v>
      </c>
      <c r="I87" s="685" t="s">
        <v>19</v>
      </c>
      <c r="L87" s="419"/>
      <c r="M87" s="210"/>
      <c r="N87" s="420"/>
      <c r="O87" s="210"/>
      <c r="P87" s="2"/>
    </row>
    <row r="88" spans="1:16">
      <c r="A88" s="2"/>
      <c r="B88" s="296" t="s">
        <v>280</v>
      </c>
      <c r="C88" s="162">
        <v>90000</v>
      </c>
      <c r="D88" s="162">
        <v>159963</v>
      </c>
      <c r="E88" s="178">
        <v>265036</v>
      </c>
      <c r="F88" s="162">
        <f t="shared" si="9"/>
        <v>105073</v>
      </c>
      <c r="G88" s="421">
        <f t="shared" si="10"/>
        <v>6.5685814844682833E-2</v>
      </c>
      <c r="H88" s="566">
        <f t="shared" si="11"/>
        <v>2.9448444444444446</v>
      </c>
      <c r="I88" s="685"/>
      <c r="L88" s="419"/>
      <c r="M88" s="210"/>
      <c r="N88" s="420"/>
      <c r="O88" s="210"/>
      <c r="P88" s="2"/>
    </row>
    <row r="89" spans="1:16">
      <c r="A89" s="2"/>
      <c r="B89" s="296" t="s">
        <v>281</v>
      </c>
      <c r="C89" s="162">
        <v>4167</v>
      </c>
      <c r="D89" s="162">
        <v>237267</v>
      </c>
      <c r="E89" s="178">
        <v>282764</v>
      </c>
      <c r="F89" s="162">
        <f t="shared" si="9"/>
        <v>45497</v>
      </c>
      <c r="G89" s="421">
        <f t="shared" si="10"/>
        <v>1.9175443698449427E-2</v>
      </c>
      <c r="H89" s="566">
        <f t="shared" si="11"/>
        <v>67.857931365490757</v>
      </c>
      <c r="I89" s="685"/>
      <c r="L89" s="419"/>
      <c r="M89" s="210"/>
      <c r="N89" s="420"/>
      <c r="O89" s="210"/>
      <c r="P89" s="2"/>
    </row>
    <row r="90" spans="1:16">
      <c r="A90" s="2"/>
      <c r="B90" s="292" t="s">
        <v>87</v>
      </c>
      <c r="C90" s="162">
        <v>267668</v>
      </c>
      <c r="D90" s="162">
        <v>1231548</v>
      </c>
      <c r="E90" s="178">
        <v>1725292</v>
      </c>
      <c r="F90" s="162">
        <f t="shared" si="9"/>
        <v>493744</v>
      </c>
      <c r="G90" s="421">
        <f t="shared" si="10"/>
        <v>4.009133220954441E-2</v>
      </c>
      <c r="H90" s="566">
        <f t="shared" si="11"/>
        <v>6.4456416157329226</v>
      </c>
      <c r="I90" s="685" t="s">
        <v>19</v>
      </c>
      <c r="L90" s="419"/>
      <c r="M90" s="210"/>
      <c r="N90" s="420"/>
      <c r="O90" s="210"/>
      <c r="P90" s="2"/>
    </row>
    <row r="91" spans="1:16">
      <c r="A91" s="2"/>
      <c r="B91" s="292" t="s">
        <v>143</v>
      </c>
      <c r="C91" s="162">
        <v>11295</v>
      </c>
      <c r="D91" s="162">
        <v>1228863</v>
      </c>
      <c r="E91" s="178">
        <v>1990924</v>
      </c>
      <c r="F91" s="162">
        <f t="shared" si="9"/>
        <v>762061</v>
      </c>
      <c r="G91" s="421">
        <f t="shared" si="10"/>
        <v>6.2013503539450697E-2</v>
      </c>
      <c r="H91" s="566">
        <f t="shared" si="11"/>
        <v>176.26595838866754</v>
      </c>
      <c r="I91" s="685" t="s">
        <v>407</v>
      </c>
      <c r="L91" s="419"/>
      <c r="M91" s="210"/>
      <c r="N91" s="420"/>
      <c r="O91" s="210"/>
      <c r="P91" s="2"/>
    </row>
    <row r="92" spans="1:16">
      <c r="A92" s="2"/>
      <c r="B92" s="292" t="s">
        <v>144</v>
      </c>
      <c r="C92" s="162">
        <v>69700</v>
      </c>
      <c r="D92" s="162">
        <v>4418300</v>
      </c>
      <c r="E92" s="178">
        <v>3679000</v>
      </c>
      <c r="F92" s="162">
        <f t="shared" si="9"/>
        <v>-739300</v>
      </c>
      <c r="G92" s="421">
        <f t="shared" si="10"/>
        <v>-1.6732679990041417E-2</v>
      </c>
      <c r="H92" s="566">
        <f t="shared" si="11"/>
        <v>52.783357245337157</v>
      </c>
      <c r="I92" s="685" t="s">
        <v>407</v>
      </c>
      <c r="L92" s="419"/>
      <c r="M92" s="210"/>
      <c r="N92" s="420"/>
      <c r="O92" s="210"/>
      <c r="P92" s="2"/>
    </row>
    <row r="93" spans="1:16">
      <c r="A93" s="2"/>
      <c r="B93" s="292" t="s">
        <v>49</v>
      </c>
      <c r="C93" s="162">
        <v>357022</v>
      </c>
      <c r="D93" s="162">
        <v>82211508</v>
      </c>
      <c r="E93" s="178">
        <v>81413145</v>
      </c>
      <c r="F93" s="162">
        <f t="shared" si="9"/>
        <v>-798363</v>
      </c>
      <c r="G93" s="421">
        <f t="shared" si="10"/>
        <v>-9.7110857034759667E-4</v>
      </c>
      <c r="H93" s="566">
        <f t="shared" si="11"/>
        <v>228.03397269636045</v>
      </c>
      <c r="I93" s="685" t="s">
        <v>19</v>
      </c>
      <c r="L93" s="419"/>
      <c r="M93" s="210"/>
      <c r="N93" s="420"/>
      <c r="O93" s="210"/>
      <c r="P93" s="2"/>
    </row>
    <row r="94" spans="1:16">
      <c r="A94" s="2"/>
      <c r="B94" s="292" t="s">
        <v>145</v>
      </c>
      <c r="C94" s="162">
        <v>238533</v>
      </c>
      <c r="D94" s="162">
        <v>18824994</v>
      </c>
      <c r="E94" s="178">
        <v>27409893</v>
      </c>
      <c r="F94" s="162">
        <f t="shared" si="9"/>
        <v>8584899</v>
      </c>
      <c r="G94" s="421">
        <f t="shared" si="10"/>
        <v>4.5603727682463006E-2</v>
      </c>
      <c r="H94" s="566">
        <f t="shared" si="11"/>
        <v>114.91027656550666</v>
      </c>
      <c r="I94" s="685" t="s">
        <v>407</v>
      </c>
      <c r="L94" s="419"/>
      <c r="M94" s="210"/>
      <c r="N94" s="420"/>
      <c r="O94" s="210"/>
      <c r="P94" s="2"/>
    </row>
    <row r="95" spans="1:16">
      <c r="A95" s="2"/>
      <c r="B95" s="292" t="s">
        <v>55</v>
      </c>
      <c r="C95" s="162">
        <v>131957</v>
      </c>
      <c r="D95" s="162">
        <v>10805808</v>
      </c>
      <c r="E95" s="178">
        <v>10823732</v>
      </c>
      <c r="F95" s="162">
        <f t="shared" si="9"/>
        <v>17924</v>
      </c>
      <c r="G95" s="421">
        <f t="shared" si="10"/>
        <v>1.6587375974105777E-4</v>
      </c>
      <c r="H95" s="566">
        <f t="shared" si="11"/>
        <v>82.024689861091119</v>
      </c>
      <c r="I95" s="685" t="s">
        <v>19</v>
      </c>
      <c r="L95" s="419"/>
      <c r="M95" s="210"/>
      <c r="N95" s="420"/>
      <c r="O95" s="210"/>
      <c r="P95" s="2"/>
    </row>
    <row r="96" spans="1:16">
      <c r="A96" s="2"/>
      <c r="B96" s="296" t="s">
        <v>282</v>
      </c>
      <c r="C96" s="162">
        <v>2166086</v>
      </c>
      <c r="D96" s="162">
        <v>56200</v>
      </c>
      <c r="E96" s="178">
        <v>56114</v>
      </c>
      <c r="F96" s="162">
        <f t="shared" si="9"/>
        <v>-86</v>
      </c>
      <c r="G96" s="421">
        <f t="shared" si="10"/>
        <v>-1.5302491103202847E-4</v>
      </c>
      <c r="H96" s="566">
        <f t="shared" si="11"/>
        <v>2.5905711961574932E-2</v>
      </c>
      <c r="I96" s="685" t="s">
        <v>426</v>
      </c>
      <c r="L96" s="419"/>
      <c r="M96" s="210"/>
      <c r="N96" s="420"/>
      <c r="O96" s="210"/>
      <c r="P96" s="2"/>
    </row>
    <row r="97" spans="1:16">
      <c r="A97" s="2"/>
      <c r="B97" s="296" t="s">
        <v>283</v>
      </c>
      <c r="C97" s="162">
        <v>344</v>
      </c>
      <c r="D97" s="162">
        <v>101620</v>
      </c>
      <c r="E97" s="178">
        <v>106825</v>
      </c>
      <c r="F97" s="162">
        <f t="shared" si="9"/>
        <v>5205</v>
      </c>
      <c r="G97" s="421">
        <f t="shared" si="10"/>
        <v>5.1220232237748475E-3</v>
      </c>
      <c r="H97" s="566">
        <f t="shared" si="11"/>
        <v>310.53779069767444</v>
      </c>
      <c r="I97" s="685"/>
      <c r="L97" s="419"/>
      <c r="M97" s="210"/>
      <c r="N97" s="420"/>
      <c r="O97" s="210"/>
      <c r="P97" s="2"/>
    </row>
    <row r="98" spans="1:16">
      <c r="A98" s="2"/>
      <c r="B98" s="296" t="s">
        <v>284</v>
      </c>
      <c r="C98" s="162">
        <v>1710</v>
      </c>
      <c r="D98" s="162">
        <v>428816</v>
      </c>
      <c r="E98" s="178">
        <v>467275</v>
      </c>
      <c r="F98" s="162">
        <f t="shared" si="9"/>
        <v>38459</v>
      </c>
      <c r="G98" s="421">
        <f t="shared" si="10"/>
        <v>8.9686485578896313E-3</v>
      </c>
      <c r="H98" s="566">
        <f t="shared" si="11"/>
        <v>273.26023391812868</v>
      </c>
      <c r="I98" s="685"/>
      <c r="L98" s="419"/>
      <c r="M98" s="210"/>
      <c r="N98" s="420"/>
      <c r="O98" s="210"/>
      <c r="P98" s="2"/>
    </row>
    <row r="99" spans="1:16">
      <c r="A99" s="2"/>
      <c r="B99" s="292" t="s">
        <v>119</v>
      </c>
      <c r="C99" s="162">
        <v>108889</v>
      </c>
      <c r="D99" s="162">
        <v>11688660</v>
      </c>
      <c r="E99" s="178">
        <v>16342897</v>
      </c>
      <c r="F99" s="162">
        <f t="shared" si="9"/>
        <v>4654237</v>
      </c>
      <c r="G99" s="421">
        <f t="shared" si="10"/>
        <v>3.981839663400253E-2</v>
      </c>
      <c r="H99" s="566">
        <f t="shared" si="11"/>
        <v>150.0876764411465</v>
      </c>
      <c r="I99" s="685" t="s">
        <v>407</v>
      </c>
      <c r="L99" s="419"/>
      <c r="M99" s="210"/>
      <c r="N99" s="420"/>
      <c r="O99" s="210"/>
      <c r="P99" s="2"/>
    </row>
    <row r="100" spans="1:16">
      <c r="A100" s="2"/>
      <c r="B100" s="292" t="s">
        <v>146</v>
      </c>
      <c r="C100" s="162">
        <v>245857</v>
      </c>
      <c r="D100" s="162">
        <v>8799165</v>
      </c>
      <c r="E100" s="178">
        <v>12608590</v>
      </c>
      <c r="F100" s="162">
        <f t="shared" si="9"/>
        <v>3809425</v>
      </c>
      <c r="G100" s="421">
        <f t="shared" si="10"/>
        <v>4.3293028372578535E-2</v>
      </c>
      <c r="H100" s="566">
        <f t="shared" si="11"/>
        <v>51.284242466149024</v>
      </c>
      <c r="I100" s="685" t="s">
        <v>407</v>
      </c>
      <c r="L100" s="419"/>
      <c r="M100" s="210"/>
      <c r="N100" s="420"/>
      <c r="O100" s="210"/>
      <c r="P100" s="2"/>
    </row>
    <row r="101" spans="1:16">
      <c r="A101" s="2"/>
      <c r="B101" s="292" t="s">
        <v>147</v>
      </c>
      <c r="C101" s="162">
        <v>36125</v>
      </c>
      <c r="D101" s="162">
        <v>1315455</v>
      </c>
      <c r="E101" s="178">
        <v>1844325</v>
      </c>
      <c r="F101" s="162">
        <f t="shared" si="9"/>
        <v>528870</v>
      </c>
      <c r="G101" s="421">
        <f t="shared" si="10"/>
        <v>4.0204339943213561E-2</v>
      </c>
      <c r="H101" s="566">
        <f t="shared" si="11"/>
        <v>51.053979238754323</v>
      </c>
      <c r="I101" s="685" t="s">
        <v>407</v>
      </c>
      <c r="L101" s="419"/>
      <c r="M101" s="210"/>
      <c r="N101" s="420"/>
      <c r="O101" s="210"/>
      <c r="P101" s="2"/>
    </row>
    <row r="102" spans="1:16">
      <c r="A102" s="2"/>
      <c r="B102" s="292" t="s">
        <v>107</v>
      </c>
      <c r="C102" s="162">
        <v>214969</v>
      </c>
      <c r="D102" s="162">
        <v>742218</v>
      </c>
      <c r="E102" s="178">
        <v>767085</v>
      </c>
      <c r="F102" s="162">
        <f t="shared" si="9"/>
        <v>24867</v>
      </c>
      <c r="G102" s="421">
        <f t="shared" si="10"/>
        <v>3.3503633703305495E-3</v>
      </c>
      <c r="H102" s="566">
        <f t="shared" si="11"/>
        <v>3.5683517158287938</v>
      </c>
      <c r="I102" s="685" t="s">
        <v>19</v>
      </c>
      <c r="L102" s="419"/>
      <c r="M102" s="210"/>
      <c r="N102" s="420"/>
      <c r="O102" s="210"/>
      <c r="P102" s="2"/>
    </row>
    <row r="103" spans="1:16">
      <c r="A103" s="2"/>
      <c r="B103" s="292" t="s">
        <v>148</v>
      </c>
      <c r="C103" s="162">
        <v>27750</v>
      </c>
      <c r="D103" s="162">
        <v>8549202</v>
      </c>
      <c r="E103" s="178">
        <v>10711067</v>
      </c>
      <c r="F103" s="162">
        <f t="shared" si="9"/>
        <v>2161865</v>
      </c>
      <c r="G103" s="421">
        <f t="shared" si="10"/>
        <v>2.5287330911118955E-2</v>
      </c>
      <c r="H103" s="566">
        <f t="shared" si="11"/>
        <v>385.98439639639639</v>
      </c>
      <c r="I103" s="685" t="s">
        <v>407</v>
      </c>
      <c r="L103" s="419"/>
      <c r="M103" s="210"/>
      <c r="N103" s="420"/>
      <c r="O103" s="210"/>
      <c r="P103" s="2"/>
    </row>
    <row r="104" spans="1:16">
      <c r="A104" s="2"/>
      <c r="B104" s="292" t="s">
        <v>108</v>
      </c>
      <c r="C104" s="162">
        <v>112492</v>
      </c>
      <c r="D104" s="162">
        <v>6243080</v>
      </c>
      <c r="E104" s="178">
        <v>8075060</v>
      </c>
      <c r="F104" s="162">
        <f t="shared" si="9"/>
        <v>1831980</v>
      </c>
      <c r="G104" s="421">
        <f t="shared" si="10"/>
        <v>2.9344169864874387E-2</v>
      </c>
      <c r="H104" s="566">
        <f t="shared" si="11"/>
        <v>71.783415709561567</v>
      </c>
      <c r="I104" s="685" t="s">
        <v>19</v>
      </c>
      <c r="L104" s="419"/>
      <c r="M104" s="210"/>
      <c r="N104" s="420"/>
      <c r="O104" s="210"/>
      <c r="P104" s="2"/>
    </row>
    <row r="105" spans="1:16">
      <c r="A105" s="2"/>
      <c r="B105" s="292" t="s">
        <v>86</v>
      </c>
      <c r="C105" s="162">
        <v>93028</v>
      </c>
      <c r="D105" s="162">
        <v>10210971</v>
      </c>
      <c r="E105" s="178">
        <v>9844686</v>
      </c>
      <c r="F105" s="162">
        <f t="shared" si="9"/>
        <v>-366285</v>
      </c>
      <c r="G105" s="421">
        <f t="shared" si="10"/>
        <v>-3.5871710927393684E-3</v>
      </c>
      <c r="H105" s="566">
        <f t="shared" si="11"/>
        <v>105.82497742615126</v>
      </c>
      <c r="I105" s="685" t="s">
        <v>19</v>
      </c>
      <c r="L105" s="419"/>
      <c r="M105" s="210"/>
      <c r="N105" s="420"/>
      <c r="O105" s="210"/>
      <c r="P105" s="2"/>
    </row>
    <row r="106" spans="1:16">
      <c r="A106" s="2"/>
      <c r="B106" s="292" t="s">
        <v>285</v>
      </c>
      <c r="C106" s="162">
        <v>103000</v>
      </c>
      <c r="D106" s="162">
        <v>281205</v>
      </c>
      <c r="E106" s="178">
        <v>330823</v>
      </c>
      <c r="F106" s="162">
        <f t="shared" si="9"/>
        <v>49618</v>
      </c>
      <c r="G106" s="421">
        <f t="shared" si="10"/>
        <v>1.7644778720150779E-2</v>
      </c>
      <c r="H106" s="566">
        <f t="shared" si="11"/>
        <v>3.2118737864077671</v>
      </c>
      <c r="I106" s="685"/>
      <c r="L106" s="419"/>
      <c r="M106" s="210"/>
      <c r="N106" s="420"/>
      <c r="O106" s="210"/>
      <c r="P106" s="2"/>
    </row>
    <row r="107" spans="1:16">
      <c r="A107" s="2"/>
      <c r="B107" s="292" t="s">
        <v>121</v>
      </c>
      <c r="C107" s="162">
        <v>3287263</v>
      </c>
      <c r="D107" s="162">
        <v>1053481072</v>
      </c>
      <c r="E107" s="178">
        <v>1311050527</v>
      </c>
      <c r="F107" s="162">
        <f t="shared" si="9"/>
        <v>257569455</v>
      </c>
      <c r="G107" s="421">
        <f t="shared" si="10"/>
        <v>2.4449367135853012E-2</v>
      </c>
      <c r="H107" s="566">
        <f t="shared" si="11"/>
        <v>398.82739135870781</v>
      </c>
      <c r="I107" s="685" t="s">
        <v>407</v>
      </c>
      <c r="L107" s="419"/>
      <c r="M107" s="210"/>
      <c r="N107" s="420"/>
      <c r="O107" s="210"/>
      <c r="P107" s="2"/>
    </row>
    <row r="108" spans="1:16">
      <c r="A108" s="2"/>
      <c r="B108" s="292" t="s">
        <v>100</v>
      </c>
      <c r="C108" s="162">
        <v>1904569</v>
      </c>
      <c r="D108" s="162">
        <v>211540428</v>
      </c>
      <c r="E108" s="178">
        <v>257563815</v>
      </c>
      <c r="F108" s="162">
        <f t="shared" si="9"/>
        <v>46023387</v>
      </c>
      <c r="G108" s="421">
        <f t="shared" si="10"/>
        <v>2.1756307971542915E-2</v>
      </c>
      <c r="H108" s="566">
        <f t="shared" si="11"/>
        <v>135.23469876911784</v>
      </c>
      <c r="I108" s="685" t="s">
        <v>19</v>
      </c>
      <c r="L108" s="419"/>
      <c r="M108" s="210"/>
      <c r="N108" s="420"/>
      <c r="O108" s="210"/>
      <c r="P108" s="2"/>
    </row>
    <row r="109" spans="1:16">
      <c r="A109" s="2"/>
      <c r="B109" s="292" t="s">
        <v>56</v>
      </c>
      <c r="C109" s="162">
        <v>1648195</v>
      </c>
      <c r="D109" s="162">
        <v>65850062</v>
      </c>
      <c r="E109" s="178">
        <v>79109272</v>
      </c>
      <c r="F109" s="162">
        <f t="shared" si="9"/>
        <v>13259210</v>
      </c>
      <c r="G109" s="421">
        <f t="shared" si="10"/>
        <v>2.0135455605189864E-2</v>
      </c>
      <c r="H109" s="566">
        <f t="shared" si="11"/>
        <v>47.997519710956531</v>
      </c>
      <c r="I109" s="685" t="s">
        <v>19</v>
      </c>
      <c r="L109" s="419"/>
      <c r="M109" s="210"/>
      <c r="N109" s="420"/>
      <c r="O109" s="210"/>
      <c r="P109" s="2"/>
    </row>
    <row r="110" spans="1:16">
      <c r="A110" s="2"/>
      <c r="B110" s="296" t="s">
        <v>85</v>
      </c>
      <c r="C110" s="162">
        <v>438317</v>
      </c>
      <c r="D110" s="162">
        <v>23574751</v>
      </c>
      <c r="E110" s="178">
        <v>36423395</v>
      </c>
      <c r="F110" s="162">
        <f t="shared" si="9"/>
        <v>12848644</v>
      </c>
      <c r="G110" s="421">
        <f t="shared" si="10"/>
        <v>5.4501716688333215E-2</v>
      </c>
      <c r="H110" s="566">
        <f t="shared" si="11"/>
        <v>83.098294156968592</v>
      </c>
      <c r="I110" s="685" t="s">
        <v>19</v>
      </c>
      <c r="L110" s="419"/>
      <c r="M110" s="210"/>
      <c r="N110" s="420"/>
      <c r="O110" s="210"/>
      <c r="P110" s="2"/>
    </row>
    <row r="111" spans="1:16">
      <c r="A111" s="2"/>
      <c r="B111" s="292" t="s">
        <v>41</v>
      </c>
      <c r="C111" s="162">
        <v>70273</v>
      </c>
      <c r="D111" s="162">
        <v>3805174</v>
      </c>
      <c r="E111" s="178">
        <v>4640703</v>
      </c>
      <c r="F111" s="162">
        <f t="shared" si="9"/>
        <v>835529</v>
      </c>
      <c r="G111" s="421">
        <f t="shared" si="10"/>
        <v>2.1957708110062774E-2</v>
      </c>
      <c r="H111" s="566">
        <f t="shared" si="11"/>
        <v>66.03820813114568</v>
      </c>
      <c r="I111" s="685" t="s">
        <v>19</v>
      </c>
      <c r="L111" s="419"/>
      <c r="M111" s="210"/>
      <c r="N111" s="420"/>
      <c r="O111" s="210"/>
      <c r="P111" s="2"/>
    </row>
    <row r="112" spans="1:16">
      <c r="A112" s="2"/>
      <c r="B112" s="292" t="s">
        <v>46</v>
      </c>
      <c r="C112" s="162">
        <v>22072</v>
      </c>
      <c r="D112" s="162">
        <v>6289000</v>
      </c>
      <c r="E112" s="178">
        <v>8380400</v>
      </c>
      <c r="F112" s="162">
        <f t="shared" si="9"/>
        <v>2091400</v>
      </c>
      <c r="G112" s="421">
        <f t="shared" si="10"/>
        <v>3.3254889489584986E-2</v>
      </c>
      <c r="H112" s="566">
        <f t="shared" si="11"/>
        <v>379.68466835810074</v>
      </c>
      <c r="I112" s="685" t="s">
        <v>19</v>
      </c>
      <c r="L112" s="419"/>
      <c r="M112" s="210"/>
      <c r="N112" s="420"/>
      <c r="O112" s="210"/>
      <c r="P112" s="2"/>
    </row>
    <row r="113" spans="1:16">
      <c r="A113" s="2"/>
      <c r="B113" s="292" t="s">
        <v>60</v>
      </c>
      <c r="C113" s="162">
        <v>301318</v>
      </c>
      <c r="D113" s="162">
        <v>56942108</v>
      </c>
      <c r="E113" s="178">
        <v>60802085</v>
      </c>
      <c r="F113" s="162">
        <f t="shared" si="9"/>
        <v>3859977</v>
      </c>
      <c r="G113" s="421">
        <f t="shared" si="10"/>
        <v>6.7787743298860659E-3</v>
      </c>
      <c r="H113" s="566">
        <f t="shared" si="11"/>
        <v>201.78709867980007</v>
      </c>
      <c r="I113" s="685" t="s">
        <v>19</v>
      </c>
      <c r="L113" s="419"/>
      <c r="M113" s="210"/>
      <c r="N113" s="420"/>
      <c r="O113" s="210"/>
      <c r="P113" s="2"/>
    </row>
    <row r="114" spans="1:16">
      <c r="A114" s="2"/>
      <c r="B114" s="292" t="s">
        <v>101</v>
      </c>
      <c r="C114" s="162">
        <v>10991</v>
      </c>
      <c r="D114" s="162">
        <v>2589389</v>
      </c>
      <c r="E114" s="178">
        <v>2725941</v>
      </c>
      <c r="F114" s="162">
        <f t="shared" si="9"/>
        <v>136552</v>
      </c>
      <c r="G114" s="421">
        <f t="shared" si="10"/>
        <v>5.2735220548167927E-3</v>
      </c>
      <c r="H114" s="566">
        <f t="shared" si="11"/>
        <v>248.01574015103267</v>
      </c>
      <c r="I114" s="685" t="s">
        <v>19</v>
      </c>
      <c r="L114" s="419"/>
      <c r="M114" s="210"/>
      <c r="N114" s="420"/>
      <c r="O114" s="210"/>
      <c r="P114" s="2"/>
    </row>
    <row r="115" spans="1:16">
      <c r="A115" s="2"/>
      <c r="B115" s="292" t="s">
        <v>44</v>
      </c>
      <c r="C115" s="162">
        <v>377915</v>
      </c>
      <c r="D115" s="162">
        <v>126843000</v>
      </c>
      <c r="E115" s="178">
        <v>126958472</v>
      </c>
      <c r="F115" s="162">
        <f t="shared" si="9"/>
        <v>115472</v>
      </c>
      <c r="G115" s="421">
        <f t="shared" si="10"/>
        <v>9.1035374439267432E-5</v>
      </c>
      <c r="H115" s="566">
        <f t="shared" si="11"/>
        <v>335.94451662410859</v>
      </c>
      <c r="I115" s="685" t="s">
        <v>19</v>
      </c>
      <c r="L115" s="419"/>
      <c r="M115" s="210"/>
      <c r="N115" s="420"/>
      <c r="O115" s="210"/>
      <c r="P115" s="2"/>
    </row>
    <row r="116" spans="1:16">
      <c r="A116" s="2"/>
      <c r="B116" s="292" t="s">
        <v>91</v>
      </c>
      <c r="C116" s="162">
        <v>89342</v>
      </c>
      <c r="D116" s="162">
        <v>4767476</v>
      </c>
      <c r="E116" s="178">
        <v>7594547</v>
      </c>
      <c r="F116" s="162">
        <f t="shared" si="9"/>
        <v>2827071</v>
      </c>
      <c r="G116" s="421">
        <f t="shared" si="10"/>
        <v>5.9299113409275683E-2</v>
      </c>
      <c r="H116" s="566">
        <f t="shared" si="11"/>
        <v>85.005339034272794</v>
      </c>
      <c r="I116" s="685" t="s">
        <v>19</v>
      </c>
      <c r="L116" s="419"/>
      <c r="M116" s="210"/>
      <c r="N116" s="420"/>
      <c r="O116" s="210"/>
      <c r="P116" s="2"/>
    </row>
    <row r="117" spans="1:16">
      <c r="A117" s="2"/>
      <c r="B117" s="292" t="s">
        <v>45</v>
      </c>
      <c r="C117" s="162">
        <v>2724900</v>
      </c>
      <c r="D117" s="162">
        <v>14883626</v>
      </c>
      <c r="E117" s="178">
        <v>17544126</v>
      </c>
      <c r="F117" s="162">
        <f t="shared" si="9"/>
        <v>2660500</v>
      </c>
      <c r="G117" s="421">
        <f t="shared" si="10"/>
        <v>1.7875348386206424E-2</v>
      </c>
      <c r="H117" s="566">
        <f t="shared" si="11"/>
        <v>6.4384476494550258</v>
      </c>
      <c r="I117" s="685" t="s">
        <v>19</v>
      </c>
      <c r="L117" s="419"/>
      <c r="M117" s="210"/>
      <c r="N117" s="420"/>
      <c r="O117" s="210"/>
      <c r="P117" s="2"/>
    </row>
    <row r="118" spans="1:16">
      <c r="A118" s="2"/>
      <c r="B118" s="292" t="s">
        <v>149</v>
      </c>
      <c r="C118" s="162">
        <v>580367</v>
      </c>
      <c r="D118" s="162">
        <v>31065820</v>
      </c>
      <c r="E118" s="178">
        <v>46050302</v>
      </c>
      <c r="F118" s="162">
        <f t="shared" ref="F118:F149" si="12">E118-D118</f>
        <v>14984482</v>
      </c>
      <c r="G118" s="421">
        <f t="shared" ref="G118:G148" si="13">F118/D118/10</f>
        <v>4.8234625707610487E-2</v>
      </c>
      <c r="H118" s="566">
        <f t="shared" ref="H118:H149" si="14">E118/C118</f>
        <v>79.346865000939061</v>
      </c>
      <c r="I118" s="685" t="s">
        <v>407</v>
      </c>
      <c r="L118" s="419"/>
      <c r="M118" s="210"/>
      <c r="N118" s="420"/>
      <c r="O118" s="210"/>
      <c r="P118" s="2"/>
    </row>
    <row r="119" spans="1:16">
      <c r="A119" s="2"/>
      <c r="B119" s="296" t="s">
        <v>286</v>
      </c>
      <c r="C119" s="162">
        <v>726</v>
      </c>
      <c r="D119" s="162">
        <v>84406</v>
      </c>
      <c r="E119" s="178">
        <v>112423</v>
      </c>
      <c r="F119" s="162">
        <f t="shared" si="12"/>
        <v>28017</v>
      </c>
      <c r="G119" s="421">
        <f t="shared" si="13"/>
        <v>3.3193137928583277E-2</v>
      </c>
      <c r="H119" s="566">
        <f t="shared" si="14"/>
        <v>154.8526170798898</v>
      </c>
      <c r="I119" s="685"/>
      <c r="L119" s="419"/>
      <c r="M119" s="210"/>
      <c r="N119" s="420"/>
      <c r="O119" s="210"/>
      <c r="P119" s="2"/>
    </row>
    <row r="120" spans="1:16">
      <c r="A120" s="2"/>
      <c r="B120" s="296" t="s">
        <v>25</v>
      </c>
      <c r="C120" s="162">
        <v>17818</v>
      </c>
      <c r="D120" s="162">
        <v>1929470</v>
      </c>
      <c r="E120" s="178">
        <v>3892115</v>
      </c>
      <c r="F120" s="162">
        <f t="shared" si="12"/>
        <v>1962645</v>
      </c>
      <c r="G120" s="421">
        <f t="shared" si="13"/>
        <v>0.10171938407956589</v>
      </c>
      <c r="H120" s="566">
        <f t="shared" si="14"/>
        <v>218.43725446178021</v>
      </c>
      <c r="I120" s="685" t="s">
        <v>19</v>
      </c>
      <c r="L120" s="419"/>
      <c r="M120" s="210"/>
      <c r="N120" s="420"/>
      <c r="O120" s="210"/>
      <c r="P120" s="2"/>
    </row>
    <row r="121" spans="1:16">
      <c r="A121" s="2"/>
      <c r="B121" s="292" t="s">
        <v>150</v>
      </c>
      <c r="C121" s="162">
        <v>199951</v>
      </c>
      <c r="D121" s="162">
        <v>4898400</v>
      </c>
      <c r="E121" s="178">
        <v>5957000</v>
      </c>
      <c r="F121" s="162">
        <f t="shared" si="12"/>
        <v>1058600</v>
      </c>
      <c r="G121" s="421">
        <f t="shared" si="13"/>
        <v>2.1611138330883552E-2</v>
      </c>
      <c r="H121" s="566">
        <f t="shared" si="14"/>
        <v>29.792299113282755</v>
      </c>
      <c r="I121" s="685" t="s">
        <v>407</v>
      </c>
      <c r="L121" s="419"/>
      <c r="M121" s="210"/>
      <c r="N121" s="420"/>
      <c r="O121" s="210"/>
      <c r="P121" s="2"/>
    </row>
    <row r="122" spans="1:16">
      <c r="A122" s="2"/>
      <c r="B122" s="292" t="s">
        <v>151</v>
      </c>
      <c r="C122" s="162">
        <v>236800</v>
      </c>
      <c r="D122" s="162">
        <v>5342879</v>
      </c>
      <c r="E122" s="178">
        <v>6802023</v>
      </c>
      <c r="F122" s="162">
        <f t="shared" si="12"/>
        <v>1459144</v>
      </c>
      <c r="G122" s="421">
        <f t="shared" si="13"/>
        <v>2.7310070095167793E-2</v>
      </c>
      <c r="H122" s="566">
        <f t="shared" si="14"/>
        <v>28.72475929054054</v>
      </c>
      <c r="I122" s="685" t="s">
        <v>407</v>
      </c>
      <c r="L122" s="419"/>
      <c r="M122" s="210"/>
      <c r="N122" s="420"/>
      <c r="O122" s="210"/>
      <c r="P122" s="2"/>
    </row>
    <row r="123" spans="1:16">
      <c r="A123" s="2"/>
      <c r="B123" s="292" t="s">
        <v>152</v>
      </c>
      <c r="C123" s="162">
        <v>64589</v>
      </c>
      <c r="D123" s="162">
        <v>2367550</v>
      </c>
      <c r="E123" s="178">
        <v>1978440</v>
      </c>
      <c r="F123" s="162">
        <f t="shared" si="12"/>
        <v>-389110</v>
      </c>
      <c r="G123" s="421">
        <f t="shared" si="13"/>
        <v>-1.6435133365715612E-2</v>
      </c>
      <c r="H123" s="566">
        <f t="shared" si="14"/>
        <v>30.631222034711794</v>
      </c>
      <c r="I123" s="685" t="s">
        <v>407</v>
      </c>
      <c r="L123" s="419"/>
      <c r="M123" s="210"/>
      <c r="N123" s="420"/>
      <c r="O123" s="210"/>
      <c r="P123" s="2"/>
    </row>
    <row r="124" spans="1:16">
      <c r="A124" s="2"/>
      <c r="B124" s="292" t="s">
        <v>84</v>
      </c>
      <c r="C124" s="162">
        <v>10400</v>
      </c>
      <c r="D124" s="162">
        <v>3235380</v>
      </c>
      <c r="E124" s="178">
        <v>5850743</v>
      </c>
      <c r="F124" s="162">
        <f t="shared" si="12"/>
        <v>2615363</v>
      </c>
      <c r="G124" s="421">
        <f t="shared" si="13"/>
        <v>8.0836346889700747E-2</v>
      </c>
      <c r="H124" s="566">
        <f t="shared" si="14"/>
        <v>562.57144230769234</v>
      </c>
      <c r="I124" s="685" t="s">
        <v>19</v>
      </c>
      <c r="L124" s="419"/>
      <c r="M124" s="210"/>
      <c r="N124" s="420"/>
      <c r="O124" s="210"/>
      <c r="P124" s="2"/>
    </row>
    <row r="125" spans="1:16">
      <c r="A125" s="2"/>
      <c r="B125" s="296" t="s">
        <v>153</v>
      </c>
      <c r="C125" s="162">
        <v>111369</v>
      </c>
      <c r="D125" s="162">
        <v>2891968</v>
      </c>
      <c r="E125" s="178">
        <v>4503438</v>
      </c>
      <c r="F125" s="162">
        <f t="shared" si="12"/>
        <v>1611470</v>
      </c>
      <c r="G125" s="421">
        <f t="shared" si="13"/>
        <v>5.5722262486998478E-2</v>
      </c>
      <c r="H125" s="566">
        <f t="shared" si="14"/>
        <v>40.437087519866388</v>
      </c>
      <c r="I125" s="685" t="s">
        <v>407</v>
      </c>
      <c r="L125" s="419"/>
      <c r="M125" s="210"/>
      <c r="N125" s="420"/>
      <c r="O125" s="210"/>
      <c r="P125" s="2"/>
    </row>
    <row r="126" spans="1:16">
      <c r="A126" s="2"/>
      <c r="B126" s="292" t="s">
        <v>59</v>
      </c>
      <c r="C126" s="162">
        <v>1759540</v>
      </c>
      <c r="D126" s="162">
        <v>5337264</v>
      </c>
      <c r="E126" s="178">
        <v>6278438</v>
      </c>
      <c r="F126" s="162">
        <f t="shared" si="12"/>
        <v>941174</v>
      </c>
      <c r="G126" s="421">
        <f t="shared" si="13"/>
        <v>1.7634016230038463E-2</v>
      </c>
      <c r="H126" s="566">
        <f t="shared" si="14"/>
        <v>3.5682269229457697</v>
      </c>
      <c r="I126" s="685" t="s">
        <v>19</v>
      </c>
      <c r="L126" s="419"/>
      <c r="M126" s="210"/>
      <c r="N126" s="420"/>
      <c r="O126" s="210"/>
      <c r="P126" s="2"/>
    </row>
    <row r="127" spans="1:16">
      <c r="A127" s="2"/>
      <c r="B127" s="292" t="s">
        <v>112</v>
      </c>
      <c r="C127" s="162">
        <v>65300</v>
      </c>
      <c r="D127" s="162">
        <v>3499536</v>
      </c>
      <c r="E127" s="178">
        <v>2910199</v>
      </c>
      <c r="F127" s="162">
        <f t="shared" si="12"/>
        <v>-589337</v>
      </c>
      <c r="G127" s="421">
        <f t="shared" si="13"/>
        <v>-1.6840432560202269E-2</v>
      </c>
      <c r="H127" s="566">
        <f t="shared" si="14"/>
        <v>44.566600306278715</v>
      </c>
      <c r="I127" s="685" t="s">
        <v>407</v>
      </c>
      <c r="L127" s="419"/>
      <c r="M127" s="210"/>
      <c r="N127" s="420"/>
      <c r="O127" s="210"/>
      <c r="P127" s="2"/>
    </row>
    <row r="128" spans="1:16">
      <c r="A128" s="2"/>
      <c r="B128" s="296" t="s">
        <v>27</v>
      </c>
      <c r="C128" s="162">
        <v>2586</v>
      </c>
      <c r="D128" s="162">
        <v>436300</v>
      </c>
      <c r="E128" s="178">
        <v>569676</v>
      </c>
      <c r="F128" s="162">
        <f t="shared" si="12"/>
        <v>133376</v>
      </c>
      <c r="G128" s="421">
        <f t="shared" si="13"/>
        <v>3.0569791427916569E-2</v>
      </c>
      <c r="H128" s="566">
        <f t="shared" si="14"/>
        <v>220.29234338747099</v>
      </c>
      <c r="I128" s="685" t="s">
        <v>19</v>
      </c>
      <c r="L128" s="419"/>
      <c r="M128" s="210"/>
      <c r="N128" s="420"/>
      <c r="O128" s="210"/>
      <c r="P128" s="2"/>
    </row>
    <row r="129" spans="1:16">
      <c r="A129" s="2"/>
      <c r="B129" s="292" t="s">
        <v>96</v>
      </c>
      <c r="C129" s="162">
        <v>25713</v>
      </c>
      <c r="D129" s="162">
        <v>2012051</v>
      </c>
      <c r="E129" s="178">
        <v>2078453</v>
      </c>
      <c r="F129" s="162">
        <f t="shared" si="12"/>
        <v>66402</v>
      </c>
      <c r="G129" s="421">
        <f t="shared" si="13"/>
        <v>3.3002145571856775E-3</v>
      </c>
      <c r="H129" s="566">
        <f t="shared" si="14"/>
        <v>80.832769416248595</v>
      </c>
      <c r="I129" s="685" t="s">
        <v>19</v>
      </c>
      <c r="L129" s="419"/>
      <c r="M129" s="210"/>
      <c r="N129" s="420"/>
      <c r="O129" s="210"/>
      <c r="P129" s="2"/>
    </row>
    <row r="130" spans="1:16">
      <c r="A130" s="2"/>
      <c r="B130" s="292" t="s">
        <v>154</v>
      </c>
      <c r="C130" s="162">
        <v>587041</v>
      </c>
      <c r="D130" s="162">
        <v>15744811</v>
      </c>
      <c r="E130" s="178">
        <v>24235390</v>
      </c>
      <c r="F130" s="162">
        <f t="shared" si="12"/>
        <v>8490579</v>
      </c>
      <c r="G130" s="421">
        <f t="shared" si="13"/>
        <v>5.3926204639738129E-2</v>
      </c>
      <c r="H130" s="566">
        <f t="shared" si="14"/>
        <v>41.283981868387386</v>
      </c>
      <c r="I130" s="685" t="s">
        <v>407</v>
      </c>
      <c r="L130" s="419"/>
      <c r="M130" s="210"/>
      <c r="N130" s="420"/>
      <c r="O130" s="210"/>
      <c r="P130" s="2"/>
    </row>
    <row r="131" spans="1:16">
      <c r="A131" s="2"/>
      <c r="B131" s="292" t="s">
        <v>155</v>
      </c>
      <c r="C131" s="162">
        <v>118484</v>
      </c>
      <c r="D131" s="162">
        <v>11193230</v>
      </c>
      <c r="E131" s="178">
        <v>17215232</v>
      </c>
      <c r="F131" s="162">
        <f t="shared" si="12"/>
        <v>6022002</v>
      </c>
      <c r="G131" s="421">
        <f t="shared" si="13"/>
        <v>5.3800395417587243E-2</v>
      </c>
      <c r="H131" s="566">
        <f t="shared" si="14"/>
        <v>145.29583741264642</v>
      </c>
      <c r="I131" s="685" t="s">
        <v>407</v>
      </c>
      <c r="L131" s="419"/>
      <c r="M131" s="210"/>
      <c r="N131" s="420"/>
      <c r="O131" s="210"/>
      <c r="P131" s="2"/>
    </row>
    <row r="132" spans="1:16">
      <c r="A132" s="2"/>
      <c r="B132" s="292" t="s">
        <v>53</v>
      </c>
      <c r="C132" s="162">
        <v>329847</v>
      </c>
      <c r="D132" s="162">
        <v>23420751</v>
      </c>
      <c r="E132" s="178">
        <v>30331007</v>
      </c>
      <c r="F132" s="162">
        <f t="shared" si="12"/>
        <v>6910256</v>
      </c>
      <c r="G132" s="421">
        <f t="shared" si="13"/>
        <v>2.9504843802831089E-2</v>
      </c>
      <c r="H132" s="566">
        <f t="shared" si="14"/>
        <v>91.954776002207083</v>
      </c>
      <c r="I132" s="685" t="s">
        <v>19</v>
      </c>
      <c r="L132" s="419"/>
      <c r="M132" s="210"/>
      <c r="N132" s="420"/>
      <c r="O132" s="210"/>
      <c r="P132" s="2"/>
    </row>
    <row r="133" spans="1:16">
      <c r="A133" s="2"/>
      <c r="B133" s="292" t="s">
        <v>287</v>
      </c>
      <c r="C133" s="162">
        <v>298</v>
      </c>
      <c r="D133" s="162">
        <v>286000</v>
      </c>
      <c r="E133" s="178">
        <v>409163</v>
      </c>
      <c r="F133" s="162">
        <f t="shared" si="12"/>
        <v>123163</v>
      </c>
      <c r="G133" s="421">
        <f t="shared" si="13"/>
        <v>4.3063986013986019E-2</v>
      </c>
      <c r="H133" s="566">
        <f t="shared" si="14"/>
        <v>1373.0302013422818</v>
      </c>
      <c r="I133" s="685"/>
      <c r="L133" s="419"/>
      <c r="M133" s="210"/>
      <c r="N133" s="420"/>
      <c r="O133" s="210"/>
      <c r="P133" s="2"/>
    </row>
    <row r="134" spans="1:16">
      <c r="A134" s="2"/>
      <c r="B134" s="292" t="s">
        <v>156</v>
      </c>
      <c r="C134" s="162">
        <v>1240192</v>
      </c>
      <c r="D134" s="162">
        <v>11046926</v>
      </c>
      <c r="E134" s="178">
        <v>17599694</v>
      </c>
      <c r="F134" s="162">
        <f t="shared" si="12"/>
        <v>6552768</v>
      </c>
      <c r="G134" s="421">
        <f t="shared" si="13"/>
        <v>5.9317569430627125E-2</v>
      </c>
      <c r="H134" s="566">
        <f t="shared" si="14"/>
        <v>14.191104280627515</v>
      </c>
      <c r="I134" s="685" t="s">
        <v>407</v>
      </c>
      <c r="L134" s="419"/>
      <c r="M134" s="210"/>
      <c r="N134" s="420"/>
      <c r="O134" s="210"/>
      <c r="P134" s="2"/>
    </row>
    <row r="135" spans="1:16">
      <c r="A135" s="2"/>
      <c r="B135" s="292" t="s">
        <v>288</v>
      </c>
      <c r="C135" s="162">
        <v>316</v>
      </c>
      <c r="D135" s="162">
        <v>381363</v>
      </c>
      <c r="E135" s="178">
        <v>431333</v>
      </c>
      <c r="F135" s="162">
        <f t="shared" si="12"/>
        <v>49970</v>
      </c>
      <c r="G135" s="421">
        <f t="shared" si="13"/>
        <v>1.3103001602148084E-2</v>
      </c>
      <c r="H135" s="566">
        <f t="shared" si="14"/>
        <v>1364.9778481012659</v>
      </c>
      <c r="I135" s="685"/>
      <c r="L135" s="419"/>
      <c r="M135" s="210"/>
      <c r="N135" s="420"/>
      <c r="O135" s="210"/>
      <c r="P135" s="2"/>
    </row>
    <row r="136" spans="1:16">
      <c r="A136" s="2"/>
      <c r="B136" s="296" t="s">
        <v>289</v>
      </c>
      <c r="C136" s="162">
        <v>1100</v>
      </c>
      <c r="D136" s="162">
        <v>385287</v>
      </c>
      <c r="E136" s="178">
        <v>396301</v>
      </c>
      <c r="F136" s="162">
        <f t="shared" si="12"/>
        <v>11014</v>
      </c>
      <c r="G136" s="421">
        <f t="shared" si="13"/>
        <v>2.8586482284634574E-3</v>
      </c>
      <c r="H136" s="566">
        <f t="shared" si="14"/>
        <v>360.27363636363634</v>
      </c>
      <c r="I136" s="685"/>
      <c r="L136" s="419"/>
      <c r="M136" s="210"/>
      <c r="N136" s="420"/>
      <c r="O136" s="210"/>
      <c r="P136" s="2"/>
    </row>
    <row r="137" spans="1:16">
      <c r="A137" s="2"/>
      <c r="B137" s="292" t="s">
        <v>157</v>
      </c>
      <c r="C137" s="162">
        <v>1025520</v>
      </c>
      <c r="D137" s="162">
        <v>2711421</v>
      </c>
      <c r="E137" s="178">
        <v>4067564</v>
      </c>
      <c r="F137" s="162">
        <f t="shared" si="12"/>
        <v>1356143</v>
      </c>
      <c r="G137" s="421">
        <f t="shared" si="13"/>
        <v>5.0015951045595655E-2</v>
      </c>
      <c r="H137" s="566">
        <f t="shared" si="14"/>
        <v>3.9663429284655591</v>
      </c>
      <c r="I137" s="685" t="s">
        <v>407</v>
      </c>
      <c r="L137" s="419"/>
      <c r="M137" s="210"/>
      <c r="N137" s="420"/>
      <c r="O137" s="210"/>
      <c r="P137" s="2"/>
    </row>
    <row r="138" spans="1:16">
      <c r="A138" s="2"/>
      <c r="B138" s="292" t="s">
        <v>82</v>
      </c>
      <c r="C138" s="162">
        <v>2040</v>
      </c>
      <c r="D138" s="162">
        <v>1186873</v>
      </c>
      <c r="E138" s="178">
        <v>1262605</v>
      </c>
      <c r="F138" s="162">
        <f t="shared" si="12"/>
        <v>75732</v>
      </c>
      <c r="G138" s="421">
        <f t="shared" si="13"/>
        <v>6.380800641686178E-3</v>
      </c>
      <c r="H138" s="566">
        <f t="shared" si="14"/>
        <v>618.92401960784309</v>
      </c>
      <c r="I138" s="685" t="s">
        <v>19</v>
      </c>
      <c r="L138" s="419"/>
      <c r="M138" s="210"/>
      <c r="N138" s="420"/>
      <c r="O138" s="210"/>
      <c r="P138" s="2"/>
    </row>
    <row r="139" spans="1:16">
      <c r="A139" s="2"/>
      <c r="B139" s="292" t="s">
        <v>83</v>
      </c>
      <c r="C139" s="162">
        <v>1964375</v>
      </c>
      <c r="D139" s="162">
        <v>102808590</v>
      </c>
      <c r="E139" s="178">
        <v>127017224</v>
      </c>
      <c r="F139" s="162">
        <f t="shared" si="12"/>
        <v>24208634</v>
      </c>
      <c r="G139" s="421">
        <f t="shared" si="13"/>
        <v>2.3547287245161131E-2</v>
      </c>
      <c r="H139" s="566">
        <f t="shared" si="14"/>
        <v>64.660374928412338</v>
      </c>
      <c r="I139" s="685" t="s">
        <v>19</v>
      </c>
      <c r="L139" s="419"/>
      <c r="M139" s="210"/>
      <c r="N139" s="420"/>
      <c r="O139" s="210"/>
      <c r="P139" s="2"/>
    </row>
    <row r="140" spans="1:16">
      <c r="A140" s="2"/>
      <c r="B140" s="292" t="s">
        <v>158</v>
      </c>
      <c r="C140" s="162">
        <v>33851</v>
      </c>
      <c r="D140" s="162">
        <v>3639592</v>
      </c>
      <c r="E140" s="178">
        <v>3554150</v>
      </c>
      <c r="F140" s="162">
        <f t="shared" si="12"/>
        <v>-85442</v>
      </c>
      <c r="G140" s="421">
        <f t="shared" si="13"/>
        <v>-2.3475708266201267E-3</v>
      </c>
      <c r="H140" s="566">
        <f t="shared" si="14"/>
        <v>104.99394404892027</v>
      </c>
      <c r="I140" s="685" t="s">
        <v>407</v>
      </c>
      <c r="L140" s="419"/>
      <c r="M140" s="210"/>
      <c r="N140" s="420"/>
      <c r="O140" s="210"/>
      <c r="P140" s="2"/>
    </row>
    <row r="141" spans="1:16">
      <c r="A141" s="2"/>
      <c r="B141" s="292" t="s">
        <v>73</v>
      </c>
      <c r="C141" s="162">
        <v>1564100</v>
      </c>
      <c r="D141" s="162">
        <v>2397438</v>
      </c>
      <c r="E141" s="178">
        <v>2959134</v>
      </c>
      <c r="F141" s="162">
        <f t="shared" si="12"/>
        <v>561696</v>
      </c>
      <c r="G141" s="421">
        <f t="shared" si="13"/>
        <v>2.342901046867531E-2</v>
      </c>
      <c r="H141" s="566">
        <f t="shared" si="14"/>
        <v>1.8919084457515505</v>
      </c>
      <c r="I141" s="685" t="s">
        <v>19</v>
      </c>
      <c r="L141" s="419"/>
      <c r="M141" s="210"/>
      <c r="N141" s="420"/>
      <c r="O141" s="210"/>
      <c r="P141" s="2"/>
    </row>
    <row r="142" spans="1:16">
      <c r="A142" s="2"/>
      <c r="B142" s="296" t="s">
        <v>93</v>
      </c>
      <c r="C142" s="162">
        <v>13938</v>
      </c>
      <c r="D142" s="162">
        <v>604950</v>
      </c>
      <c r="E142" s="178">
        <v>622388</v>
      </c>
      <c r="F142" s="162">
        <f t="shared" si="12"/>
        <v>17438</v>
      </c>
      <c r="G142" s="421">
        <f t="shared" si="13"/>
        <v>2.8825522770476899E-3</v>
      </c>
      <c r="H142" s="566">
        <f t="shared" si="14"/>
        <v>44.654039316975172</v>
      </c>
      <c r="I142" s="685"/>
      <c r="L142" s="419"/>
      <c r="M142" s="210"/>
      <c r="N142" s="420"/>
      <c r="O142" s="210"/>
      <c r="P142" s="2"/>
    </row>
    <row r="143" spans="1:16">
      <c r="A143" s="2"/>
      <c r="B143" s="292" t="s">
        <v>116</v>
      </c>
      <c r="C143" s="162">
        <v>446550</v>
      </c>
      <c r="D143" s="162">
        <v>28950553</v>
      </c>
      <c r="E143" s="178">
        <v>34377511</v>
      </c>
      <c r="F143" s="162">
        <f t="shared" si="12"/>
        <v>5426958</v>
      </c>
      <c r="G143" s="421">
        <f t="shared" si="13"/>
        <v>1.8745610835136726E-2</v>
      </c>
      <c r="H143" s="566">
        <f t="shared" si="14"/>
        <v>76.98468480573284</v>
      </c>
      <c r="I143" s="685" t="s">
        <v>407</v>
      </c>
      <c r="L143" s="419"/>
      <c r="M143" s="210"/>
      <c r="N143" s="420"/>
      <c r="O143" s="210"/>
      <c r="P143" s="2"/>
    </row>
    <row r="144" spans="1:16">
      <c r="A144" s="2"/>
      <c r="B144" s="292" t="s">
        <v>159</v>
      </c>
      <c r="C144" s="162">
        <v>801590</v>
      </c>
      <c r="D144" s="162">
        <v>18264536</v>
      </c>
      <c r="E144" s="178">
        <v>27977863</v>
      </c>
      <c r="F144" s="162">
        <f t="shared" si="12"/>
        <v>9713327</v>
      </c>
      <c r="G144" s="421">
        <f t="shared" si="13"/>
        <v>5.3181351007219678E-2</v>
      </c>
      <c r="H144" s="566">
        <f t="shared" si="14"/>
        <v>34.902959118751482</v>
      </c>
      <c r="I144" s="685" t="s">
        <v>407</v>
      </c>
      <c r="L144" s="419"/>
      <c r="M144" s="210"/>
      <c r="N144" s="420"/>
      <c r="O144" s="210"/>
      <c r="P144" s="2"/>
    </row>
    <row r="145" spans="1:16">
      <c r="A145" s="2"/>
      <c r="B145" s="292" t="s">
        <v>290</v>
      </c>
      <c r="C145" s="162">
        <v>676578</v>
      </c>
      <c r="D145" s="162">
        <v>47669791</v>
      </c>
      <c r="E145" s="178">
        <v>53897154</v>
      </c>
      <c r="F145" s="162">
        <f t="shared" si="12"/>
        <v>6227363</v>
      </c>
      <c r="G145" s="421">
        <f t="shared" si="13"/>
        <v>1.3063541646322721E-2</v>
      </c>
      <c r="H145" s="566">
        <f t="shared" si="14"/>
        <v>79.661404893449088</v>
      </c>
      <c r="I145" s="685" t="s">
        <v>407</v>
      </c>
      <c r="L145" s="419"/>
      <c r="M145" s="210"/>
      <c r="N145" s="420"/>
      <c r="O145" s="210"/>
      <c r="P145" s="2"/>
    </row>
    <row r="146" spans="1:16">
      <c r="A146" s="2"/>
      <c r="B146" s="292" t="s">
        <v>160</v>
      </c>
      <c r="C146" s="162">
        <v>824292</v>
      </c>
      <c r="D146" s="162">
        <v>1897953</v>
      </c>
      <c r="E146" s="178">
        <v>2458830</v>
      </c>
      <c r="F146" s="162">
        <f t="shared" si="12"/>
        <v>560877</v>
      </c>
      <c r="G146" s="421">
        <f t="shared" si="13"/>
        <v>2.9551680152248239E-2</v>
      </c>
      <c r="H146" s="566">
        <f t="shared" si="14"/>
        <v>2.9829599219693992</v>
      </c>
      <c r="I146" s="685" t="s">
        <v>407</v>
      </c>
      <c r="L146" s="419"/>
      <c r="M146" s="210"/>
      <c r="N146" s="420"/>
      <c r="O146" s="210"/>
      <c r="P146" s="2"/>
    </row>
    <row r="147" spans="1:16">
      <c r="A147" s="2"/>
      <c r="B147" s="292" t="s">
        <v>161</v>
      </c>
      <c r="C147" s="162">
        <v>147181</v>
      </c>
      <c r="D147" s="162">
        <v>23740145</v>
      </c>
      <c r="E147" s="178">
        <v>28513700</v>
      </c>
      <c r="F147" s="162">
        <f t="shared" si="12"/>
        <v>4773555</v>
      </c>
      <c r="G147" s="421">
        <f t="shared" si="13"/>
        <v>2.0107522510919795E-2</v>
      </c>
      <c r="H147" s="566">
        <f t="shared" si="14"/>
        <v>193.73220728218996</v>
      </c>
      <c r="I147" s="685" t="s">
        <v>407</v>
      </c>
      <c r="L147" s="419"/>
      <c r="M147" s="210"/>
      <c r="N147" s="420"/>
      <c r="O147" s="210"/>
      <c r="P147" s="2"/>
    </row>
    <row r="148" spans="1:16">
      <c r="A148" s="2"/>
      <c r="B148" s="292" t="s">
        <v>40</v>
      </c>
      <c r="C148" s="162">
        <v>41543</v>
      </c>
      <c r="D148" s="162">
        <v>15925513</v>
      </c>
      <c r="E148" s="178">
        <v>16936520</v>
      </c>
      <c r="F148" s="162">
        <f t="shared" si="12"/>
        <v>1011007</v>
      </c>
      <c r="G148" s="421">
        <f t="shared" si="13"/>
        <v>6.3483480877507686E-3</v>
      </c>
      <c r="H148" s="566">
        <f t="shared" si="14"/>
        <v>407.68649351274581</v>
      </c>
      <c r="I148" s="685" t="s">
        <v>19</v>
      </c>
      <c r="L148" s="419"/>
      <c r="M148" s="210"/>
      <c r="N148" s="420"/>
      <c r="O148" s="210"/>
      <c r="P148" s="2"/>
    </row>
    <row r="149" spans="1:16">
      <c r="A149" s="2"/>
      <c r="B149" s="296" t="s">
        <v>291</v>
      </c>
      <c r="C149" s="162">
        <v>800</v>
      </c>
      <c r="D149" s="426"/>
      <c r="E149" s="178">
        <v>208587</v>
      </c>
      <c r="F149" s="162">
        <f t="shared" si="12"/>
        <v>208587</v>
      </c>
      <c r="G149" s="427"/>
      <c r="H149" s="566">
        <f t="shared" si="14"/>
        <v>260.73374999999999</v>
      </c>
      <c r="I149" s="685"/>
      <c r="L149" s="419"/>
      <c r="M149" s="210"/>
      <c r="N149" s="420"/>
      <c r="O149" s="210"/>
      <c r="P149" s="2"/>
    </row>
    <row r="150" spans="1:16">
      <c r="A150" s="2"/>
      <c r="B150" s="296" t="s">
        <v>292</v>
      </c>
      <c r="C150" s="162">
        <v>19060</v>
      </c>
      <c r="D150" s="162">
        <v>213230</v>
      </c>
      <c r="E150" s="178">
        <v>273000</v>
      </c>
      <c r="F150" s="162">
        <f t="shared" ref="F150:F181" si="15">E150-D150</f>
        <v>59770</v>
      </c>
      <c r="G150" s="421">
        <f t="shared" ref="G150:G181" si="16">F150/D150/10</f>
        <v>2.8030764901749283E-2</v>
      </c>
      <c r="H150" s="566">
        <f t="shared" ref="H150:H156" si="17">E150/C150</f>
        <v>14.323189926547744</v>
      </c>
      <c r="I150" s="685"/>
      <c r="L150" s="419"/>
      <c r="M150" s="210"/>
      <c r="N150" s="420"/>
      <c r="O150" s="210"/>
      <c r="P150" s="2"/>
    </row>
    <row r="151" spans="1:16">
      <c r="A151" s="2"/>
      <c r="B151" s="292" t="s">
        <v>48</v>
      </c>
      <c r="C151" s="162">
        <v>270467</v>
      </c>
      <c r="D151" s="162">
        <v>3857700</v>
      </c>
      <c r="E151" s="178">
        <v>4595700</v>
      </c>
      <c r="F151" s="162">
        <f t="shared" si="15"/>
        <v>738000</v>
      </c>
      <c r="G151" s="421">
        <f t="shared" si="16"/>
        <v>1.9130570028773622E-2</v>
      </c>
      <c r="H151" s="566">
        <f t="shared" si="17"/>
        <v>16.991721725755824</v>
      </c>
      <c r="I151" s="685" t="s">
        <v>19</v>
      </c>
      <c r="L151" s="419"/>
      <c r="M151" s="210"/>
      <c r="N151" s="420"/>
      <c r="O151" s="210"/>
      <c r="P151" s="2"/>
    </row>
    <row r="152" spans="1:16">
      <c r="A152" s="2"/>
      <c r="B152" s="292" t="s">
        <v>162</v>
      </c>
      <c r="C152" s="162">
        <v>120340</v>
      </c>
      <c r="D152" s="162">
        <v>5026792</v>
      </c>
      <c r="E152" s="178">
        <v>6082032</v>
      </c>
      <c r="F152" s="162">
        <f t="shared" si="15"/>
        <v>1055240</v>
      </c>
      <c r="G152" s="421">
        <f t="shared" si="16"/>
        <v>2.0992314780480276E-2</v>
      </c>
      <c r="H152" s="566">
        <f t="shared" si="17"/>
        <v>50.540402193784281</v>
      </c>
      <c r="I152" s="685" t="s">
        <v>407</v>
      </c>
      <c r="L152" s="419"/>
      <c r="M152" s="210"/>
      <c r="N152" s="420"/>
      <c r="O152" s="210"/>
      <c r="P152" s="2"/>
    </row>
    <row r="153" spans="1:16">
      <c r="A153" s="2"/>
      <c r="B153" s="292" t="s">
        <v>163</v>
      </c>
      <c r="C153" s="162">
        <v>1267000</v>
      </c>
      <c r="D153" s="162">
        <v>11224523</v>
      </c>
      <c r="E153" s="178">
        <v>19899120</v>
      </c>
      <c r="F153" s="162">
        <f t="shared" si="15"/>
        <v>8674597</v>
      </c>
      <c r="G153" s="421">
        <f t="shared" si="16"/>
        <v>7.72825446569088E-2</v>
      </c>
      <c r="H153" s="566">
        <f t="shared" si="17"/>
        <v>15.705698500394632</v>
      </c>
      <c r="I153" s="685"/>
      <c r="L153" s="419"/>
      <c r="M153" s="210"/>
      <c r="N153" s="420"/>
      <c r="O153" s="210"/>
      <c r="P153" s="2"/>
    </row>
    <row r="154" spans="1:16">
      <c r="A154" s="2"/>
      <c r="B154" s="292" t="s">
        <v>164</v>
      </c>
      <c r="C154" s="162">
        <v>923768</v>
      </c>
      <c r="D154" s="162">
        <v>122876723</v>
      </c>
      <c r="E154" s="178">
        <v>182201962</v>
      </c>
      <c r="F154" s="162">
        <f t="shared" si="15"/>
        <v>59325239</v>
      </c>
      <c r="G154" s="421">
        <f t="shared" si="16"/>
        <v>4.8280290645446332E-2</v>
      </c>
      <c r="H154" s="566">
        <f t="shared" si="17"/>
        <v>197.23779347195401</v>
      </c>
      <c r="I154" s="685"/>
      <c r="L154" s="419"/>
      <c r="M154" s="210"/>
      <c r="N154" s="420"/>
      <c r="O154" s="210"/>
      <c r="P154" s="2"/>
    </row>
    <row r="155" spans="1:16">
      <c r="A155" s="2"/>
      <c r="B155" s="292" t="s">
        <v>293</v>
      </c>
      <c r="C155" s="162">
        <v>120538</v>
      </c>
      <c r="D155" s="162">
        <v>22840218</v>
      </c>
      <c r="E155" s="178">
        <v>25155317</v>
      </c>
      <c r="F155" s="162">
        <f t="shared" si="15"/>
        <v>2315099</v>
      </c>
      <c r="G155" s="421">
        <f t="shared" si="16"/>
        <v>1.013606349991931E-2</v>
      </c>
      <c r="H155" s="566">
        <f t="shared" si="17"/>
        <v>208.69200584048184</v>
      </c>
      <c r="I155" s="685"/>
      <c r="L155" s="419"/>
      <c r="M155" s="210"/>
      <c r="N155" s="420"/>
      <c r="O155" s="210"/>
      <c r="P155" s="2"/>
    </row>
    <row r="156" spans="1:16">
      <c r="A156" s="2"/>
      <c r="B156" s="292" t="s">
        <v>35</v>
      </c>
      <c r="C156" s="162">
        <v>386224</v>
      </c>
      <c r="D156" s="162">
        <v>4490967</v>
      </c>
      <c r="E156" s="178">
        <v>5195921</v>
      </c>
      <c r="F156" s="162">
        <f t="shared" si="15"/>
        <v>704954</v>
      </c>
      <c r="G156" s="421">
        <f t="shared" si="16"/>
        <v>1.5697153864635389E-2</v>
      </c>
      <c r="H156" s="566">
        <f t="shared" si="17"/>
        <v>13.453128236463813</v>
      </c>
      <c r="I156" s="685" t="s">
        <v>19</v>
      </c>
      <c r="L156" s="419"/>
      <c r="M156" s="210"/>
      <c r="N156" s="420"/>
      <c r="O156" s="210"/>
      <c r="P156" s="2"/>
    </row>
    <row r="157" spans="1:16">
      <c r="A157" s="2"/>
      <c r="B157" s="296" t="s">
        <v>294</v>
      </c>
      <c r="C157" s="426"/>
      <c r="D157" s="162">
        <v>2922153</v>
      </c>
      <c r="E157" s="178">
        <v>4422143</v>
      </c>
      <c r="F157" s="162">
        <f t="shared" si="15"/>
        <v>1499990</v>
      </c>
      <c r="G157" s="421">
        <f t="shared" si="16"/>
        <v>5.1331672229345968E-2</v>
      </c>
      <c r="H157" s="567"/>
      <c r="I157" s="685"/>
      <c r="L157" s="419"/>
      <c r="M157" s="210"/>
      <c r="N157" s="420"/>
      <c r="O157" s="210"/>
      <c r="P157" s="2"/>
    </row>
    <row r="158" spans="1:16">
      <c r="A158" s="2"/>
      <c r="B158" s="292" t="s">
        <v>30</v>
      </c>
      <c r="C158" s="162">
        <v>309500</v>
      </c>
      <c r="D158" s="162">
        <v>2239403</v>
      </c>
      <c r="E158" s="178">
        <v>4490541</v>
      </c>
      <c r="F158" s="162">
        <f t="shared" si="15"/>
        <v>2251138</v>
      </c>
      <c r="G158" s="421">
        <f t="shared" si="16"/>
        <v>0.1005240235902158</v>
      </c>
      <c r="H158" s="566">
        <f t="shared" ref="H158:H189" si="18">E158/C158</f>
        <v>14.509017770597739</v>
      </c>
      <c r="I158" s="685" t="s">
        <v>19</v>
      </c>
      <c r="L158" s="419"/>
      <c r="M158" s="210"/>
      <c r="N158" s="420"/>
      <c r="O158" s="210"/>
      <c r="P158" s="2"/>
    </row>
    <row r="159" spans="1:16">
      <c r="A159" s="2"/>
      <c r="B159" s="292" t="s">
        <v>165</v>
      </c>
      <c r="C159" s="162">
        <v>796095</v>
      </c>
      <c r="D159" s="162">
        <v>138250487</v>
      </c>
      <c r="E159" s="178">
        <v>188924874</v>
      </c>
      <c r="F159" s="162">
        <f t="shared" si="15"/>
        <v>50674387</v>
      </c>
      <c r="G159" s="421">
        <f t="shared" si="16"/>
        <v>3.6654038694272376E-2</v>
      </c>
      <c r="H159" s="566">
        <f t="shared" si="18"/>
        <v>237.3144838241667</v>
      </c>
      <c r="I159" s="685" t="s">
        <v>407</v>
      </c>
      <c r="L159" s="419"/>
      <c r="M159" s="210"/>
      <c r="N159" s="420"/>
      <c r="O159" s="210"/>
      <c r="P159" s="2"/>
    </row>
    <row r="160" spans="1:16">
      <c r="A160" s="2"/>
      <c r="B160" s="292" t="s">
        <v>90</v>
      </c>
      <c r="C160" s="162">
        <v>75517</v>
      </c>
      <c r="D160" s="162">
        <v>3028751</v>
      </c>
      <c r="E160" s="178">
        <v>3929141</v>
      </c>
      <c r="F160" s="162">
        <f t="shared" si="15"/>
        <v>900390</v>
      </c>
      <c r="G160" s="421">
        <f t="shared" si="16"/>
        <v>2.9728095838845781E-2</v>
      </c>
      <c r="H160" s="566">
        <f t="shared" si="18"/>
        <v>52.029887310142087</v>
      </c>
      <c r="I160" s="685" t="s">
        <v>19</v>
      </c>
      <c r="L160" s="419"/>
      <c r="M160" s="210"/>
      <c r="N160" s="420"/>
      <c r="O160" s="210"/>
      <c r="P160" s="2"/>
    </row>
    <row r="161" spans="1:16">
      <c r="A161" s="2"/>
      <c r="B161" s="292" t="s">
        <v>120</v>
      </c>
      <c r="C161" s="162">
        <v>462840</v>
      </c>
      <c r="D161" s="162">
        <v>5374051</v>
      </c>
      <c r="E161" s="178">
        <v>7619321</v>
      </c>
      <c r="F161" s="162">
        <f t="shared" si="15"/>
        <v>2245270</v>
      </c>
      <c r="G161" s="421">
        <f t="shared" si="16"/>
        <v>4.1779841687397457E-2</v>
      </c>
      <c r="H161" s="566">
        <f t="shared" si="18"/>
        <v>16.462105695272665</v>
      </c>
      <c r="I161" s="685" t="s">
        <v>19</v>
      </c>
      <c r="L161" s="419"/>
      <c r="M161" s="210"/>
      <c r="N161" s="420"/>
      <c r="O161" s="210"/>
      <c r="P161" s="2"/>
    </row>
    <row r="162" spans="1:16">
      <c r="A162" s="2"/>
      <c r="B162" s="292" t="s">
        <v>166</v>
      </c>
      <c r="C162" s="162">
        <v>406752</v>
      </c>
      <c r="D162" s="162">
        <v>5302703</v>
      </c>
      <c r="E162" s="178">
        <v>6639123</v>
      </c>
      <c r="F162" s="162">
        <f t="shared" si="15"/>
        <v>1336420</v>
      </c>
      <c r="G162" s="421">
        <f t="shared" si="16"/>
        <v>2.5202618362748209E-2</v>
      </c>
      <c r="H162" s="566">
        <f t="shared" si="18"/>
        <v>16.322287290535755</v>
      </c>
      <c r="I162" s="685" t="s">
        <v>407</v>
      </c>
      <c r="L162" s="419"/>
      <c r="M162" s="210"/>
      <c r="N162" s="420"/>
      <c r="O162" s="210"/>
      <c r="P162" s="2"/>
    </row>
    <row r="163" spans="1:16">
      <c r="A163" s="2"/>
      <c r="B163" s="292" t="s">
        <v>109</v>
      </c>
      <c r="C163" s="162">
        <v>1285216</v>
      </c>
      <c r="D163" s="162">
        <v>25914875</v>
      </c>
      <c r="E163" s="178">
        <v>31376670</v>
      </c>
      <c r="F163" s="162">
        <f t="shared" si="15"/>
        <v>5461795</v>
      </c>
      <c r="G163" s="421">
        <f t="shared" si="16"/>
        <v>2.107590717686271E-2</v>
      </c>
      <c r="H163" s="566">
        <f t="shared" si="18"/>
        <v>24.413538269053607</v>
      </c>
      <c r="I163" s="685" t="s">
        <v>407</v>
      </c>
      <c r="L163" s="419"/>
      <c r="M163" s="210"/>
      <c r="N163" s="420"/>
      <c r="O163" s="210"/>
      <c r="P163" s="2"/>
    </row>
    <row r="164" spans="1:16">
      <c r="A164" s="2"/>
      <c r="B164" s="292" t="s">
        <v>167</v>
      </c>
      <c r="C164" s="162">
        <v>300000</v>
      </c>
      <c r="D164" s="162">
        <v>77932247</v>
      </c>
      <c r="E164" s="178">
        <v>100699395</v>
      </c>
      <c r="F164" s="162">
        <f t="shared" si="15"/>
        <v>22767148</v>
      </c>
      <c r="G164" s="421">
        <f t="shared" si="16"/>
        <v>2.9214027410245209E-2</v>
      </c>
      <c r="H164" s="566">
        <f t="shared" si="18"/>
        <v>335.66464999999999</v>
      </c>
      <c r="I164" s="685" t="s">
        <v>407</v>
      </c>
      <c r="L164" s="428"/>
      <c r="M164" s="210"/>
      <c r="N164" s="420"/>
      <c r="O164" s="210"/>
      <c r="P164" s="2"/>
    </row>
    <row r="165" spans="1:16">
      <c r="A165" s="2"/>
      <c r="B165" s="292" t="s">
        <v>72</v>
      </c>
      <c r="C165" s="162">
        <v>312685</v>
      </c>
      <c r="D165" s="162">
        <v>38258629</v>
      </c>
      <c r="E165" s="178">
        <v>37999494</v>
      </c>
      <c r="F165" s="162">
        <f t="shared" si="15"/>
        <v>-259135</v>
      </c>
      <c r="G165" s="421">
        <f t="shared" si="16"/>
        <v>-6.7732432335722227E-4</v>
      </c>
      <c r="H165" s="566">
        <f t="shared" si="18"/>
        <v>121.52643714920767</v>
      </c>
      <c r="I165" s="685" t="s">
        <v>19</v>
      </c>
      <c r="L165" s="419"/>
      <c r="M165" s="429"/>
      <c r="N165" s="420"/>
      <c r="O165" s="210"/>
      <c r="P165" s="2"/>
    </row>
    <row r="166" spans="1:16">
      <c r="A166" s="2"/>
      <c r="B166" s="292" t="s">
        <v>64</v>
      </c>
      <c r="C166" s="162">
        <v>92090</v>
      </c>
      <c r="D166" s="162">
        <v>10289898</v>
      </c>
      <c r="E166" s="178">
        <v>10348648</v>
      </c>
      <c r="F166" s="162">
        <f t="shared" si="15"/>
        <v>58750</v>
      </c>
      <c r="G166" s="421">
        <f t="shared" si="16"/>
        <v>5.7094832232544969E-4</v>
      </c>
      <c r="H166" s="566">
        <f t="shared" si="18"/>
        <v>112.37537191877512</v>
      </c>
      <c r="I166" s="685" t="s">
        <v>19</v>
      </c>
      <c r="L166" s="419"/>
      <c r="M166" s="430"/>
      <c r="N166" s="431"/>
      <c r="O166" s="210"/>
      <c r="P166" s="2"/>
    </row>
    <row r="167" spans="1:16">
      <c r="A167" s="2"/>
      <c r="B167" s="296" t="s">
        <v>24</v>
      </c>
      <c r="C167" s="162">
        <v>11586</v>
      </c>
      <c r="D167" s="162">
        <v>593453</v>
      </c>
      <c r="E167" s="178">
        <v>2235355</v>
      </c>
      <c r="F167" s="162">
        <f t="shared" si="15"/>
        <v>1641902</v>
      </c>
      <c r="G167" s="421">
        <f t="shared" si="16"/>
        <v>0.27666925603206993</v>
      </c>
      <c r="H167" s="566">
        <f t="shared" si="18"/>
        <v>192.93587087864665</v>
      </c>
      <c r="I167" s="685" t="s">
        <v>19</v>
      </c>
      <c r="L167" s="419"/>
      <c r="M167" s="430"/>
      <c r="N167" s="432"/>
      <c r="O167" s="210"/>
      <c r="P167" s="2"/>
    </row>
    <row r="168" spans="1:16">
      <c r="A168" s="2"/>
      <c r="B168" s="296" t="s">
        <v>295</v>
      </c>
      <c r="C168" s="162">
        <v>2510</v>
      </c>
      <c r="D168" s="162">
        <v>730598</v>
      </c>
      <c r="E168" s="178">
        <v>858166</v>
      </c>
      <c r="F168" s="162">
        <f t="shared" si="15"/>
        <v>127568</v>
      </c>
      <c r="G168" s="421">
        <f t="shared" si="16"/>
        <v>1.7460765017150333E-2</v>
      </c>
      <c r="H168" s="566">
        <f t="shared" si="18"/>
        <v>341.8988047808765</v>
      </c>
      <c r="I168" s="685"/>
      <c r="L168" s="419"/>
      <c r="M168" s="430"/>
      <c r="N168" s="432"/>
      <c r="O168" s="210"/>
      <c r="P168" s="2"/>
    </row>
    <row r="169" spans="1:16">
      <c r="A169" s="2"/>
      <c r="B169" s="292" t="s">
        <v>102</v>
      </c>
      <c r="C169" s="162">
        <v>238391</v>
      </c>
      <c r="D169" s="162">
        <v>22442971</v>
      </c>
      <c r="E169" s="178">
        <v>19832389</v>
      </c>
      <c r="F169" s="162">
        <f t="shared" si="15"/>
        <v>-2610582</v>
      </c>
      <c r="G169" s="421">
        <f t="shared" si="16"/>
        <v>-1.1632069568685894E-2</v>
      </c>
      <c r="H169" s="566">
        <f t="shared" si="18"/>
        <v>83.192691838198584</v>
      </c>
      <c r="I169" s="685" t="s">
        <v>19</v>
      </c>
      <c r="L169" s="419"/>
      <c r="M169" s="210"/>
      <c r="N169" s="432"/>
      <c r="O169" s="210"/>
      <c r="P169" s="2"/>
    </row>
    <row r="170" spans="1:16">
      <c r="A170" s="2"/>
      <c r="B170" s="292" t="s">
        <v>54</v>
      </c>
      <c r="C170" s="162">
        <v>17098242</v>
      </c>
      <c r="D170" s="162">
        <v>146596557</v>
      </c>
      <c r="E170" s="178">
        <v>144096812</v>
      </c>
      <c r="F170" s="162">
        <f t="shared" si="15"/>
        <v>-2499745</v>
      </c>
      <c r="G170" s="421">
        <f t="shared" si="16"/>
        <v>-1.7051867050329155E-3</v>
      </c>
      <c r="H170" s="566">
        <f t="shared" si="18"/>
        <v>8.427580566469933</v>
      </c>
      <c r="I170" s="685" t="s">
        <v>19</v>
      </c>
      <c r="L170" s="419"/>
      <c r="M170" s="210"/>
      <c r="N170" s="420"/>
      <c r="O170" s="210"/>
      <c r="P170" s="2"/>
    </row>
    <row r="171" spans="1:16">
      <c r="A171" s="2"/>
      <c r="B171" s="292" t="s">
        <v>168</v>
      </c>
      <c r="C171" s="162">
        <v>26338</v>
      </c>
      <c r="D171" s="162">
        <v>8021875</v>
      </c>
      <c r="E171" s="178">
        <v>11609666</v>
      </c>
      <c r="F171" s="162">
        <f t="shared" si="15"/>
        <v>3587791</v>
      </c>
      <c r="G171" s="421">
        <f t="shared" si="16"/>
        <v>4.472509232567199E-2</v>
      </c>
      <c r="H171" s="566">
        <f t="shared" si="18"/>
        <v>440.79527678639226</v>
      </c>
      <c r="I171" s="685" t="s">
        <v>407</v>
      </c>
      <c r="L171" s="419"/>
      <c r="M171" s="210"/>
      <c r="N171" s="420"/>
      <c r="O171" s="210"/>
      <c r="P171" s="2"/>
    </row>
    <row r="172" spans="1:16">
      <c r="A172" s="2"/>
      <c r="B172" s="296" t="s">
        <v>296</v>
      </c>
      <c r="C172" s="162">
        <v>261</v>
      </c>
      <c r="D172" s="162">
        <v>45544</v>
      </c>
      <c r="E172" s="178">
        <v>55572</v>
      </c>
      <c r="F172" s="162">
        <f t="shared" si="15"/>
        <v>10028</v>
      </c>
      <c r="G172" s="421">
        <f t="shared" si="16"/>
        <v>2.2018268048480592E-2</v>
      </c>
      <c r="H172" s="566">
        <f t="shared" si="18"/>
        <v>212.91954022988506</v>
      </c>
      <c r="I172" s="685" t="s">
        <v>426</v>
      </c>
      <c r="L172" s="419"/>
      <c r="M172" s="210"/>
      <c r="N172" s="420"/>
      <c r="O172" s="210"/>
      <c r="P172" s="2"/>
    </row>
    <row r="173" spans="1:16">
      <c r="A173" s="2"/>
      <c r="B173" s="296" t="s">
        <v>297</v>
      </c>
      <c r="C173" s="162">
        <v>539</v>
      </c>
      <c r="D173" s="162">
        <v>156949</v>
      </c>
      <c r="E173" s="178">
        <v>184999</v>
      </c>
      <c r="F173" s="162">
        <f t="shared" si="15"/>
        <v>28050</v>
      </c>
      <c r="G173" s="421">
        <f t="shared" si="16"/>
        <v>1.7872047607821649E-2</v>
      </c>
      <c r="H173" s="566">
        <f t="shared" si="18"/>
        <v>343.22634508348796</v>
      </c>
      <c r="I173" s="685"/>
      <c r="L173" s="419"/>
      <c r="M173" s="210"/>
      <c r="N173" s="420"/>
      <c r="O173" s="210"/>
      <c r="P173" s="2"/>
    </row>
    <row r="174" spans="1:16">
      <c r="A174" s="2"/>
      <c r="B174" s="296" t="s">
        <v>298</v>
      </c>
      <c r="C174" s="162">
        <v>389</v>
      </c>
      <c r="D174" s="162">
        <v>107897</v>
      </c>
      <c r="E174" s="178">
        <v>109462</v>
      </c>
      <c r="F174" s="162">
        <f t="shared" si="15"/>
        <v>1565</v>
      </c>
      <c r="G174" s="421">
        <f t="shared" si="16"/>
        <v>1.4504573806500645E-3</v>
      </c>
      <c r="H174" s="566">
        <f t="shared" si="18"/>
        <v>281.39331619537273</v>
      </c>
      <c r="I174" s="685"/>
      <c r="L174" s="419"/>
      <c r="M174" s="210"/>
      <c r="N174" s="420"/>
      <c r="O174" s="210"/>
      <c r="P174" s="2"/>
    </row>
    <row r="175" spans="1:16">
      <c r="A175" s="2"/>
      <c r="B175" s="296" t="s">
        <v>299</v>
      </c>
      <c r="C175" s="162">
        <v>2831</v>
      </c>
      <c r="D175" s="162">
        <v>174614</v>
      </c>
      <c r="E175" s="178">
        <v>193228</v>
      </c>
      <c r="F175" s="162">
        <f t="shared" si="15"/>
        <v>18614</v>
      </c>
      <c r="G175" s="421">
        <f t="shared" si="16"/>
        <v>1.0660084529304639E-2</v>
      </c>
      <c r="H175" s="566">
        <f t="shared" si="18"/>
        <v>68.254327092900041</v>
      </c>
      <c r="I175" s="685" t="s">
        <v>407</v>
      </c>
      <c r="L175" s="419"/>
      <c r="M175" s="210"/>
      <c r="N175" s="420"/>
      <c r="O175" s="210"/>
      <c r="P175" s="2"/>
    </row>
    <row r="176" spans="1:16">
      <c r="A176" s="2"/>
      <c r="B176" s="292" t="s">
        <v>300</v>
      </c>
      <c r="C176" s="162">
        <v>964</v>
      </c>
      <c r="D176" s="162">
        <v>137164</v>
      </c>
      <c r="E176" s="178">
        <v>190344</v>
      </c>
      <c r="F176" s="162">
        <f t="shared" si="15"/>
        <v>53180</v>
      </c>
      <c r="G176" s="421">
        <f t="shared" si="16"/>
        <v>3.877110612113966E-2</v>
      </c>
      <c r="H176" s="566">
        <f t="shared" si="18"/>
        <v>197.45228215767634</v>
      </c>
      <c r="I176" s="685" t="s">
        <v>407</v>
      </c>
      <c r="L176" s="419"/>
      <c r="M176" s="210"/>
      <c r="N176" s="420"/>
      <c r="O176" s="210"/>
      <c r="P176" s="2"/>
    </row>
    <row r="177" spans="1:16">
      <c r="A177" s="2"/>
      <c r="B177" s="292" t="s">
        <v>31</v>
      </c>
      <c r="C177" s="162">
        <v>2000000</v>
      </c>
      <c r="D177" s="162">
        <v>21392273</v>
      </c>
      <c r="E177" s="178">
        <v>31540372</v>
      </c>
      <c r="F177" s="162">
        <f t="shared" si="15"/>
        <v>10148099</v>
      </c>
      <c r="G177" s="421">
        <f t="shared" si="16"/>
        <v>4.7438152084166088E-2</v>
      </c>
      <c r="H177" s="566">
        <f t="shared" si="18"/>
        <v>15.770186000000001</v>
      </c>
      <c r="I177" s="685" t="s">
        <v>19</v>
      </c>
      <c r="L177" s="419"/>
      <c r="M177" s="210"/>
      <c r="N177" s="420"/>
      <c r="O177" s="210"/>
      <c r="P177" s="2"/>
    </row>
    <row r="178" spans="1:16">
      <c r="A178" s="2"/>
      <c r="B178" s="292" t="s">
        <v>169</v>
      </c>
      <c r="C178" s="162">
        <v>196722</v>
      </c>
      <c r="D178" s="162">
        <v>9860578</v>
      </c>
      <c r="E178" s="178">
        <v>15129273</v>
      </c>
      <c r="F178" s="162">
        <f t="shared" si="15"/>
        <v>5268695</v>
      </c>
      <c r="G178" s="421">
        <f t="shared" si="16"/>
        <v>5.3431908352634096E-2</v>
      </c>
      <c r="H178" s="566">
        <f t="shared" si="18"/>
        <v>76.90686857595999</v>
      </c>
      <c r="I178" s="685" t="s">
        <v>407</v>
      </c>
      <c r="L178" s="419"/>
      <c r="M178" s="210"/>
      <c r="N178" s="420"/>
      <c r="O178" s="210"/>
      <c r="P178" s="2"/>
    </row>
    <row r="179" spans="1:16">
      <c r="A179" s="2"/>
      <c r="B179" s="292" t="s">
        <v>79</v>
      </c>
      <c r="C179" s="162">
        <v>88412</v>
      </c>
      <c r="D179" s="162">
        <v>7516346</v>
      </c>
      <c r="E179" s="178">
        <v>7098247</v>
      </c>
      <c r="F179" s="162">
        <f t="shared" si="15"/>
        <v>-418099</v>
      </c>
      <c r="G179" s="421">
        <f t="shared" si="16"/>
        <v>-5.5625299846494558E-3</v>
      </c>
      <c r="H179" s="566">
        <f t="shared" si="18"/>
        <v>80.286013210876348</v>
      </c>
      <c r="I179" s="685" t="s">
        <v>19</v>
      </c>
      <c r="L179" s="419"/>
      <c r="M179" s="210"/>
      <c r="N179" s="420"/>
      <c r="O179" s="210"/>
      <c r="P179" s="2"/>
    </row>
    <row r="180" spans="1:16">
      <c r="A180" s="2"/>
      <c r="B180" s="296" t="s">
        <v>301</v>
      </c>
      <c r="C180" s="162">
        <v>455</v>
      </c>
      <c r="D180" s="162">
        <v>81131</v>
      </c>
      <c r="E180" s="178">
        <v>92900</v>
      </c>
      <c r="F180" s="162">
        <f t="shared" si="15"/>
        <v>11769</v>
      </c>
      <c r="G180" s="421">
        <f t="shared" si="16"/>
        <v>1.4506169035263954E-2</v>
      </c>
      <c r="H180" s="566">
        <f t="shared" si="18"/>
        <v>204.17582417582418</v>
      </c>
      <c r="I180" s="685" t="s">
        <v>426</v>
      </c>
      <c r="L180" s="2"/>
      <c r="M180" s="210"/>
      <c r="N180" s="420"/>
      <c r="O180" s="210"/>
      <c r="P180" s="2"/>
    </row>
    <row r="181" spans="1:16">
      <c r="A181" s="2"/>
      <c r="B181" s="292" t="s">
        <v>170</v>
      </c>
      <c r="C181" s="162">
        <v>71740</v>
      </c>
      <c r="D181" s="162">
        <v>4060709</v>
      </c>
      <c r="E181" s="178">
        <v>6453184</v>
      </c>
      <c r="F181" s="162">
        <f t="shared" si="15"/>
        <v>2392475</v>
      </c>
      <c r="G181" s="421">
        <f t="shared" si="16"/>
        <v>5.8917666840938368E-2</v>
      </c>
      <c r="H181" s="566">
        <f t="shared" si="18"/>
        <v>89.952383607471418</v>
      </c>
      <c r="I181" s="685" t="s">
        <v>407</v>
      </c>
      <c r="L181" s="419"/>
      <c r="M181" s="210"/>
      <c r="N181" s="420"/>
      <c r="O181" s="210"/>
      <c r="P181" s="2"/>
    </row>
    <row r="182" spans="1:16">
      <c r="A182" s="2"/>
      <c r="B182" s="292" t="s">
        <v>171</v>
      </c>
      <c r="C182" s="162">
        <v>699</v>
      </c>
      <c r="D182" s="162">
        <v>4027887</v>
      </c>
      <c r="E182" s="178">
        <v>5535002</v>
      </c>
      <c r="F182" s="162">
        <f t="shared" ref="F182:F213" si="19">E182-D182</f>
        <v>1507115</v>
      </c>
      <c r="G182" s="421">
        <f t="shared" ref="G182:G213" si="20">F182/D182/10</f>
        <v>3.7417012940035313E-2</v>
      </c>
      <c r="H182" s="566">
        <f t="shared" si="18"/>
        <v>7918.4577968526464</v>
      </c>
      <c r="I182" s="685" t="s">
        <v>19</v>
      </c>
      <c r="L182" s="419"/>
      <c r="M182" s="210"/>
      <c r="N182" s="420"/>
      <c r="O182" s="210"/>
      <c r="P182" s="2"/>
    </row>
    <row r="183" spans="1:16">
      <c r="A183" s="2"/>
      <c r="B183" s="292" t="s">
        <v>75</v>
      </c>
      <c r="C183" s="162">
        <v>49035</v>
      </c>
      <c r="D183" s="162">
        <v>5388720</v>
      </c>
      <c r="E183" s="178">
        <v>5424050</v>
      </c>
      <c r="F183" s="162">
        <f t="shared" si="19"/>
        <v>35330</v>
      </c>
      <c r="G183" s="421">
        <f t="shared" si="20"/>
        <v>6.5562879496429579E-4</v>
      </c>
      <c r="H183" s="566">
        <f t="shared" si="18"/>
        <v>110.61588661160395</v>
      </c>
      <c r="I183" s="685" t="s">
        <v>19</v>
      </c>
      <c r="L183" s="419"/>
      <c r="M183" s="210"/>
      <c r="N183" s="420"/>
      <c r="O183" s="210"/>
      <c r="P183" s="2"/>
    </row>
    <row r="184" spans="1:16">
      <c r="A184" s="2"/>
      <c r="B184" s="292" t="s">
        <v>51</v>
      </c>
      <c r="C184" s="162">
        <v>20273</v>
      </c>
      <c r="D184" s="162">
        <v>1988925</v>
      </c>
      <c r="E184" s="178">
        <v>2063768</v>
      </c>
      <c r="F184" s="162">
        <f t="shared" si="19"/>
        <v>74843</v>
      </c>
      <c r="G184" s="421">
        <f t="shared" si="20"/>
        <v>3.7629875435222547E-3</v>
      </c>
      <c r="H184" s="566">
        <f t="shared" si="18"/>
        <v>101.79884575543826</v>
      </c>
      <c r="I184" s="685" t="s">
        <v>19</v>
      </c>
      <c r="L184" s="419"/>
      <c r="M184" s="210"/>
      <c r="N184" s="420"/>
      <c r="O184" s="210"/>
      <c r="P184" s="2"/>
    </row>
    <row r="185" spans="1:16">
      <c r="A185" s="2"/>
      <c r="B185" s="292" t="s">
        <v>172</v>
      </c>
      <c r="C185" s="162">
        <v>28896</v>
      </c>
      <c r="D185" s="162">
        <v>412336</v>
      </c>
      <c r="E185" s="178">
        <v>583591</v>
      </c>
      <c r="F185" s="162">
        <f t="shared" si="19"/>
        <v>171255</v>
      </c>
      <c r="G185" s="421">
        <f t="shared" si="20"/>
        <v>4.1532876101043809E-2</v>
      </c>
      <c r="H185" s="566">
        <f t="shared" si="18"/>
        <v>20.196255537098562</v>
      </c>
      <c r="I185" s="685" t="s">
        <v>407</v>
      </c>
      <c r="L185" s="419"/>
      <c r="M185" s="210"/>
      <c r="N185" s="420"/>
      <c r="O185" s="210"/>
      <c r="P185" s="2"/>
    </row>
    <row r="186" spans="1:16">
      <c r="A186" s="2"/>
      <c r="B186" s="296" t="s">
        <v>302</v>
      </c>
      <c r="C186" s="162">
        <v>637657</v>
      </c>
      <c r="D186" s="162">
        <v>7385416</v>
      </c>
      <c r="E186" s="178">
        <v>10787104</v>
      </c>
      <c r="F186" s="162">
        <f t="shared" si="19"/>
        <v>3401688</v>
      </c>
      <c r="G186" s="421">
        <f t="shared" si="20"/>
        <v>4.6059531379139644E-2</v>
      </c>
      <c r="H186" s="566">
        <f t="shared" si="18"/>
        <v>16.916781278963455</v>
      </c>
      <c r="I186" s="685"/>
      <c r="L186" s="419"/>
      <c r="M186" s="210"/>
      <c r="N186" s="420"/>
      <c r="O186" s="210"/>
      <c r="P186" s="2"/>
    </row>
    <row r="187" spans="1:16">
      <c r="A187" s="2"/>
      <c r="B187" s="292" t="s">
        <v>67</v>
      </c>
      <c r="C187" s="162">
        <v>1221037</v>
      </c>
      <c r="D187" s="162">
        <v>44000000</v>
      </c>
      <c r="E187" s="178">
        <v>54956920</v>
      </c>
      <c r="F187" s="162">
        <f t="shared" si="19"/>
        <v>10956920</v>
      </c>
      <c r="G187" s="421">
        <f t="shared" si="20"/>
        <v>2.4902090909090908E-2</v>
      </c>
      <c r="H187" s="566">
        <f t="shared" si="18"/>
        <v>45.008398598895859</v>
      </c>
      <c r="I187" s="685" t="s">
        <v>19</v>
      </c>
      <c r="L187" s="419"/>
      <c r="M187" s="210"/>
      <c r="N187" s="420"/>
      <c r="O187" s="210"/>
      <c r="P187" s="2"/>
    </row>
    <row r="188" spans="1:16">
      <c r="A188" s="2"/>
      <c r="B188" s="292" t="s">
        <v>38</v>
      </c>
      <c r="C188" s="162">
        <v>99678</v>
      </c>
      <c r="D188" s="162">
        <v>47008111</v>
      </c>
      <c r="E188" s="178">
        <v>50617045</v>
      </c>
      <c r="F188" s="162">
        <f t="shared" si="19"/>
        <v>3608934</v>
      </c>
      <c r="G188" s="421">
        <f t="shared" si="20"/>
        <v>7.6772580799938971E-3</v>
      </c>
      <c r="H188" s="566">
        <f t="shared" si="18"/>
        <v>507.80558398041694</v>
      </c>
      <c r="I188" s="685" t="s">
        <v>19</v>
      </c>
      <c r="L188" s="419"/>
      <c r="M188" s="210"/>
      <c r="N188" s="420"/>
      <c r="O188" s="210"/>
      <c r="P188" s="2"/>
    </row>
    <row r="189" spans="1:16">
      <c r="A189" s="2"/>
      <c r="B189" s="292" t="s">
        <v>303</v>
      </c>
      <c r="C189" s="162">
        <v>619745</v>
      </c>
      <c r="D189" s="162">
        <v>6692999</v>
      </c>
      <c r="E189" s="178">
        <v>12339812</v>
      </c>
      <c r="F189" s="162">
        <f t="shared" si="19"/>
        <v>5646813</v>
      </c>
      <c r="G189" s="421">
        <f t="shared" si="20"/>
        <v>8.4368950301651022E-2</v>
      </c>
      <c r="H189" s="566">
        <f t="shared" si="18"/>
        <v>19.911111828251943</v>
      </c>
      <c r="I189" s="685"/>
      <c r="L189" s="419"/>
      <c r="M189" s="210"/>
      <c r="N189" s="420"/>
      <c r="O189" s="210"/>
      <c r="P189" s="2"/>
    </row>
    <row r="190" spans="1:16">
      <c r="A190" s="2"/>
      <c r="B190" s="292" t="s">
        <v>57</v>
      </c>
      <c r="C190" s="162">
        <v>505992</v>
      </c>
      <c r="D190" s="162">
        <v>40263216</v>
      </c>
      <c r="E190" s="178">
        <v>46418269</v>
      </c>
      <c r="F190" s="162">
        <f t="shared" si="19"/>
        <v>6155053</v>
      </c>
      <c r="G190" s="421">
        <f t="shared" si="20"/>
        <v>1.5287037677268503E-2</v>
      </c>
      <c r="H190" s="566">
        <f t="shared" ref="H190:H221" si="21">E190/C190</f>
        <v>91.737159876045467</v>
      </c>
      <c r="I190" s="685" t="s">
        <v>19</v>
      </c>
      <c r="L190" s="419"/>
      <c r="M190" s="210"/>
      <c r="N190" s="420"/>
      <c r="O190" s="210"/>
      <c r="P190" s="2"/>
    </row>
    <row r="191" spans="1:16">
      <c r="A191" s="2"/>
      <c r="B191" s="292" t="s">
        <v>173</v>
      </c>
      <c r="C191" s="162">
        <v>65610</v>
      </c>
      <c r="D191" s="162">
        <v>18655000</v>
      </c>
      <c r="E191" s="178">
        <v>20966000</v>
      </c>
      <c r="F191" s="162">
        <f t="shared" si="19"/>
        <v>2311000</v>
      </c>
      <c r="G191" s="421">
        <f t="shared" si="20"/>
        <v>1.2388099705172875E-2</v>
      </c>
      <c r="H191" s="566">
        <f t="shared" si="21"/>
        <v>319.55494589239447</v>
      </c>
      <c r="I191" s="685" t="s">
        <v>407</v>
      </c>
      <c r="L191" s="419"/>
      <c r="M191" s="210"/>
      <c r="N191" s="420"/>
      <c r="O191" s="210"/>
      <c r="P191" s="2"/>
    </row>
    <row r="192" spans="1:16">
      <c r="A192" s="2"/>
      <c r="B192" s="292" t="s">
        <v>174</v>
      </c>
      <c r="C192" s="162">
        <v>1886000</v>
      </c>
      <c r="D192" s="162">
        <v>28079664</v>
      </c>
      <c r="E192" s="178">
        <v>40234882</v>
      </c>
      <c r="F192" s="162">
        <f t="shared" si="19"/>
        <v>12155218</v>
      </c>
      <c r="G192" s="421">
        <f t="shared" si="20"/>
        <v>4.3288331370346884E-2</v>
      </c>
      <c r="H192" s="566">
        <f t="shared" si="21"/>
        <v>21.333447507953341</v>
      </c>
      <c r="I192" s="685" t="s">
        <v>407</v>
      </c>
      <c r="L192" s="419"/>
      <c r="M192" s="210"/>
      <c r="N192" s="420"/>
      <c r="O192" s="210"/>
      <c r="P192" s="2"/>
    </row>
    <row r="193" spans="1:16">
      <c r="A193" s="2"/>
      <c r="B193" s="292" t="s">
        <v>92</v>
      </c>
      <c r="C193" s="162">
        <v>163820</v>
      </c>
      <c r="D193" s="162">
        <v>480751</v>
      </c>
      <c r="E193" s="178">
        <v>542975</v>
      </c>
      <c r="F193" s="162">
        <f t="shared" si="19"/>
        <v>62224</v>
      </c>
      <c r="G193" s="421">
        <f t="shared" si="20"/>
        <v>1.294308280169984E-2</v>
      </c>
      <c r="H193" s="566">
        <f t="shared" si="21"/>
        <v>3.314460993773654</v>
      </c>
      <c r="I193" s="685" t="s">
        <v>19</v>
      </c>
      <c r="L193" s="419"/>
      <c r="M193" s="210"/>
      <c r="N193" s="420"/>
      <c r="O193" s="210"/>
      <c r="P193" s="2"/>
    </row>
    <row r="194" spans="1:16">
      <c r="A194" s="2"/>
      <c r="B194" s="292" t="s">
        <v>175</v>
      </c>
      <c r="C194" s="162">
        <v>17364</v>
      </c>
      <c r="D194" s="162">
        <v>1063715</v>
      </c>
      <c r="E194" s="178">
        <v>1286970</v>
      </c>
      <c r="F194" s="162">
        <f t="shared" si="19"/>
        <v>223255</v>
      </c>
      <c r="G194" s="421">
        <f t="shared" si="20"/>
        <v>2.0988234630516633E-2</v>
      </c>
      <c r="H194" s="566">
        <f t="shared" si="21"/>
        <v>74.117138908085693</v>
      </c>
      <c r="I194" s="685" t="s">
        <v>407</v>
      </c>
      <c r="L194" s="419"/>
      <c r="M194" s="210"/>
      <c r="N194" s="420"/>
      <c r="O194" s="210"/>
      <c r="P194" s="2"/>
    </row>
    <row r="195" spans="1:16">
      <c r="A195" s="2"/>
      <c r="B195" s="292" t="s">
        <v>61</v>
      </c>
      <c r="C195" s="162">
        <v>531796</v>
      </c>
      <c r="D195" s="162">
        <v>8872109</v>
      </c>
      <c r="E195" s="178">
        <v>9798871</v>
      </c>
      <c r="F195" s="162">
        <f t="shared" si="19"/>
        <v>926762</v>
      </c>
      <c r="G195" s="421">
        <f t="shared" si="20"/>
        <v>1.0445791412165924E-2</v>
      </c>
      <c r="H195" s="566">
        <f t="shared" si="21"/>
        <v>18.425996058639026</v>
      </c>
      <c r="I195" s="685" t="s">
        <v>19</v>
      </c>
      <c r="L195" s="419"/>
      <c r="M195" s="210"/>
      <c r="N195" s="420"/>
      <c r="O195" s="210"/>
      <c r="P195" s="2"/>
    </row>
    <row r="196" spans="1:16">
      <c r="A196" s="2"/>
      <c r="B196" s="292" t="s">
        <v>71</v>
      </c>
      <c r="C196" s="162">
        <v>41277</v>
      </c>
      <c r="D196" s="162">
        <v>7184250</v>
      </c>
      <c r="E196" s="178">
        <v>8286976</v>
      </c>
      <c r="F196" s="162">
        <f t="shared" si="19"/>
        <v>1102726</v>
      </c>
      <c r="G196" s="421">
        <f t="shared" si="20"/>
        <v>1.5349215297351846E-2</v>
      </c>
      <c r="H196" s="566">
        <f t="shared" si="21"/>
        <v>200.76497807495699</v>
      </c>
      <c r="I196" s="685" t="s">
        <v>19</v>
      </c>
      <c r="L196" s="419"/>
      <c r="M196" s="210"/>
      <c r="N196" s="420"/>
      <c r="O196" s="210"/>
      <c r="P196" s="2"/>
    </row>
    <row r="197" spans="1:16">
      <c r="A197" s="2"/>
      <c r="B197" s="292" t="s">
        <v>304</v>
      </c>
      <c r="C197" s="162">
        <v>185180</v>
      </c>
      <c r="D197" s="162">
        <v>16354050</v>
      </c>
      <c r="E197" s="178">
        <v>18502413</v>
      </c>
      <c r="F197" s="162">
        <f t="shared" si="19"/>
        <v>2148363</v>
      </c>
      <c r="G197" s="421">
        <f t="shared" si="20"/>
        <v>1.313658084694617E-2</v>
      </c>
      <c r="H197" s="566">
        <f t="shared" si="21"/>
        <v>99.915827843179613</v>
      </c>
      <c r="I197" s="685"/>
      <c r="L197" s="419"/>
      <c r="M197" s="210"/>
      <c r="N197" s="420"/>
      <c r="O197" s="210"/>
      <c r="P197" s="2"/>
    </row>
    <row r="198" spans="1:16">
      <c r="A198" s="2"/>
      <c r="B198" s="296" t="s">
        <v>305</v>
      </c>
      <c r="C198" s="162">
        <v>36188</v>
      </c>
      <c r="D198" s="162">
        <v>21935444</v>
      </c>
      <c r="E198" s="178">
        <v>23381038</v>
      </c>
      <c r="F198" s="162">
        <f t="shared" si="19"/>
        <v>1445594</v>
      </c>
      <c r="G198" s="421">
        <f t="shared" si="20"/>
        <v>6.5902199198703245E-3</v>
      </c>
      <c r="H198" s="566">
        <f t="shared" si="21"/>
        <v>646.09920415607382</v>
      </c>
      <c r="I198" s="685"/>
      <c r="L198" s="419"/>
      <c r="M198" s="210"/>
      <c r="N198" s="420"/>
      <c r="O198" s="210"/>
      <c r="P198" s="2"/>
    </row>
    <row r="199" spans="1:16">
      <c r="A199" s="2"/>
      <c r="B199" s="292" t="s">
        <v>176</v>
      </c>
      <c r="C199" s="162">
        <v>143100</v>
      </c>
      <c r="D199" s="162">
        <v>6186152</v>
      </c>
      <c r="E199" s="178">
        <v>8481855</v>
      </c>
      <c r="F199" s="162">
        <f t="shared" si="19"/>
        <v>2295703</v>
      </c>
      <c r="G199" s="421">
        <f t="shared" si="20"/>
        <v>3.7110355516644274E-2</v>
      </c>
      <c r="H199" s="566">
        <f t="shared" si="21"/>
        <v>59.272222222222226</v>
      </c>
      <c r="I199" s="685" t="s">
        <v>407</v>
      </c>
      <c r="L199" s="419"/>
      <c r="M199" s="210"/>
      <c r="N199" s="420"/>
      <c r="O199" s="210"/>
      <c r="P199" s="2"/>
    </row>
    <row r="200" spans="1:16">
      <c r="A200" s="2"/>
      <c r="B200" s="292" t="s">
        <v>177</v>
      </c>
      <c r="C200" s="162">
        <v>945087</v>
      </c>
      <c r="D200" s="162">
        <v>33991590</v>
      </c>
      <c r="E200" s="178">
        <v>53470420</v>
      </c>
      <c r="F200" s="162">
        <f t="shared" si="19"/>
        <v>19478830</v>
      </c>
      <c r="G200" s="421">
        <f t="shared" si="20"/>
        <v>5.730485099402529E-2</v>
      </c>
      <c r="H200" s="566">
        <f t="shared" si="21"/>
        <v>56.577246327586771</v>
      </c>
      <c r="I200" s="685" t="s">
        <v>407</v>
      </c>
      <c r="L200" s="419"/>
      <c r="M200" s="210"/>
      <c r="N200" s="420"/>
      <c r="O200" s="210"/>
      <c r="P200" s="2"/>
    </row>
    <row r="201" spans="1:16">
      <c r="A201" s="2"/>
      <c r="B201" s="292" t="s">
        <v>80</v>
      </c>
      <c r="C201" s="162">
        <v>513120</v>
      </c>
      <c r="D201" s="162">
        <v>62693322</v>
      </c>
      <c r="E201" s="178">
        <v>67959359</v>
      </c>
      <c r="F201" s="162">
        <f t="shared" si="19"/>
        <v>5266037</v>
      </c>
      <c r="G201" s="421">
        <f t="shared" si="20"/>
        <v>8.3996777200608386E-3</v>
      </c>
      <c r="H201" s="566">
        <f t="shared" si="21"/>
        <v>132.44340310258809</v>
      </c>
      <c r="I201" s="685" t="s">
        <v>19</v>
      </c>
      <c r="L201" s="419"/>
      <c r="M201" s="210"/>
      <c r="N201" s="420"/>
      <c r="O201" s="210"/>
      <c r="P201" s="2"/>
    </row>
    <row r="202" spans="1:16">
      <c r="A202" s="2"/>
      <c r="B202" s="296" t="s">
        <v>178</v>
      </c>
      <c r="C202" s="162">
        <v>14874</v>
      </c>
      <c r="D202" s="162">
        <v>847185</v>
      </c>
      <c r="E202" s="178">
        <v>1245015</v>
      </c>
      <c r="F202" s="162">
        <f t="shared" si="19"/>
        <v>397830</v>
      </c>
      <c r="G202" s="421">
        <f t="shared" si="20"/>
        <v>4.6959046725331535E-2</v>
      </c>
      <c r="H202" s="566">
        <f t="shared" si="21"/>
        <v>83.704114562323511</v>
      </c>
      <c r="I202" s="685" t="s">
        <v>407</v>
      </c>
      <c r="L202" s="419"/>
      <c r="M202" s="210"/>
      <c r="N202" s="420"/>
      <c r="O202" s="210"/>
      <c r="P202" s="2"/>
    </row>
    <row r="203" spans="1:16">
      <c r="A203" s="2"/>
      <c r="B203" s="292" t="s">
        <v>179</v>
      </c>
      <c r="C203" s="162">
        <v>56785</v>
      </c>
      <c r="D203" s="162">
        <v>4874735</v>
      </c>
      <c r="E203" s="178">
        <v>7304578</v>
      </c>
      <c r="F203" s="162">
        <f t="shared" si="19"/>
        <v>2429843</v>
      </c>
      <c r="G203" s="421">
        <f t="shared" si="20"/>
        <v>4.9845642891357171E-2</v>
      </c>
      <c r="H203" s="566">
        <f t="shared" si="21"/>
        <v>128.63569604649115</v>
      </c>
      <c r="I203" s="685" t="s">
        <v>407</v>
      </c>
      <c r="L203" s="419"/>
      <c r="M203" s="210"/>
      <c r="N203" s="420"/>
      <c r="O203" s="210"/>
      <c r="P203" s="2"/>
    </row>
    <row r="204" spans="1:16">
      <c r="A204" s="2"/>
      <c r="B204" s="296" t="s">
        <v>306</v>
      </c>
      <c r="C204" s="162">
        <v>747</v>
      </c>
      <c r="D204" s="162">
        <v>97898</v>
      </c>
      <c r="E204" s="178">
        <v>106170</v>
      </c>
      <c r="F204" s="162">
        <f t="shared" si="19"/>
        <v>8272</v>
      </c>
      <c r="G204" s="421">
        <f t="shared" si="20"/>
        <v>8.449610819424299E-3</v>
      </c>
      <c r="H204" s="566">
        <f t="shared" si="21"/>
        <v>142.1285140562249</v>
      </c>
      <c r="I204" s="685" t="s">
        <v>19</v>
      </c>
      <c r="L204" s="419"/>
      <c r="M204" s="210"/>
      <c r="N204" s="420"/>
      <c r="O204" s="210"/>
      <c r="P204" s="2"/>
    </row>
    <row r="205" spans="1:16">
      <c r="A205" s="2"/>
      <c r="B205" s="292" t="s">
        <v>307</v>
      </c>
      <c r="C205" s="162">
        <v>5130</v>
      </c>
      <c r="D205" s="162">
        <v>1267980</v>
      </c>
      <c r="E205" s="178">
        <v>1360088</v>
      </c>
      <c r="F205" s="162">
        <f t="shared" si="19"/>
        <v>92108</v>
      </c>
      <c r="G205" s="421">
        <f t="shared" si="20"/>
        <v>7.2641524314263628E-3</v>
      </c>
      <c r="H205" s="566">
        <f t="shared" si="21"/>
        <v>265.1243664717349</v>
      </c>
      <c r="I205" s="685" t="s">
        <v>19</v>
      </c>
      <c r="L205" s="419"/>
      <c r="M205" s="210"/>
      <c r="N205" s="420"/>
      <c r="O205" s="210"/>
      <c r="P205" s="2"/>
    </row>
    <row r="206" spans="1:16">
      <c r="A206" s="2"/>
      <c r="B206" s="292" t="s">
        <v>103</v>
      </c>
      <c r="C206" s="162">
        <v>163610</v>
      </c>
      <c r="D206" s="162">
        <v>9552500</v>
      </c>
      <c r="E206" s="178">
        <v>11107800</v>
      </c>
      <c r="F206" s="162">
        <f t="shared" si="19"/>
        <v>1555300</v>
      </c>
      <c r="G206" s="421">
        <f t="shared" si="20"/>
        <v>1.62816016749542E-2</v>
      </c>
      <c r="H206" s="566">
        <f t="shared" si="21"/>
        <v>67.891938145590117</v>
      </c>
      <c r="I206" s="685" t="s">
        <v>19</v>
      </c>
      <c r="L206" s="419"/>
      <c r="M206" s="2"/>
      <c r="N206" s="420"/>
      <c r="O206" s="210"/>
      <c r="P206" s="2"/>
    </row>
    <row r="207" spans="1:16">
      <c r="A207" s="2"/>
      <c r="B207" s="292" t="s">
        <v>81</v>
      </c>
      <c r="C207" s="162">
        <v>783562</v>
      </c>
      <c r="D207" s="162">
        <v>63240157</v>
      </c>
      <c r="E207" s="178">
        <v>78665830</v>
      </c>
      <c r="F207" s="162">
        <f t="shared" si="19"/>
        <v>15425673</v>
      </c>
      <c r="G207" s="421">
        <f t="shared" si="20"/>
        <v>2.4392211739765288E-2</v>
      </c>
      <c r="H207" s="566">
        <f t="shared" si="21"/>
        <v>100.39515698821536</v>
      </c>
      <c r="I207" s="685" t="s">
        <v>19</v>
      </c>
      <c r="L207" s="2"/>
      <c r="M207" s="2"/>
      <c r="N207" s="2"/>
      <c r="O207" s="2"/>
      <c r="P207" s="2"/>
    </row>
    <row r="208" spans="1:16">
      <c r="A208" s="2"/>
      <c r="B208" s="292" t="s">
        <v>58</v>
      </c>
      <c r="C208" s="162">
        <v>488100</v>
      </c>
      <c r="D208" s="162">
        <v>4501419</v>
      </c>
      <c r="E208" s="178">
        <v>5373502</v>
      </c>
      <c r="F208" s="162">
        <f t="shared" si="19"/>
        <v>872083</v>
      </c>
      <c r="G208" s="421">
        <f t="shared" si="20"/>
        <v>1.9373513107755577E-2</v>
      </c>
      <c r="H208" s="566">
        <f t="shared" si="21"/>
        <v>11.00901864372055</v>
      </c>
      <c r="I208" s="685" t="s">
        <v>19</v>
      </c>
      <c r="L208" s="2"/>
      <c r="M208" s="2"/>
      <c r="N208" s="2"/>
      <c r="O208" s="2"/>
      <c r="P208" s="2"/>
    </row>
    <row r="209" spans="1:16">
      <c r="A209" s="2"/>
      <c r="B209" s="292" t="s">
        <v>180</v>
      </c>
      <c r="C209" s="162">
        <v>241038</v>
      </c>
      <c r="D209" s="162">
        <v>23757636</v>
      </c>
      <c r="E209" s="178">
        <v>39032383</v>
      </c>
      <c r="F209" s="162">
        <f t="shared" si="19"/>
        <v>15274747</v>
      </c>
      <c r="G209" s="421">
        <f t="shared" si="20"/>
        <v>6.42940526574277E-2</v>
      </c>
      <c r="H209" s="566">
        <f t="shared" si="21"/>
        <v>161.93456218521561</v>
      </c>
      <c r="I209" s="685" t="s">
        <v>407</v>
      </c>
      <c r="L209" s="2"/>
      <c r="M209" s="2"/>
      <c r="N209" s="2"/>
      <c r="O209" s="2"/>
      <c r="P209" s="2"/>
    </row>
    <row r="210" spans="1:16">
      <c r="A210" s="2"/>
      <c r="B210" s="292" t="s">
        <v>115</v>
      </c>
      <c r="C210" s="162">
        <v>603500</v>
      </c>
      <c r="D210" s="162">
        <v>49175848</v>
      </c>
      <c r="E210" s="178">
        <v>45198200</v>
      </c>
      <c r="F210" s="162">
        <f t="shared" si="19"/>
        <v>-3977648</v>
      </c>
      <c r="G210" s="421">
        <f t="shared" si="20"/>
        <v>-8.0886210645518507E-3</v>
      </c>
      <c r="H210" s="566">
        <f t="shared" si="21"/>
        <v>74.893454846727423</v>
      </c>
      <c r="I210" s="685" t="s">
        <v>19</v>
      </c>
      <c r="L210" s="2"/>
      <c r="M210" s="2"/>
      <c r="N210" s="2"/>
      <c r="O210" s="2"/>
      <c r="P210" s="2"/>
    </row>
    <row r="211" spans="1:16">
      <c r="A211" s="2"/>
      <c r="B211" s="296" t="s">
        <v>29</v>
      </c>
      <c r="C211" s="162">
        <v>83600</v>
      </c>
      <c r="D211" s="162">
        <v>3050128</v>
      </c>
      <c r="E211" s="178">
        <v>9156963</v>
      </c>
      <c r="F211" s="162">
        <f t="shared" si="19"/>
        <v>6106835</v>
      </c>
      <c r="G211" s="421">
        <f t="shared" si="20"/>
        <v>0.20021569586587842</v>
      </c>
      <c r="H211" s="566">
        <f t="shared" si="21"/>
        <v>109.53305023923446</v>
      </c>
      <c r="I211" s="685" t="s">
        <v>19</v>
      </c>
      <c r="L211" s="2"/>
      <c r="M211" s="2"/>
      <c r="N211" s="2"/>
      <c r="O211" s="2"/>
      <c r="P211" s="2"/>
    </row>
    <row r="212" spans="1:16">
      <c r="A212" s="2"/>
      <c r="B212" s="292" t="s">
        <v>62</v>
      </c>
      <c r="C212" s="162">
        <v>242900</v>
      </c>
      <c r="D212" s="162">
        <v>58892514</v>
      </c>
      <c r="E212" s="178">
        <v>65138232</v>
      </c>
      <c r="F212" s="162">
        <f t="shared" si="19"/>
        <v>6245718</v>
      </c>
      <c r="G212" s="421">
        <f t="shared" si="20"/>
        <v>1.0605283381178124E-2</v>
      </c>
      <c r="H212" s="566">
        <f t="shared" si="21"/>
        <v>268.16892548373818</v>
      </c>
      <c r="I212" s="685" t="s">
        <v>19</v>
      </c>
      <c r="L212" s="2"/>
      <c r="M212" s="2"/>
      <c r="N212" s="2"/>
      <c r="O212" s="2"/>
      <c r="P212" s="2"/>
    </row>
    <row r="213" spans="1:16">
      <c r="A213" s="2"/>
      <c r="B213" s="292" t="s">
        <v>32</v>
      </c>
      <c r="C213" s="162">
        <v>9629091</v>
      </c>
      <c r="D213" s="433">
        <v>282162411</v>
      </c>
      <c r="E213" s="178">
        <v>321418820</v>
      </c>
      <c r="F213" s="162">
        <f t="shared" si="19"/>
        <v>39256409</v>
      </c>
      <c r="G213" s="421">
        <f t="shared" si="20"/>
        <v>1.3912699732353789E-2</v>
      </c>
      <c r="H213" s="566">
        <f t="shared" si="21"/>
        <v>33.379975326850683</v>
      </c>
      <c r="I213" s="685" t="s">
        <v>19</v>
      </c>
      <c r="L213" s="2"/>
      <c r="M213" s="2"/>
      <c r="N213" s="2"/>
      <c r="O213" s="2"/>
      <c r="P213" s="2"/>
    </row>
    <row r="214" spans="1:16">
      <c r="A214" s="2"/>
      <c r="B214" s="292" t="s">
        <v>105</v>
      </c>
      <c r="C214" s="162">
        <v>176215</v>
      </c>
      <c r="D214" s="433">
        <v>3321242</v>
      </c>
      <c r="E214" s="178">
        <v>3431555</v>
      </c>
      <c r="F214" s="162">
        <f t="shared" ref="F214:F221" si="22">E214-D214</f>
        <v>110313</v>
      </c>
      <c r="G214" s="421">
        <f t="shared" ref="G214:G221" si="23">F214/D214/10</f>
        <v>3.321438184871804E-3</v>
      </c>
      <c r="H214" s="566">
        <f t="shared" si="21"/>
        <v>19.473682717135318</v>
      </c>
      <c r="I214" s="685" t="s">
        <v>19</v>
      </c>
      <c r="L214" s="2"/>
      <c r="M214" s="2"/>
      <c r="N214" s="2"/>
      <c r="O214" s="2"/>
      <c r="P214" s="2"/>
    </row>
    <row r="215" spans="1:16">
      <c r="A215" s="2"/>
      <c r="B215" s="292" t="s">
        <v>106</v>
      </c>
      <c r="C215" s="162">
        <v>447400</v>
      </c>
      <c r="D215" s="162">
        <v>24650400</v>
      </c>
      <c r="E215" s="178">
        <v>31299500</v>
      </c>
      <c r="F215" s="162">
        <f t="shared" si="22"/>
        <v>6649100</v>
      </c>
      <c r="G215" s="421">
        <f t="shared" si="23"/>
        <v>2.6973598805698894E-2</v>
      </c>
      <c r="H215" s="566">
        <f t="shared" si="21"/>
        <v>69.958649977648633</v>
      </c>
      <c r="I215" s="685" t="s">
        <v>19</v>
      </c>
      <c r="L215" s="2"/>
      <c r="M215" s="2"/>
      <c r="N215" s="2"/>
      <c r="O215" s="2"/>
      <c r="P215" s="2"/>
    </row>
    <row r="216" spans="1:16">
      <c r="A216" s="2"/>
      <c r="B216" s="296" t="s">
        <v>308</v>
      </c>
      <c r="C216" s="162">
        <v>12189</v>
      </c>
      <c r="D216" s="162">
        <v>185058</v>
      </c>
      <c r="E216" s="178">
        <v>264652</v>
      </c>
      <c r="F216" s="162">
        <f t="shared" si="22"/>
        <v>79594</v>
      </c>
      <c r="G216" s="421">
        <f t="shared" si="23"/>
        <v>4.3010299473678522E-2</v>
      </c>
      <c r="H216" s="566">
        <f t="shared" si="21"/>
        <v>21.712363606530477</v>
      </c>
      <c r="I216" s="685"/>
      <c r="L216" s="2"/>
      <c r="M216" s="2"/>
      <c r="N216" s="2"/>
      <c r="O216" s="2"/>
      <c r="P216" s="2"/>
    </row>
    <row r="217" spans="1:16">
      <c r="A217" s="2"/>
      <c r="B217" s="292" t="s">
        <v>65</v>
      </c>
      <c r="C217" s="162">
        <v>912050</v>
      </c>
      <c r="D217" s="162">
        <v>24481477</v>
      </c>
      <c r="E217" s="178">
        <v>31108083</v>
      </c>
      <c r="F217" s="162">
        <f t="shared" si="22"/>
        <v>6626606</v>
      </c>
      <c r="G217" s="421">
        <f t="shared" si="23"/>
        <v>2.7067835817258901E-2</v>
      </c>
      <c r="H217" s="566">
        <f t="shared" si="21"/>
        <v>34.107870182555779</v>
      </c>
      <c r="I217" s="685" t="s">
        <v>19</v>
      </c>
      <c r="L217" s="2"/>
      <c r="M217" s="2"/>
      <c r="N217" s="2"/>
      <c r="O217" s="2"/>
      <c r="P217" s="2"/>
    </row>
    <row r="218" spans="1:16">
      <c r="A218" s="2"/>
      <c r="B218" s="292" t="s">
        <v>118</v>
      </c>
      <c r="C218" s="162">
        <v>331689</v>
      </c>
      <c r="D218" s="162">
        <v>77630900</v>
      </c>
      <c r="E218" s="178">
        <v>91703800</v>
      </c>
      <c r="F218" s="162">
        <f t="shared" si="22"/>
        <v>14072900</v>
      </c>
      <c r="G218" s="421">
        <f t="shared" si="23"/>
        <v>1.8127961932684022E-2</v>
      </c>
      <c r="H218" s="566">
        <f t="shared" si="21"/>
        <v>276.47525242018878</v>
      </c>
      <c r="I218" s="685" t="s">
        <v>19</v>
      </c>
      <c r="L218" s="2"/>
      <c r="M218" s="2"/>
      <c r="N218" s="2"/>
      <c r="O218" s="2"/>
      <c r="P218" s="2"/>
    </row>
    <row r="219" spans="1:16">
      <c r="A219" s="2"/>
      <c r="B219" s="292" t="s">
        <v>181</v>
      </c>
      <c r="C219" s="162">
        <v>527968</v>
      </c>
      <c r="D219" s="162">
        <v>17795219</v>
      </c>
      <c r="E219" s="178">
        <v>26832215</v>
      </c>
      <c r="F219" s="162">
        <f t="shared" si="22"/>
        <v>9036996</v>
      </c>
      <c r="G219" s="421">
        <f t="shared" si="23"/>
        <v>5.0783280610370685E-2</v>
      </c>
      <c r="H219" s="566">
        <f t="shared" si="21"/>
        <v>50.821669116310076</v>
      </c>
      <c r="I219" s="685" t="s">
        <v>407</v>
      </c>
      <c r="L219" s="2"/>
      <c r="M219" s="2"/>
      <c r="N219" s="2"/>
      <c r="O219" s="2"/>
      <c r="P219" s="2"/>
    </row>
    <row r="220" spans="1:16">
      <c r="A220" s="2"/>
      <c r="B220" s="292" t="s">
        <v>182</v>
      </c>
      <c r="C220" s="162">
        <v>752618</v>
      </c>
      <c r="D220" s="162">
        <v>10585220</v>
      </c>
      <c r="E220" s="178">
        <v>16211767</v>
      </c>
      <c r="F220" s="162">
        <f t="shared" si="22"/>
        <v>5626547</v>
      </c>
      <c r="G220" s="421">
        <f t="shared" si="23"/>
        <v>5.315474784652563E-2</v>
      </c>
      <c r="H220" s="566">
        <f t="shared" si="21"/>
        <v>21.540498632772536</v>
      </c>
      <c r="I220" s="685" t="s">
        <v>407</v>
      </c>
      <c r="L220" s="2"/>
      <c r="M220" s="2"/>
      <c r="N220" s="2"/>
      <c r="O220" s="2"/>
      <c r="P220" s="2"/>
    </row>
    <row r="221" spans="1:16">
      <c r="A221" s="2"/>
      <c r="B221" s="292" t="s">
        <v>183</v>
      </c>
      <c r="C221" s="162">
        <v>390757</v>
      </c>
      <c r="D221" s="162">
        <v>12499981</v>
      </c>
      <c r="E221" s="178">
        <v>15602751</v>
      </c>
      <c r="F221" s="162">
        <f t="shared" si="22"/>
        <v>3102770</v>
      </c>
      <c r="G221" s="421">
        <f t="shared" si="23"/>
        <v>2.482219772974055E-2</v>
      </c>
      <c r="H221" s="566">
        <f t="shared" si="21"/>
        <v>39.929549566610454</v>
      </c>
      <c r="I221" s="685" t="s">
        <v>407</v>
      </c>
      <c r="L221" s="2"/>
      <c r="M221" s="2"/>
      <c r="N221" s="2"/>
      <c r="O221" s="2"/>
      <c r="P221" s="2"/>
    </row>
    <row r="222" spans="1:16">
      <c r="A222" s="2"/>
      <c r="B222" s="2"/>
      <c r="C222" s="2"/>
      <c r="D222" s="2"/>
      <c r="E222" s="2"/>
      <c r="F222" s="2"/>
      <c r="G222" s="2"/>
      <c r="H222" s="2"/>
      <c r="I222" s="2"/>
      <c r="L222" s="2"/>
      <c r="M222" s="2"/>
      <c r="N222" s="2"/>
      <c r="O222" s="2"/>
      <c r="P222" s="2"/>
    </row>
    <row r="223" spans="1:16">
      <c r="M223" s="2"/>
      <c r="N223" s="2"/>
      <c r="O223" s="2"/>
      <c r="P223" s="2"/>
    </row>
    <row r="224" spans="1:16">
      <c r="A224" s="2"/>
      <c r="B224" s="2"/>
      <c r="C224" s="2"/>
      <c r="D224" s="2"/>
      <c r="E224" s="2"/>
      <c r="F224" s="2"/>
      <c r="G224" s="2"/>
      <c r="H224" s="2"/>
      <c r="I224" s="2"/>
      <c r="L224" s="2"/>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L227" s="2"/>
      <c r="M227" s="2"/>
      <c r="N227" s="2"/>
      <c r="O227" s="2"/>
      <c r="P227" s="2"/>
    </row>
    <row r="228" spans="1:16">
      <c r="L228" s="2"/>
      <c r="M228" s="2"/>
      <c r="N228" s="2"/>
      <c r="O228" s="2"/>
      <c r="P228" s="2"/>
    </row>
    <row r="229" spans="1:16">
      <c r="L229" s="2"/>
      <c r="M229" s="2"/>
      <c r="N229" s="2"/>
      <c r="O229" s="2"/>
      <c r="P229" s="2"/>
    </row>
    <row r="230" spans="1:16">
      <c r="L230" s="2"/>
      <c r="M230" s="2"/>
      <c r="N230" s="2"/>
      <c r="O230" s="2"/>
      <c r="P230" s="2"/>
    </row>
    <row r="231" spans="1:16">
      <c r="J231" s="2"/>
      <c r="K231" s="2"/>
      <c r="L231" s="2"/>
      <c r="M231" s="2"/>
      <c r="N231" s="2"/>
      <c r="O231" s="2"/>
      <c r="P231" s="2"/>
    </row>
    <row r="232" spans="1:16">
      <c r="J232" s="2"/>
      <c r="K232" s="2"/>
      <c r="L232" s="2"/>
      <c r="M232" s="2"/>
      <c r="N232" s="2"/>
      <c r="O232" s="2"/>
      <c r="P232" s="2"/>
    </row>
    <row r="233" spans="1:16">
      <c r="J233" s="2"/>
      <c r="K233" s="2"/>
      <c r="L233" s="2"/>
      <c r="M233" s="2"/>
      <c r="N233" s="2"/>
      <c r="O233" s="2"/>
      <c r="P233" s="2"/>
    </row>
  </sheetData>
  <autoFilter ref="B21:I221"/>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44"/>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47" t="s">
        <v>373</v>
      </c>
      <c r="B2" s="70"/>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7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452" t="s">
        <v>363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452" t="s">
        <v>364</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483">
        <v>1960</v>
      </c>
      <c r="C7" s="483">
        <v>1961</v>
      </c>
      <c r="D7" s="483">
        <v>1962</v>
      </c>
      <c r="E7" s="483">
        <v>1963</v>
      </c>
      <c r="F7" s="483">
        <v>1964</v>
      </c>
      <c r="G7" s="483">
        <v>1965</v>
      </c>
      <c r="H7" s="483">
        <v>1966</v>
      </c>
      <c r="I7" s="483">
        <v>1967</v>
      </c>
      <c r="J7" s="483">
        <v>1968</v>
      </c>
      <c r="K7" s="483">
        <v>1969</v>
      </c>
      <c r="L7" s="483">
        <v>1970</v>
      </c>
      <c r="M7" s="483">
        <v>1971</v>
      </c>
      <c r="N7" s="483">
        <v>1972</v>
      </c>
      <c r="O7" s="483">
        <v>1973</v>
      </c>
      <c r="P7" s="483">
        <v>1974</v>
      </c>
      <c r="Q7" s="483">
        <v>1975</v>
      </c>
      <c r="R7" s="483">
        <v>1976</v>
      </c>
      <c r="S7" s="483">
        <v>1977</v>
      </c>
      <c r="T7" s="483">
        <v>1978</v>
      </c>
      <c r="U7" s="483">
        <v>1979</v>
      </c>
      <c r="V7" s="483">
        <v>1980</v>
      </c>
      <c r="W7" s="483">
        <v>1981</v>
      </c>
      <c r="X7" s="483">
        <v>1982</v>
      </c>
      <c r="Y7" s="483">
        <v>1983</v>
      </c>
      <c r="Z7" s="483">
        <v>1984</v>
      </c>
      <c r="AA7" s="483">
        <v>1985</v>
      </c>
      <c r="AB7" s="483">
        <v>1986</v>
      </c>
      <c r="AC7" s="483">
        <v>1987</v>
      </c>
      <c r="AD7" s="483">
        <v>1988</v>
      </c>
      <c r="AE7" s="483">
        <v>1989</v>
      </c>
      <c r="AF7" s="483">
        <v>1990</v>
      </c>
      <c r="AG7" s="483">
        <v>1991</v>
      </c>
      <c r="AH7" s="483">
        <v>1992</v>
      </c>
      <c r="AI7" s="483">
        <v>1993</v>
      </c>
      <c r="AJ7" s="483">
        <v>1994</v>
      </c>
      <c r="AK7" s="483">
        <v>1995</v>
      </c>
      <c r="AL7" s="483">
        <v>1996</v>
      </c>
      <c r="AM7" s="483">
        <v>1997</v>
      </c>
      <c r="AN7" s="483">
        <v>1998</v>
      </c>
      <c r="AO7" s="483">
        <v>1999</v>
      </c>
      <c r="AP7" s="483">
        <v>2000</v>
      </c>
      <c r="AQ7" s="483">
        <v>2001</v>
      </c>
      <c r="AR7" s="483">
        <v>2002</v>
      </c>
      <c r="AS7" s="483">
        <v>2003</v>
      </c>
      <c r="AT7" s="483">
        <v>2004</v>
      </c>
      <c r="AU7" s="483">
        <v>2005</v>
      </c>
      <c r="AV7" s="483">
        <v>2006</v>
      </c>
      <c r="AW7" s="483">
        <v>2007</v>
      </c>
      <c r="AX7" s="483">
        <v>2008</v>
      </c>
      <c r="AY7" s="483">
        <v>2009</v>
      </c>
      <c r="AZ7" s="483">
        <v>2010</v>
      </c>
      <c r="BA7" s="483">
        <v>2011</v>
      </c>
      <c r="BB7" s="483">
        <v>2012</v>
      </c>
      <c r="BC7" s="483">
        <v>2013</v>
      </c>
      <c r="BD7" s="483">
        <v>2014</v>
      </c>
      <c r="BE7" s="483">
        <v>2015</v>
      </c>
      <c r="BF7" s="483">
        <v>2016</v>
      </c>
      <c r="BG7" s="483">
        <v>2017</v>
      </c>
      <c r="BH7" s="483">
        <v>2018</v>
      </c>
      <c r="BI7" s="483">
        <v>2019</v>
      </c>
      <c r="BJ7" s="483">
        <v>2020</v>
      </c>
      <c r="BK7" s="483">
        <v>2021</v>
      </c>
      <c r="BL7" s="483">
        <v>2022</v>
      </c>
      <c r="BM7" s="483">
        <v>2023</v>
      </c>
      <c r="BN7" s="483">
        <v>2024</v>
      </c>
      <c r="BO7" s="483">
        <v>2025</v>
      </c>
      <c r="BP7" s="483">
        <v>2026</v>
      </c>
      <c r="BQ7" s="483">
        <v>2027</v>
      </c>
      <c r="BR7" s="483">
        <v>2028</v>
      </c>
      <c r="BS7" s="483">
        <v>2029</v>
      </c>
      <c r="BT7" s="483">
        <v>2030</v>
      </c>
      <c r="BU7" s="483">
        <v>2031</v>
      </c>
      <c r="BV7" s="483">
        <v>2032</v>
      </c>
      <c r="BW7" s="483">
        <v>2033</v>
      </c>
      <c r="BX7" s="483">
        <v>2034</v>
      </c>
      <c r="BY7" s="483">
        <v>2035</v>
      </c>
      <c r="BZ7" s="483">
        <v>2036</v>
      </c>
      <c r="CA7" s="483">
        <v>2037</v>
      </c>
      <c r="CB7" s="483">
        <v>2038</v>
      </c>
      <c r="CC7" s="483">
        <v>2039</v>
      </c>
      <c r="CD7" s="483">
        <v>2040</v>
      </c>
      <c r="CE7" s="483">
        <v>2041</v>
      </c>
      <c r="CF7" s="483">
        <v>2042</v>
      </c>
      <c r="CG7" s="483">
        <v>2043</v>
      </c>
      <c r="CH7" s="483">
        <v>2044</v>
      </c>
      <c r="CI7" s="483">
        <v>2045</v>
      </c>
      <c r="CJ7" s="483">
        <v>2046</v>
      </c>
      <c r="CK7" s="483">
        <v>2047</v>
      </c>
      <c r="CL7" s="483">
        <v>2048</v>
      </c>
      <c r="CM7" s="483">
        <v>2049</v>
      </c>
      <c r="CN7" s="483">
        <v>2050</v>
      </c>
      <c r="CO7" s="483">
        <v>2051</v>
      </c>
      <c r="CP7" s="483">
        <v>2052</v>
      </c>
      <c r="CQ7" s="483">
        <v>2053</v>
      </c>
      <c r="CR7" s="483">
        <v>2054</v>
      </c>
      <c r="CS7" s="483">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453" t="s">
        <v>365</v>
      </c>
      <c r="B8" s="454">
        <v>316.91000000000003</v>
      </c>
      <c r="C8" s="454">
        <v>317.64</v>
      </c>
      <c r="D8" s="454">
        <v>318.45</v>
      </c>
      <c r="E8" s="454">
        <v>318.99</v>
      </c>
      <c r="F8" s="454">
        <v>319.62</v>
      </c>
      <c r="G8" s="454">
        <v>320.04000000000002</v>
      </c>
      <c r="H8" s="454">
        <v>321.38</v>
      </c>
      <c r="I8" s="454">
        <v>322.16000000000003</v>
      </c>
      <c r="J8" s="454">
        <v>323.04000000000002</v>
      </c>
      <c r="K8" s="454">
        <v>324.62</v>
      </c>
      <c r="L8" s="454">
        <v>325.68</v>
      </c>
      <c r="M8" s="454">
        <v>326.32</v>
      </c>
      <c r="N8" s="454">
        <v>327.45</v>
      </c>
      <c r="O8" s="454">
        <v>329.68</v>
      </c>
      <c r="P8" s="454">
        <v>330.18</v>
      </c>
      <c r="Q8" s="454">
        <v>331.08</v>
      </c>
      <c r="R8" s="454">
        <v>332.05</v>
      </c>
      <c r="S8" s="454">
        <v>333.78</v>
      </c>
      <c r="T8" s="454">
        <v>335.41</v>
      </c>
      <c r="U8" s="454">
        <v>336.78</v>
      </c>
      <c r="V8" s="454">
        <v>338.68</v>
      </c>
      <c r="W8" s="454">
        <v>340.1</v>
      </c>
      <c r="X8" s="454">
        <v>341.44</v>
      </c>
      <c r="Y8" s="454">
        <v>343.03</v>
      </c>
      <c r="Z8" s="454">
        <v>344.58</v>
      </c>
      <c r="AA8" s="454">
        <v>346.04</v>
      </c>
      <c r="AB8" s="454">
        <v>347.39</v>
      </c>
      <c r="AC8" s="454">
        <v>349.16</v>
      </c>
      <c r="AD8" s="454">
        <v>351.56</v>
      </c>
      <c r="AE8" s="454">
        <v>353.07</v>
      </c>
      <c r="AF8" s="454">
        <v>354.35</v>
      </c>
      <c r="AG8" s="454">
        <v>355.57</v>
      </c>
      <c r="AH8" s="454">
        <v>356.38</v>
      </c>
      <c r="AI8" s="454">
        <v>357.07</v>
      </c>
      <c r="AJ8" s="454">
        <v>358.82</v>
      </c>
      <c r="AK8" s="454">
        <v>360.8</v>
      </c>
      <c r="AL8" s="454">
        <v>362.59</v>
      </c>
      <c r="AM8" s="454">
        <v>363.71</v>
      </c>
      <c r="AN8" s="454">
        <v>366.65</v>
      </c>
      <c r="AO8" s="454">
        <v>368.33</v>
      </c>
      <c r="AP8" s="454">
        <v>369.52</v>
      </c>
      <c r="AQ8" s="454">
        <v>371.13</v>
      </c>
      <c r="AR8" s="454">
        <v>373.22</v>
      </c>
      <c r="AS8" s="454">
        <v>375.77</v>
      </c>
      <c r="AT8" s="454">
        <v>377.49</v>
      </c>
      <c r="AU8" s="454">
        <v>379.8</v>
      </c>
      <c r="AV8" s="454">
        <v>381.9</v>
      </c>
      <c r="AW8" s="454">
        <v>383.77</v>
      </c>
      <c r="AX8" s="454">
        <v>385.59</v>
      </c>
      <c r="AY8" s="454">
        <v>387.37</v>
      </c>
      <c r="AZ8" s="454">
        <v>389.85</v>
      </c>
      <c r="BA8" s="454">
        <v>391.63</v>
      </c>
      <c r="BB8" s="454">
        <v>393.82</v>
      </c>
      <c r="BC8" s="454">
        <v>396.48</v>
      </c>
      <c r="BD8" s="454">
        <v>398.61</v>
      </c>
      <c r="BE8" s="454">
        <v>400.83</v>
      </c>
      <c r="BF8" s="454">
        <v>404.21</v>
      </c>
      <c r="BG8" s="454"/>
      <c r="BH8" s="454"/>
      <c r="BI8" s="454"/>
      <c r="BJ8" s="454"/>
      <c r="BK8" s="454"/>
      <c r="BL8" s="454"/>
      <c r="BM8" s="454"/>
      <c r="BN8" s="454"/>
      <c r="BO8" s="454"/>
      <c r="BP8" s="454"/>
      <c r="BQ8" s="454"/>
      <c r="BR8" s="454"/>
      <c r="BS8" s="454"/>
      <c r="BT8" s="454"/>
      <c r="BU8" s="454"/>
      <c r="BV8" s="454"/>
      <c r="BW8" s="454"/>
      <c r="BX8" s="454"/>
      <c r="BY8" s="454"/>
      <c r="BZ8" s="454"/>
      <c r="CA8" s="454"/>
      <c r="CB8" s="454"/>
      <c r="CC8" s="454"/>
      <c r="CD8" s="454"/>
      <c r="CE8" s="454"/>
      <c r="CF8" s="454"/>
      <c r="CG8" s="454"/>
      <c r="CH8" s="454"/>
      <c r="CI8" s="454"/>
      <c r="CJ8" s="454"/>
      <c r="CK8" s="454"/>
      <c r="CL8" s="454"/>
      <c r="CM8" s="454"/>
      <c r="CN8" s="454"/>
      <c r="CO8" s="454"/>
      <c r="CP8" s="454"/>
      <c r="CQ8" s="454"/>
      <c r="CR8" s="454"/>
      <c r="CS8" s="454"/>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317">
        <v>1960</v>
      </c>
      <c r="C9" s="317">
        <v>1961</v>
      </c>
      <c r="D9" s="317">
        <v>1962</v>
      </c>
      <c r="E9" s="317">
        <v>1963</v>
      </c>
      <c r="F9" s="317">
        <v>1964</v>
      </c>
      <c r="G9" s="317">
        <v>1965</v>
      </c>
      <c r="H9" s="317">
        <v>1966</v>
      </c>
      <c r="I9" s="317">
        <v>1967</v>
      </c>
      <c r="J9" s="317">
        <v>1968</v>
      </c>
      <c r="K9" s="317">
        <v>1969</v>
      </c>
      <c r="L9" s="317">
        <v>1970</v>
      </c>
      <c r="M9" s="317">
        <v>1971</v>
      </c>
      <c r="N9" s="317">
        <v>1972</v>
      </c>
      <c r="O9" s="317">
        <v>1973</v>
      </c>
      <c r="P9" s="317">
        <v>1974</v>
      </c>
      <c r="Q9" s="317">
        <v>1975</v>
      </c>
      <c r="R9" s="317">
        <v>1976</v>
      </c>
      <c r="S9" s="317">
        <v>1977</v>
      </c>
      <c r="T9" s="317">
        <v>1978</v>
      </c>
      <c r="U9" s="317">
        <v>1979</v>
      </c>
      <c r="V9" s="317">
        <v>1980</v>
      </c>
      <c r="W9" s="317">
        <v>1981</v>
      </c>
      <c r="X9" s="317">
        <v>1982</v>
      </c>
      <c r="Y9" s="317">
        <v>1983</v>
      </c>
      <c r="Z9" s="317">
        <v>1984</v>
      </c>
      <c r="AA9" s="317">
        <v>1985</v>
      </c>
      <c r="AB9" s="317">
        <v>1986</v>
      </c>
      <c r="AC9" s="317">
        <v>1987</v>
      </c>
      <c r="AD9" s="317">
        <v>1988</v>
      </c>
      <c r="AE9" s="317">
        <v>1989</v>
      </c>
      <c r="AF9" s="317">
        <v>1990</v>
      </c>
      <c r="AG9" s="317">
        <v>1991</v>
      </c>
      <c r="AH9" s="317">
        <v>1992</v>
      </c>
      <c r="AI9" s="317">
        <v>1993</v>
      </c>
      <c r="AJ9" s="317">
        <v>1994</v>
      </c>
      <c r="AK9" s="317">
        <v>1995</v>
      </c>
      <c r="AL9" s="317">
        <v>1996</v>
      </c>
      <c r="AM9" s="317">
        <v>1997</v>
      </c>
      <c r="AN9" s="317">
        <v>1998</v>
      </c>
      <c r="AO9" s="317">
        <v>1999</v>
      </c>
      <c r="AP9" s="317">
        <v>2000</v>
      </c>
      <c r="AQ9" s="317">
        <v>2001</v>
      </c>
      <c r="AR9" s="317">
        <v>2002</v>
      </c>
      <c r="AS9" s="317">
        <v>2003</v>
      </c>
      <c r="AT9" s="317">
        <v>2004</v>
      </c>
      <c r="AU9" s="317">
        <v>2005</v>
      </c>
      <c r="AV9" s="317">
        <v>2006</v>
      </c>
      <c r="AW9" s="317">
        <v>2007</v>
      </c>
      <c r="AX9" s="317">
        <v>2008</v>
      </c>
      <c r="AY9" s="317">
        <v>2009</v>
      </c>
      <c r="AZ9" s="317">
        <v>2010</v>
      </c>
      <c r="BA9" s="317">
        <v>2011</v>
      </c>
      <c r="BB9" s="317">
        <v>2012</v>
      </c>
      <c r="BC9" s="317">
        <v>2013</v>
      </c>
      <c r="BD9" s="317">
        <v>2014</v>
      </c>
      <c r="BE9" s="317">
        <v>2015</v>
      </c>
      <c r="BF9" s="317">
        <v>2016</v>
      </c>
      <c r="BG9" s="317">
        <v>2017</v>
      </c>
      <c r="BH9" s="317">
        <v>2018</v>
      </c>
      <c r="BI9" s="317">
        <v>2019</v>
      </c>
      <c r="BJ9" s="317">
        <v>2020</v>
      </c>
      <c r="BK9" s="317">
        <v>2021</v>
      </c>
      <c r="BL9" s="317">
        <v>2022</v>
      </c>
      <c r="BM9" s="317">
        <v>2023</v>
      </c>
      <c r="BN9" s="317">
        <v>2024</v>
      </c>
      <c r="BO9" s="317">
        <v>2025</v>
      </c>
      <c r="BP9" s="317">
        <v>2026</v>
      </c>
      <c r="BQ9" s="317">
        <v>2027</v>
      </c>
      <c r="BR9" s="317">
        <v>2028</v>
      </c>
      <c r="BS9" s="317">
        <v>2029</v>
      </c>
      <c r="BT9" s="317">
        <v>2030</v>
      </c>
      <c r="BU9" s="317">
        <v>2031</v>
      </c>
      <c r="BV9" s="317">
        <v>2032</v>
      </c>
      <c r="BW9" s="317">
        <v>2033</v>
      </c>
      <c r="BX9" s="317">
        <v>2034</v>
      </c>
      <c r="BY9" s="317">
        <v>2035</v>
      </c>
      <c r="BZ9" s="317">
        <v>2036</v>
      </c>
      <c r="CA9" s="317">
        <v>2037</v>
      </c>
      <c r="CB9" s="317">
        <v>2038</v>
      </c>
      <c r="CC9" s="317">
        <v>2039</v>
      </c>
      <c r="CD9" s="317">
        <v>2040</v>
      </c>
      <c r="CE9" s="317">
        <v>2041</v>
      </c>
      <c r="CF9" s="317">
        <v>2042</v>
      </c>
      <c r="CG9" s="317">
        <v>2043</v>
      </c>
      <c r="CH9" s="317">
        <v>2044</v>
      </c>
      <c r="CI9" s="317">
        <v>2045</v>
      </c>
      <c r="CJ9" s="317">
        <v>2046</v>
      </c>
      <c r="CK9" s="317">
        <v>2047</v>
      </c>
      <c r="CL9" s="317">
        <v>2048</v>
      </c>
      <c r="CM9" s="317">
        <v>2049</v>
      </c>
      <c r="CN9" s="317">
        <v>2050</v>
      </c>
      <c r="CO9" s="317">
        <v>2051</v>
      </c>
      <c r="CP9" s="317">
        <v>2052</v>
      </c>
      <c r="CQ9" s="317">
        <v>2053</v>
      </c>
      <c r="CR9" s="317">
        <v>2054</v>
      </c>
      <c r="CS9" s="317">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377" t="s">
        <v>366</v>
      </c>
      <c r="C10" s="455">
        <f t="shared" ref="C10:BF10" si="0">C8-B8</f>
        <v>0.72999999999996135</v>
      </c>
      <c r="D10" s="455">
        <f t="shared" si="0"/>
        <v>0.81000000000000227</v>
      </c>
      <c r="E10" s="455">
        <f t="shared" si="0"/>
        <v>0.54000000000002046</v>
      </c>
      <c r="F10" s="455">
        <f t="shared" si="0"/>
        <v>0.62999999999999545</v>
      </c>
      <c r="G10" s="455">
        <f t="shared" si="0"/>
        <v>0.42000000000001592</v>
      </c>
      <c r="H10" s="455">
        <f t="shared" si="0"/>
        <v>1.339999999999975</v>
      </c>
      <c r="I10" s="455">
        <f t="shared" si="0"/>
        <v>0.78000000000002956</v>
      </c>
      <c r="J10" s="455">
        <f t="shared" si="0"/>
        <v>0.87999999999999545</v>
      </c>
      <c r="K10" s="455">
        <f t="shared" si="0"/>
        <v>1.5799999999999841</v>
      </c>
      <c r="L10" s="455">
        <f t="shared" si="0"/>
        <v>1.0600000000000023</v>
      </c>
      <c r="M10" s="455">
        <f t="shared" si="0"/>
        <v>0.63999999999998636</v>
      </c>
      <c r="N10" s="455">
        <f t="shared" si="0"/>
        <v>1.1299999999999955</v>
      </c>
      <c r="O10" s="455">
        <f t="shared" si="0"/>
        <v>2.2300000000000182</v>
      </c>
      <c r="P10" s="455">
        <f t="shared" si="0"/>
        <v>0.5</v>
      </c>
      <c r="Q10" s="455">
        <f t="shared" si="0"/>
        <v>0.89999999999997726</v>
      </c>
      <c r="R10" s="455">
        <f t="shared" si="0"/>
        <v>0.97000000000002728</v>
      </c>
      <c r="S10" s="455">
        <f t="shared" si="0"/>
        <v>1.7299999999999613</v>
      </c>
      <c r="T10" s="455">
        <f t="shared" si="0"/>
        <v>1.6300000000000523</v>
      </c>
      <c r="U10" s="455">
        <f t="shared" si="0"/>
        <v>1.3699999999999477</v>
      </c>
      <c r="V10" s="455">
        <f t="shared" si="0"/>
        <v>1.9000000000000341</v>
      </c>
      <c r="W10" s="455">
        <f t="shared" si="0"/>
        <v>1.4200000000000159</v>
      </c>
      <c r="X10" s="455">
        <f t="shared" si="0"/>
        <v>1.339999999999975</v>
      </c>
      <c r="Y10" s="455">
        <f t="shared" si="0"/>
        <v>1.589999999999975</v>
      </c>
      <c r="Z10" s="455">
        <f t="shared" si="0"/>
        <v>1.5500000000000114</v>
      </c>
      <c r="AA10" s="455">
        <f t="shared" si="0"/>
        <v>1.4600000000000364</v>
      </c>
      <c r="AB10" s="455">
        <f t="shared" si="0"/>
        <v>1.3499999999999659</v>
      </c>
      <c r="AC10" s="455">
        <f t="shared" si="0"/>
        <v>1.7700000000000387</v>
      </c>
      <c r="AD10" s="455">
        <f t="shared" si="0"/>
        <v>2.3999999999999773</v>
      </c>
      <c r="AE10" s="455">
        <f t="shared" si="0"/>
        <v>1.5099999999999909</v>
      </c>
      <c r="AF10" s="455">
        <f t="shared" si="0"/>
        <v>1.2800000000000296</v>
      </c>
      <c r="AG10" s="455">
        <f t="shared" si="0"/>
        <v>1.2199999999999704</v>
      </c>
      <c r="AH10" s="455">
        <f t="shared" si="0"/>
        <v>0.81000000000000227</v>
      </c>
      <c r="AI10" s="455">
        <f t="shared" si="0"/>
        <v>0.68999999999999773</v>
      </c>
      <c r="AJ10" s="455">
        <f t="shared" si="0"/>
        <v>1.75</v>
      </c>
      <c r="AK10" s="455">
        <f t="shared" si="0"/>
        <v>1.9800000000000182</v>
      </c>
      <c r="AL10" s="455">
        <f t="shared" si="0"/>
        <v>1.7899999999999636</v>
      </c>
      <c r="AM10" s="455">
        <f t="shared" si="0"/>
        <v>1.1200000000000045</v>
      </c>
      <c r="AN10" s="455">
        <f t="shared" si="0"/>
        <v>2.9399999999999977</v>
      </c>
      <c r="AO10" s="455">
        <f t="shared" si="0"/>
        <v>1.6800000000000068</v>
      </c>
      <c r="AP10" s="455">
        <f t="shared" si="0"/>
        <v>1.1899999999999977</v>
      </c>
      <c r="AQ10" s="455">
        <f t="shared" si="0"/>
        <v>1.6100000000000136</v>
      </c>
      <c r="AR10" s="455">
        <f t="shared" si="0"/>
        <v>2.0900000000000318</v>
      </c>
      <c r="AS10" s="455">
        <f t="shared" si="0"/>
        <v>2.5499999999999545</v>
      </c>
      <c r="AT10" s="455">
        <f t="shared" si="0"/>
        <v>1.7200000000000273</v>
      </c>
      <c r="AU10" s="455">
        <f t="shared" si="0"/>
        <v>2.3100000000000023</v>
      </c>
      <c r="AV10" s="455">
        <f t="shared" si="0"/>
        <v>2.0999999999999659</v>
      </c>
      <c r="AW10" s="455">
        <f t="shared" si="0"/>
        <v>1.8700000000000045</v>
      </c>
      <c r="AX10" s="455">
        <f t="shared" si="0"/>
        <v>1.8199999999999932</v>
      </c>
      <c r="AY10" s="455">
        <f t="shared" si="0"/>
        <v>1.7800000000000296</v>
      </c>
      <c r="AZ10" s="455">
        <f t="shared" si="0"/>
        <v>2.4800000000000182</v>
      </c>
      <c r="BA10" s="455">
        <f t="shared" si="0"/>
        <v>1.7799999999999727</v>
      </c>
      <c r="BB10" s="455">
        <f t="shared" si="0"/>
        <v>2.1899999999999977</v>
      </c>
      <c r="BC10" s="455">
        <f t="shared" si="0"/>
        <v>2.660000000000025</v>
      </c>
      <c r="BD10" s="455">
        <f t="shared" si="0"/>
        <v>2.1299999999999955</v>
      </c>
      <c r="BE10" s="455">
        <f t="shared" si="0"/>
        <v>2.2199999999999704</v>
      </c>
      <c r="BF10" s="455">
        <f t="shared" si="0"/>
        <v>3.3799999999999955</v>
      </c>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452" t="s">
        <v>367</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452" t="s">
        <v>368</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456"/>
      <c r="B35" s="406">
        <v>1880</v>
      </c>
      <c r="C35" s="406">
        <v>1881</v>
      </c>
      <c r="D35" s="406">
        <v>1882</v>
      </c>
      <c r="E35" s="406">
        <v>1883</v>
      </c>
      <c r="F35" s="406">
        <v>1884</v>
      </c>
      <c r="G35" s="406">
        <v>1885</v>
      </c>
      <c r="H35" s="406">
        <v>1886</v>
      </c>
      <c r="I35" s="406">
        <v>1887</v>
      </c>
      <c r="J35" s="406">
        <v>1888</v>
      </c>
      <c r="K35" s="406">
        <v>1889</v>
      </c>
      <c r="L35" s="406">
        <v>1890</v>
      </c>
      <c r="M35" s="406">
        <v>1891</v>
      </c>
      <c r="N35" s="406">
        <v>1892</v>
      </c>
      <c r="O35" s="406">
        <v>1893</v>
      </c>
      <c r="P35" s="406">
        <v>1894</v>
      </c>
      <c r="Q35" s="406">
        <v>1895</v>
      </c>
      <c r="R35" s="406">
        <v>1896</v>
      </c>
      <c r="S35" s="406">
        <v>1897</v>
      </c>
      <c r="T35" s="406">
        <v>1898</v>
      </c>
      <c r="U35" s="406">
        <v>1899</v>
      </c>
      <c r="V35" s="406">
        <v>1900</v>
      </c>
      <c r="W35" s="406">
        <v>1901</v>
      </c>
      <c r="X35" s="406">
        <v>1902</v>
      </c>
      <c r="Y35" s="406">
        <v>1903</v>
      </c>
      <c r="Z35" s="406">
        <v>1904</v>
      </c>
      <c r="AA35" s="406">
        <v>1905</v>
      </c>
      <c r="AB35" s="406">
        <v>1906</v>
      </c>
      <c r="AC35" s="406">
        <v>1907</v>
      </c>
      <c r="AD35" s="406">
        <v>1908</v>
      </c>
      <c r="AE35" s="406">
        <v>1909</v>
      </c>
      <c r="AF35" s="406">
        <v>1910</v>
      </c>
      <c r="AG35" s="406">
        <v>1911</v>
      </c>
      <c r="AH35" s="406">
        <v>1912</v>
      </c>
      <c r="AI35" s="406">
        <v>1913</v>
      </c>
      <c r="AJ35" s="406">
        <v>1914</v>
      </c>
      <c r="AK35" s="406">
        <v>1915</v>
      </c>
      <c r="AL35" s="406">
        <v>1916</v>
      </c>
      <c r="AM35" s="406">
        <v>1917</v>
      </c>
      <c r="AN35" s="406">
        <v>1918</v>
      </c>
      <c r="AO35" s="406">
        <v>1919</v>
      </c>
      <c r="AP35" s="406">
        <v>1920</v>
      </c>
      <c r="AQ35" s="406">
        <v>1921</v>
      </c>
      <c r="AR35" s="406">
        <v>1922</v>
      </c>
      <c r="AS35" s="406">
        <v>1923</v>
      </c>
      <c r="AT35" s="406">
        <v>1924</v>
      </c>
      <c r="AU35" s="406">
        <v>1925</v>
      </c>
      <c r="AV35" s="406">
        <v>1926</v>
      </c>
      <c r="AW35" s="406">
        <v>1927</v>
      </c>
      <c r="AX35" s="406">
        <v>1928</v>
      </c>
      <c r="AY35" s="406">
        <v>1929</v>
      </c>
      <c r="AZ35" s="406">
        <v>1930</v>
      </c>
      <c r="BA35" s="406">
        <v>1931</v>
      </c>
      <c r="BB35" s="406">
        <v>1932</v>
      </c>
      <c r="BC35" s="406">
        <v>1933</v>
      </c>
      <c r="BD35" s="406">
        <v>1934</v>
      </c>
      <c r="BE35" s="406">
        <v>1935</v>
      </c>
      <c r="BF35" s="406">
        <v>1936</v>
      </c>
      <c r="BG35" s="406">
        <v>1937</v>
      </c>
      <c r="BH35" s="406">
        <v>1938</v>
      </c>
      <c r="BI35" s="406">
        <v>1939</v>
      </c>
      <c r="BJ35" s="406">
        <v>1940</v>
      </c>
      <c r="BK35" s="406">
        <v>1941</v>
      </c>
      <c r="BL35" s="406">
        <v>1942</v>
      </c>
      <c r="BM35" s="406">
        <v>1943</v>
      </c>
      <c r="BN35" s="406">
        <v>1944</v>
      </c>
      <c r="BO35" s="406">
        <v>1945</v>
      </c>
      <c r="BP35" s="406">
        <v>1946</v>
      </c>
      <c r="BQ35" s="406">
        <v>1947</v>
      </c>
      <c r="BR35" s="406">
        <v>1948</v>
      </c>
      <c r="BS35" s="406">
        <v>1949</v>
      </c>
      <c r="BT35" s="406">
        <v>1950</v>
      </c>
      <c r="BU35" s="406">
        <v>1951</v>
      </c>
      <c r="BV35" s="406">
        <v>1952</v>
      </c>
      <c r="BW35" s="406">
        <v>1953</v>
      </c>
      <c r="BX35" s="406">
        <v>1954</v>
      </c>
      <c r="BY35" s="406">
        <v>1955</v>
      </c>
      <c r="BZ35" s="406">
        <v>1956</v>
      </c>
      <c r="CA35" s="406">
        <v>1957</v>
      </c>
      <c r="CB35" s="406">
        <v>1958</v>
      </c>
      <c r="CC35" s="406">
        <v>1959</v>
      </c>
      <c r="CD35" s="406">
        <v>1960</v>
      </c>
      <c r="CE35" s="406">
        <v>1961</v>
      </c>
      <c r="CF35" s="406">
        <v>1962</v>
      </c>
      <c r="CG35" s="406">
        <v>1963</v>
      </c>
      <c r="CH35" s="406">
        <v>1964</v>
      </c>
      <c r="CI35" s="406">
        <v>1965</v>
      </c>
      <c r="CJ35" s="406">
        <v>1966</v>
      </c>
      <c r="CK35" s="406">
        <v>1967</v>
      </c>
      <c r="CL35" s="406">
        <v>1968</v>
      </c>
      <c r="CM35" s="406">
        <v>1969</v>
      </c>
      <c r="CN35" s="406">
        <v>1970</v>
      </c>
      <c r="CO35" s="406">
        <v>1971</v>
      </c>
      <c r="CP35" s="406">
        <v>1972</v>
      </c>
      <c r="CQ35" s="406">
        <v>1973</v>
      </c>
      <c r="CR35" s="406">
        <v>1974</v>
      </c>
      <c r="CS35" s="406">
        <v>1975</v>
      </c>
      <c r="CT35" s="406">
        <v>1976</v>
      </c>
      <c r="CU35" s="406">
        <v>1977</v>
      </c>
      <c r="CV35" s="406">
        <v>1978</v>
      </c>
      <c r="CW35" s="406">
        <v>1979</v>
      </c>
      <c r="CX35" s="406">
        <v>1980</v>
      </c>
      <c r="CY35" s="406">
        <v>1981</v>
      </c>
      <c r="CZ35" s="406">
        <v>1982</v>
      </c>
      <c r="DA35" s="406">
        <v>1983</v>
      </c>
      <c r="DB35" s="406">
        <v>1984</v>
      </c>
      <c r="DC35" s="406">
        <v>1985</v>
      </c>
      <c r="DD35" s="406">
        <v>1986</v>
      </c>
      <c r="DE35" s="406">
        <v>1987</v>
      </c>
      <c r="DF35" s="406">
        <v>1988</v>
      </c>
      <c r="DG35" s="406">
        <v>1989</v>
      </c>
      <c r="DH35" s="406">
        <v>1990</v>
      </c>
      <c r="DI35" s="406">
        <v>1991</v>
      </c>
      <c r="DJ35" s="406">
        <v>1992</v>
      </c>
      <c r="DK35" s="406">
        <v>1993</v>
      </c>
      <c r="DL35" s="406">
        <v>1994</v>
      </c>
      <c r="DM35" s="406">
        <v>1995</v>
      </c>
      <c r="DN35" s="406">
        <v>1996</v>
      </c>
      <c r="DO35" s="406">
        <v>1997</v>
      </c>
      <c r="DP35" s="406">
        <v>1998</v>
      </c>
      <c r="DQ35" s="406">
        <v>1999</v>
      </c>
      <c r="DR35" s="406">
        <v>2000</v>
      </c>
      <c r="DS35" s="406">
        <v>2001</v>
      </c>
      <c r="DT35" s="406">
        <v>2002</v>
      </c>
      <c r="DU35" s="406">
        <v>2003</v>
      </c>
      <c r="DV35" s="406">
        <v>2004</v>
      </c>
      <c r="DW35" s="406">
        <v>2005</v>
      </c>
      <c r="DX35" s="406">
        <v>2006</v>
      </c>
      <c r="DY35" s="406">
        <v>2007</v>
      </c>
      <c r="DZ35" s="406">
        <v>2008</v>
      </c>
      <c r="EA35" s="406">
        <v>2009</v>
      </c>
      <c r="EB35" s="406">
        <v>2010</v>
      </c>
      <c r="EC35" s="406">
        <v>2011</v>
      </c>
      <c r="ED35" s="406">
        <v>2012</v>
      </c>
      <c r="EE35" s="406">
        <v>2013</v>
      </c>
      <c r="EF35" s="406">
        <v>2014</v>
      </c>
      <c r="EG35" s="406">
        <v>2015</v>
      </c>
      <c r="EH35" s="406">
        <v>2016</v>
      </c>
      <c r="EI35" s="406">
        <v>2017</v>
      </c>
      <c r="EJ35" s="406">
        <v>2018</v>
      </c>
      <c r="EK35" s="406">
        <v>2019</v>
      </c>
      <c r="EL35" s="406">
        <v>2020</v>
      </c>
      <c r="EM35" s="406">
        <v>2021</v>
      </c>
      <c r="EN35" s="406">
        <v>2022</v>
      </c>
      <c r="EO35" s="406">
        <v>2023</v>
      </c>
      <c r="EP35" s="406">
        <v>2024</v>
      </c>
      <c r="EQ35" s="406">
        <v>2025</v>
      </c>
      <c r="ER35" s="406">
        <v>2026</v>
      </c>
      <c r="ES35" s="406">
        <v>2027</v>
      </c>
      <c r="ET35" s="406">
        <v>2028</v>
      </c>
      <c r="EU35" s="406">
        <v>2029</v>
      </c>
      <c r="EV35" s="406">
        <v>2030</v>
      </c>
      <c r="EW35" s="406">
        <v>2031</v>
      </c>
      <c r="EX35" s="406">
        <v>2032</v>
      </c>
      <c r="EY35" s="406">
        <v>2033</v>
      </c>
      <c r="EZ35" s="406">
        <v>2034</v>
      </c>
      <c r="FA35" s="406">
        <v>2035</v>
      </c>
      <c r="FB35" s="406">
        <v>2036</v>
      </c>
      <c r="FC35" s="406">
        <v>2037</v>
      </c>
      <c r="FD35" s="406">
        <v>2038</v>
      </c>
      <c r="FE35" s="406">
        <v>2039</v>
      </c>
      <c r="FF35" s="406">
        <v>2040</v>
      </c>
      <c r="FG35" s="406">
        <v>2041</v>
      </c>
      <c r="FH35" s="406">
        <v>2042</v>
      </c>
      <c r="FI35" s="406">
        <v>2043</v>
      </c>
      <c r="FJ35" s="406">
        <v>2044</v>
      </c>
      <c r="FK35" s="406">
        <v>2045</v>
      </c>
      <c r="FL35" s="406">
        <v>2046</v>
      </c>
      <c r="FM35" s="406">
        <v>2047</v>
      </c>
      <c r="FN35" s="406">
        <v>2048</v>
      </c>
      <c r="FO35" s="406">
        <v>2049</v>
      </c>
      <c r="FP35" s="406">
        <v>2050</v>
      </c>
      <c r="FQ35" s="406">
        <v>2051</v>
      </c>
      <c r="FR35" s="406">
        <v>2052</v>
      </c>
      <c r="FS35" s="406">
        <v>2053</v>
      </c>
      <c r="FT35" s="406">
        <v>2054</v>
      </c>
      <c r="FU35" s="406">
        <v>2055</v>
      </c>
      <c r="FV35" s="2"/>
      <c r="FW35" s="2"/>
      <c r="FX35" s="2"/>
    </row>
    <row r="36" spans="1:180" ht="15.75">
      <c r="A36" s="457" t="s">
        <v>374</v>
      </c>
      <c r="B36" s="458">
        <v>9.6260344827586011E-2</v>
      </c>
      <c r="C36" s="458">
        <v>0.14826034482758602</v>
      </c>
      <c r="D36" s="458">
        <v>0.14626034482758601</v>
      </c>
      <c r="E36" s="458">
        <v>6.8660344827586012E-2</v>
      </c>
      <c r="F36" s="458">
        <v>1.0160344827586015E-2</v>
      </c>
      <c r="G36" s="458">
        <v>-1.4396551724139839E-3</v>
      </c>
      <c r="H36" s="458">
        <v>1.0760344827586005E-2</v>
      </c>
      <c r="I36" s="458">
        <v>-3.7839655172414E-2</v>
      </c>
      <c r="J36" s="458">
        <v>6.3960344827586002E-2</v>
      </c>
      <c r="K36" s="458">
        <v>0.11286034482758601</v>
      </c>
      <c r="L36" s="458">
        <v>-0.110939655172414</v>
      </c>
      <c r="M36" s="458">
        <v>-4.213965517241397E-2</v>
      </c>
      <c r="N36" s="458">
        <v>-9.5139655172414017E-2</v>
      </c>
      <c r="O36" s="458">
        <v>-0.11013965517241397</v>
      </c>
      <c r="P36" s="458">
        <v>-6.9739655172413983E-2</v>
      </c>
      <c r="Q36" s="458">
        <v>-1.7939655172413999E-2</v>
      </c>
      <c r="R36" s="458">
        <v>0.11366034482758601</v>
      </c>
      <c r="S36" s="458">
        <v>8.8660344827586016E-2</v>
      </c>
      <c r="T36" s="458">
        <v>-4.3539655172413982E-2</v>
      </c>
      <c r="U36" s="458">
        <v>9.3760344827586009E-2</v>
      </c>
      <c r="V36" s="458">
        <v>0.14316034482758599</v>
      </c>
      <c r="W36" s="458">
        <v>6.9360344827586018E-2</v>
      </c>
      <c r="X36" s="458">
        <v>-3.5239655172413981E-2</v>
      </c>
      <c r="Y36" s="458">
        <v>-0.12583965517241397</v>
      </c>
      <c r="Z36" s="458">
        <v>-0.20833965517241398</v>
      </c>
      <c r="AA36" s="458">
        <v>-8.2039655172414017E-2</v>
      </c>
      <c r="AB36" s="458">
        <v>-6.3396551724139993E-3</v>
      </c>
      <c r="AC36" s="458">
        <v>-0.15953965517241397</v>
      </c>
      <c r="AD36" s="458">
        <v>-0.22853965517241398</v>
      </c>
      <c r="AE36" s="458">
        <v>-0.21503965517241397</v>
      </c>
      <c r="AF36" s="458">
        <v>-0.167839655172414</v>
      </c>
      <c r="AG36" s="458">
        <v>-0.22213965517241396</v>
      </c>
      <c r="AH36" s="458">
        <v>-0.11773965517241397</v>
      </c>
      <c r="AI36" s="458">
        <v>-0.10513965517241397</v>
      </c>
      <c r="AJ36" s="458">
        <v>7.1560344827585998E-2</v>
      </c>
      <c r="AK36" s="458">
        <v>0.14176034482758601</v>
      </c>
      <c r="AL36" s="458">
        <v>-8.1939655172413972E-2</v>
      </c>
      <c r="AM36" s="458">
        <v>-0.10353965517241398</v>
      </c>
      <c r="AN36" s="458">
        <v>2.6603448275860087E-3</v>
      </c>
      <c r="AO36" s="458">
        <v>5.5603448275860223E-3</v>
      </c>
      <c r="AP36" s="458">
        <v>5.6034482758601789E-4</v>
      </c>
      <c r="AQ36" s="458">
        <v>6.2560344827586017E-2</v>
      </c>
      <c r="AR36" s="458">
        <v>-1.9339655172413983E-2</v>
      </c>
      <c r="AS36" s="458">
        <v>-4.5396551724140033E-3</v>
      </c>
      <c r="AT36" s="458">
        <v>-3.7539655172413977E-2</v>
      </c>
      <c r="AU36" s="458">
        <v>6.2960344827586001E-2</v>
      </c>
      <c r="AV36" s="458">
        <v>0.14436034482758603</v>
      </c>
      <c r="AW36" s="458">
        <v>5.6460344827586023E-2</v>
      </c>
      <c r="AX36" s="458">
        <v>3.3660344827586008E-2</v>
      </c>
      <c r="AY36" s="458">
        <v>-8.7439655172413977E-2</v>
      </c>
      <c r="AZ36" s="458">
        <v>0.11076034482758601</v>
      </c>
      <c r="BA36" s="458">
        <v>0.14246034482758602</v>
      </c>
      <c r="BB36" s="458">
        <v>9.426034482758601E-2</v>
      </c>
      <c r="BC36" s="458">
        <v>-3.2839655172413995E-2</v>
      </c>
      <c r="BD36" s="458">
        <v>0.109560344827586</v>
      </c>
      <c r="BE36" s="458">
        <v>7.186034482758602E-2</v>
      </c>
      <c r="BF36" s="458">
        <v>9.766034482758601E-2</v>
      </c>
      <c r="BG36" s="458">
        <v>0.19536034482758602</v>
      </c>
      <c r="BH36" s="458">
        <v>0.18226034482758602</v>
      </c>
      <c r="BI36" s="458">
        <v>0.19716034482758601</v>
      </c>
      <c r="BJ36" s="458">
        <v>0.30576034482758602</v>
      </c>
      <c r="BK36" s="458">
        <v>0.40706034482758602</v>
      </c>
      <c r="BL36" s="458">
        <v>0.364860344827586</v>
      </c>
      <c r="BM36" s="458">
        <v>0.36806034482758598</v>
      </c>
      <c r="BN36" s="458">
        <v>0.50386034482758602</v>
      </c>
      <c r="BO36" s="458">
        <v>0.382060344827586</v>
      </c>
      <c r="BP36" s="458">
        <v>0.20706034482758601</v>
      </c>
      <c r="BQ36" s="458">
        <v>0.16336034482758602</v>
      </c>
      <c r="BR36" s="458">
        <v>0.16236034482758602</v>
      </c>
      <c r="BS36" s="458">
        <v>0.15426034482758599</v>
      </c>
      <c r="BT36" s="458">
        <v>4.9460344827586017E-2</v>
      </c>
      <c r="BU36" s="458">
        <v>0.19786034482758602</v>
      </c>
      <c r="BV36" s="458">
        <v>0.235860344827586</v>
      </c>
      <c r="BW36" s="458">
        <v>0.30626034482758602</v>
      </c>
      <c r="BX36" s="458">
        <v>9.4560344827586004E-2</v>
      </c>
      <c r="BY36" s="458">
        <v>7.5660344827586018E-2</v>
      </c>
      <c r="BZ36" s="458">
        <v>1.2060344827586E-2</v>
      </c>
      <c r="CA36" s="458">
        <v>0.25986034482758602</v>
      </c>
      <c r="CB36" s="458">
        <v>0.320560344827586</v>
      </c>
      <c r="CC36" s="458">
        <v>0.270660344827586</v>
      </c>
      <c r="CD36" s="458">
        <v>0.23146034482758601</v>
      </c>
      <c r="CE36" s="458">
        <v>0.28856034482758602</v>
      </c>
      <c r="CF36" s="458">
        <v>0.299860344827586</v>
      </c>
      <c r="CG36" s="458">
        <v>0.31786034482758602</v>
      </c>
      <c r="CH36" s="458">
        <v>6.1560344827586017E-2</v>
      </c>
      <c r="CI36" s="458">
        <v>0.133060344827586</v>
      </c>
      <c r="CJ36" s="458">
        <v>0.18836034482758601</v>
      </c>
      <c r="CK36" s="458">
        <v>0.19796034482758601</v>
      </c>
      <c r="CL36" s="458">
        <v>0.181460344827586</v>
      </c>
      <c r="CM36" s="458">
        <v>0.30396034482758599</v>
      </c>
      <c r="CN36" s="458">
        <v>0.24826034482758602</v>
      </c>
      <c r="CO36" s="458">
        <v>0.13276034482758603</v>
      </c>
      <c r="CP36" s="458">
        <v>0.23746034482758602</v>
      </c>
      <c r="CQ36" s="458">
        <v>0.37516034482758598</v>
      </c>
      <c r="CR36" s="458">
        <v>0.13916034482758599</v>
      </c>
      <c r="CS36" s="458">
        <v>0.214460344827586</v>
      </c>
      <c r="CT36" s="458">
        <v>0.13186034482758602</v>
      </c>
      <c r="CU36" s="458">
        <v>0.40886034482758604</v>
      </c>
      <c r="CV36" s="458">
        <v>0.32336034482758602</v>
      </c>
      <c r="CW36" s="458">
        <v>0.43836034482758601</v>
      </c>
      <c r="CX36" s="458">
        <v>0.474760344827586</v>
      </c>
      <c r="CY36" s="458">
        <v>0.51096034482758601</v>
      </c>
      <c r="CZ36" s="458">
        <v>0.39256034482758601</v>
      </c>
      <c r="DA36" s="458">
        <v>0.55216034482758602</v>
      </c>
      <c r="DB36" s="458">
        <v>0.36006034482758598</v>
      </c>
      <c r="DC36" s="458">
        <v>0.34526034482758605</v>
      </c>
      <c r="DD36" s="458">
        <v>0.44066034482758598</v>
      </c>
      <c r="DE36" s="458">
        <v>0.58066034482758599</v>
      </c>
      <c r="DF36" s="458">
        <v>0.58676034482758599</v>
      </c>
      <c r="DG36" s="458">
        <v>0.508060344827586</v>
      </c>
      <c r="DH36" s="458">
        <v>0.64386034482758603</v>
      </c>
      <c r="DI36" s="458">
        <v>0.61656034482758604</v>
      </c>
      <c r="DJ36" s="458">
        <v>0.46816034482758601</v>
      </c>
      <c r="DK36" s="458">
        <v>0.49636034482758601</v>
      </c>
      <c r="DL36" s="458">
        <v>0.55196034482758605</v>
      </c>
      <c r="DM36" s="458">
        <v>0.66876034482758606</v>
      </c>
      <c r="DN36" s="458">
        <v>0.53386034482758604</v>
      </c>
      <c r="DO36" s="458">
        <v>0.729760344827586</v>
      </c>
      <c r="DP36" s="458">
        <v>0.84546034482758592</v>
      </c>
      <c r="DQ36" s="458">
        <v>0.65486034482758604</v>
      </c>
      <c r="DR36" s="458">
        <v>0.63726034482758598</v>
      </c>
      <c r="DS36" s="458">
        <v>0.75836034482758596</v>
      </c>
      <c r="DT36" s="458">
        <v>0.8133603448275859</v>
      </c>
      <c r="DU36" s="458">
        <v>0.82446034482758601</v>
      </c>
      <c r="DV36" s="458">
        <v>0.7893603448275861</v>
      </c>
      <c r="DW36" s="458">
        <v>0.86956034482758593</v>
      </c>
      <c r="DX36" s="458">
        <v>0.82356034482758611</v>
      </c>
      <c r="DY36" s="458">
        <v>0.82106034482758594</v>
      </c>
      <c r="DZ36" s="458">
        <v>0.75296034482758611</v>
      </c>
      <c r="EA36" s="458">
        <v>0.84776034482758611</v>
      </c>
      <c r="EB36" s="458">
        <v>0.91246034482758609</v>
      </c>
      <c r="EC36" s="458">
        <v>0.78986034482758605</v>
      </c>
      <c r="ED36" s="458">
        <v>0.83506034482758595</v>
      </c>
      <c r="EE36" s="458">
        <v>0.878960344827586</v>
      </c>
      <c r="EF36" s="458">
        <v>0.95186034482758597</v>
      </c>
      <c r="EG36" s="458">
        <v>1.110860344827586</v>
      </c>
      <c r="EH36" s="458">
        <v>1.147360344827586</v>
      </c>
      <c r="EI36" s="458"/>
      <c r="EJ36" s="458"/>
      <c r="EK36" s="458"/>
      <c r="EL36" s="458"/>
      <c r="EM36" s="458"/>
      <c r="EN36" s="458"/>
      <c r="EO36" s="458"/>
      <c r="EP36" s="458"/>
      <c r="EQ36" s="458"/>
      <c r="ER36" s="458"/>
      <c r="ES36" s="458"/>
      <c r="ET36" s="458"/>
      <c r="EU36" s="458"/>
      <c r="EV36" s="458"/>
      <c r="EW36" s="458"/>
      <c r="EX36" s="458"/>
      <c r="EY36" s="458"/>
      <c r="EZ36" s="458"/>
      <c r="FA36" s="458"/>
      <c r="FB36" s="458"/>
      <c r="FC36" s="458"/>
      <c r="FD36" s="458"/>
      <c r="FE36" s="458"/>
      <c r="FF36" s="458"/>
      <c r="FG36" s="458"/>
      <c r="FH36" s="458"/>
      <c r="FI36" s="458"/>
      <c r="FJ36" s="458"/>
      <c r="FK36" s="458"/>
      <c r="FL36" s="458"/>
      <c r="FM36" s="458"/>
      <c r="FN36" s="458"/>
      <c r="FO36" s="458"/>
      <c r="FP36" s="458"/>
      <c r="FQ36" s="458"/>
      <c r="FR36" s="458"/>
      <c r="FS36" s="458"/>
      <c r="FT36" s="458"/>
      <c r="FU36" s="458"/>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19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459"/>
      <c r="AQ38" s="459"/>
      <c r="AR38" s="459"/>
      <c r="AS38" s="459"/>
      <c r="AT38" s="459"/>
      <c r="AU38" s="459"/>
      <c r="AV38" s="459"/>
      <c r="AW38" s="459"/>
      <c r="AX38" s="459"/>
      <c r="AY38" s="459"/>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19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59"/>
      <c r="AG39" s="459"/>
      <c r="AH39" s="459"/>
      <c r="AI39" s="459"/>
      <c r="AJ39" s="459"/>
      <c r="AK39" s="459"/>
      <c r="AL39" s="459"/>
      <c r="AM39" s="459"/>
      <c r="AN39" s="2"/>
      <c r="AO39" s="2"/>
      <c r="AP39" s="190"/>
      <c r="AQ39" s="459"/>
      <c r="AR39" s="459"/>
      <c r="AS39" s="459"/>
      <c r="AT39" s="459"/>
      <c r="AU39" s="459"/>
      <c r="AV39" s="459"/>
      <c r="AW39" s="2"/>
      <c r="AX39" s="2"/>
      <c r="AY39" s="459"/>
      <c r="AZ39" s="459"/>
      <c r="BA39" s="459"/>
      <c r="BB39" s="459"/>
      <c r="BC39" s="459"/>
      <c r="BD39" s="190"/>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19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459"/>
      <c r="AG40" s="459"/>
      <c r="AH40" s="459"/>
      <c r="AI40" s="459"/>
      <c r="AJ40" s="459"/>
      <c r="AK40" s="459"/>
      <c r="AL40" s="459"/>
      <c r="AM40" s="459"/>
      <c r="AN40" s="2"/>
      <c r="AO40" s="2"/>
      <c r="AP40" s="130"/>
      <c r="AQ40" s="2"/>
      <c r="AR40" s="2"/>
      <c r="AS40" s="2"/>
      <c r="AT40" s="2"/>
      <c r="AU40" s="2"/>
      <c r="AV40" s="138"/>
      <c r="AW40" s="2"/>
      <c r="AX40" s="2"/>
      <c r="AY40" s="2"/>
      <c r="AZ40" s="460"/>
      <c r="BA40" s="2"/>
      <c r="BB40" s="2"/>
      <c r="BC40" s="2"/>
      <c r="BD40" s="138"/>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19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190"/>
      <c r="AQ41" s="2"/>
      <c r="AR41" s="2"/>
      <c r="AS41" s="2"/>
      <c r="AT41" s="2"/>
      <c r="AU41" s="2"/>
      <c r="AV41" s="138"/>
      <c r="AW41" s="2"/>
      <c r="AX41" s="2"/>
      <c r="AY41" s="2"/>
      <c r="AZ41" s="460"/>
      <c r="BA41" s="2"/>
      <c r="BB41" s="2"/>
      <c r="BC41" s="2"/>
      <c r="BD41" s="138"/>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19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38"/>
      <c r="AW42" s="2"/>
      <c r="AX42" s="2"/>
      <c r="AY42" s="2"/>
      <c r="AZ42" s="461"/>
      <c r="BA42" s="2"/>
      <c r="BB42" s="2"/>
      <c r="BC42" s="2"/>
      <c r="BD42" s="138"/>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459"/>
      <c r="AV43" s="459"/>
      <c r="AW43" s="2"/>
      <c r="AX43" s="2"/>
      <c r="AY43" s="459"/>
      <c r="AZ43" s="461"/>
      <c r="BA43" s="2"/>
      <c r="BB43" s="2"/>
      <c r="BC43" s="2"/>
      <c r="BD43" s="138"/>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461"/>
      <c r="BA44" s="2"/>
      <c r="BB44" s="2"/>
      <c r="BC44" s="2"/>
      <c r="BD44" s="138"/>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461"/>
      <c r="BA45" s="2"/>
      <c r="BB45" s="2"/>
      <c r="BC45" s="2"/>
      <c r="BD45" s="138"/>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460"/>
      <c r="BA46" s="2"/>
      <c r="BB46" s="2"/>
      <c r="BC46" s="2"/>
      <c r="BD46" s="138"/>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460"/>
      <c r="BA47" s="2"/>
      <c r="BB47" s="2"/>
      <c r="BC47" s="2"/>
      <c r="BD47" s="138"/>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460"/>
      <c r="BA48" s="2"/>
      <c r="BB48" s="2"/>
      <c r="BC48" s="2"/>
      <c r="BD48" s="138"/>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460"/>
      <c r="BA49" s="2"/>
      <c r="BB49" s="2"/>
      <c r="BC49" s="2"/>
      <c r="BD49" s="138"/>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461"/>
      <c r="BA50" s="2"/>
      <c r="BB50" s="2"/>
      <c r="BC50" s="2"/>
      <c r="BD50" s="138"/>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460"/>
      <c r="BA51" s="2"/>
      <c r="BB51" s="2"/>
      <c r="BC51" s="2"/>
      <c r="BD51" s="138"/>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05"/>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452" t="s">
        <v>194</v>
      </c>
      <c r="B61" s="462">
        <v>3035055570</v>
      </c>
      <c r="C61" s="462">
        <v>3076120548</v>
      </c>
      <c r="D61" s="462">
        <v>3129063789</v>
      </c>
      <c r="E61" s="462">
        <v>3193947306</v>
      </c>
      <c r="F61" s="462">
        <v>3259354557</v>
      </c>
      <c r="G61" s="462">
        <v>3326054230</v>
      </c>
      <c r="H61" s="462">
        <v>3395866317</v>
      </c>
      <c r="I61" s="462">
        <v>3465297420</v>
      </c>
      <c r="J61" s="462">
        <v>3535511844</v>
      </c>
      <c r="K61" s="462">
        <v>3609910116</v>
      </c>
      <c r="L61" s="462">
        <v>3684996710</v>
      </c>
      <c r="M61" s="462">
        <v>3762289912</v>
      </c>
      <c r="N61" s="462">
        <v>3839015704</v>
      </c>
      <c r="O61" s="462">
        <v>3914800478</v>
      </c>
      <c r="P61" s="462">
        <v>3991194334</v>
      </c>
      <c r="Q61" s="462">
        <v>4065954672</v>
      </c>
      <c r="R61" s="462">
        <v>4138731185</v>
      </c>
      <c r="S61" s="462">
        <v>4211259460</v>
      </c>
      <c r="T61" s="462">
        <v>4285061775</v>
      </c>
      <c r="U61" s="462">
        <v>4360572310</v>
      </c>
      <c r="V61" s="462">
        <v>4436734568</v>
      </c>
      <c r="W61" s="462">
        <v>4514655817</v>
      </c>
      <c r="X61" s="462">
        <v>4595487517</v>
      </c>
      <c r="Y61" s="462">
        <v>4677020244</v>
      </c>
      <c r="Z61" s="462">
        <v>4758310418</v>
      </c>
      <c r="AA61" s="462">
        <v>4841376791</v>
      </c>
      <c r="AB61" s="462">
        <v>4927207009</v>
      </c>
      <c r="AC61" s="462">
        <v>5015267869</v>
      </c>
      <c r="AD61" s="462">
        <v>5104205218</v>
      </c>
      <c r="AE61" s="462">
        <v>5193123373</v>
      </c>
      <c r="AF61" s="462">
        <v>5283057867</v>
      </c>
      <c r="AG61" s="462">
        <v>5369889993</v>
      </c>
      <c r="AH61" s="462">
        <v>5453473436</v>
      </c>
      <c r="AI61" s="462">
        <v>5537776461</v>
      </c>
      <c r="AJ61" s="462">
        <v>5621146521</v>
      </c>
      <c r="AK61" s="462">
        <v>5705843054</v>
      </c>
      <c r="AL61" s="462">
        <v>5788596142</v>
      </c>
      <c r="AM61" s="462">
        <v>5871549366</v>
      </c>
      <c r="AN61" s="462">
        <v>5953672500</v>
      </c>
      <c r="AO61" s="462">
        <v>6034911639</v>
      </c>
      <c r="AP61" s="462">
        <v>6115444311</v>
      </c>
      <c r="AQ61" s="462">
        <v>6195589560</v>
      </c>
      <c r="AR61" s="462">
        <v>6274734084</v>
      </c>
      <c r="AS61" s="462">
        <v>6353976427</v>
      </c>
      <c r="AT61" s="462">
        <v>6433748714</v>
      </c>
      <c r="AU61" s="462">
        <v>6513959904</v>
      </c>
      <c r="AV61" s="462">
        <v>6594722462</v>
      </c>
      <c r="AW61" s="462">
        <v>6675832678</v>
      </c>
      <c r="AX61" s="462">
        <v>6758302523</v>
      </c>
      <c r="AY61" s="462">
        <v>6840955706</v>
      </c>
      <c r="AZ61" s="462">
        <v>6923684085</v>
      </c>
      <c r="BA61" s="462">
        <v>7006907989</v>
      </c>
      <c r="BB61" s="462">
        <v>7089451551</v>
      </c>
      <c r="BC61" s="462">
        <v>7176092192</v>
      </c>
      <c r="BD61" s="462">
        <v>7260780278</v>
      </c>
      <c r="BE61" s="462">
        <v>7346633037</v>
      </c>
      <c r="BF61" s="463">
        <v>7.4324857959999999</v>
      </c>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456"/>
      <c r="B62" s="462">
        <v>1000000000</v>
      </c>
      <c r="C62" s="462">
        <v>1000000000</v>
      </c>
      <c r="D62" s="462">
        <v>1000000000</v>
      </c>
      <c r="E62" s="462">
        <v>1000000000</v>
      </c>
      <c r="F62" s="462">
        <v>1000000000</v>
      </c>
      <c r="G62" s="462">
        <v>1000000000</v>
      </c>
      <c r="H62" s="462">
        <v>1000000000</v>
      </c>
      <c r="I62" s="462">
        <v>1000000000</v>
      </c>
      <c r="J62" s="462">
        <v>1000000000</v>
      </c>
      <c r="K62" s="462">
        <v>1000000000</v>
      </c>
      <c r="L62" s="462">
        <v>1000000000</v>
      </c>
      <c r="M62" s="462">
        <v>1000000000</v>
      </c>
      <c r="N62" s="462">
        <v>1000000000</v>
      </c>
      <c r="O62" s="462">
        <v>1000000000</v>
      </c>
      <c r="P62" s="462">
        <v>1000000000</v>
      </c>
      <c r="Q62" s="462">
        <v>1000000000</v>
      </c>
      <c r="R62" s="462">
        <v>1000000000</v>
      </c>
      <c r="S62" s="462">
        <v>1000000000</v>
      </c>
      <c r="T62" s="462">
        <v>1000000000</v>
      </c>
      <c r="U62" s="462">
        <v>1000000000</v>
      </c>
      <c r="V62" s="462">
        <v>1000000000</v>
      </c>
      <c r="W62" s="462">
        <v>1000000000</v>
      </c>
      <c r="X62" s="462">
        <v>1000000000</v>
      </c>
      <c r="Y62" s="462">
        <v>1000000000</v>
      </c>
      <c r="Z62" s="462">
        <v>1000000000</v>
      </c>
      <c r="AA62" s="462">
        <v>1000000000</v>
      </c>
      <c r="AB62" s="462">
        <v>1000000000</v>
      </c>
      <c r="AC62" s="462">
        <v>1000000000</v>
      </c>
      <c r="AD62" s="462">
        <v>1000000000</v>
      </c>
      <c r="AE62" s="462">
        <v>1000000000</v>
      </c>
      <c r="AF62" s="462">
        <v>1000000000</v>
      </c>
      <c r="AG62" s="462">
        <v>1000000000</v>
      </c>
      <c r="AH62" s="462">
        <v>1000000000</v>
      </c>
      <c r="AI62" s="462">
        <v>1000000000</v>
      </c>
      <c r="AJ62" s="462">
        <v>1000000000</v>
      </c>
      <c r="AK62" s="462">
        <v>1000000000</v>
      </c>
      <c r="AL62" s="462">
        <v>1000000000</v>
      </c>
      <c r="AM62" s="462">
        <v>1000000000</v>
      </c>
      <c r="AN62" s="462">
        <v>1000000000</v>
      </c>
      <c r="AO62" s="462">
        <v>1000000000</v>
      </c>
      <c r="AP62" s="462">
        <v>1000000000</v>
      </c>
      <c r="AQ62" s="462">
        <v>1000000000</v>
      </c>
      <c r="AR62" s="462">
        <v>1000000000</v>
      </c>
      <c r="AS62" s="462">
        <v>1000000000</v>
      </c>
      <c r="AT62" s="462">
        <v>1000000000</v>
      </c>
      <c r="AU62" s="462">
        <v>1000000000</v>
      </c>
      <c r="AV62" s="462">
        <v>1000000000</v>
      </c>
      <c r="AW62" s="462">
        <v>1000000000</v>
      </c>
      <c r="AX62" s="462">
        <v>1000000000</v>
      </c>
      <c r="AY62" s="462">
        <v>1000000000</v>
      </c>
      <c r="AZ62" s="462">
        <v>1000000000</v>
      </c>
      <c r="BA62" s="462">
        <v>1000000000</v>
      </c>
      <c r="BB62" s="462">
        <v>1000000000</v>
      </c>
      <c r="BC62" s="462">
        <v>1000000000</v>
      </c>
      <c r="BD62" s="462">
        <v>1000000000</v>
      </c>
      <c r="BE62" s="462">
        <v>1000000000</v>
      </c>
      <c r="BF62" s="462">
        <v>1000000000</v>
      </c>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483">
        <v>1960</v>
      </c>
      <c r="C63" s="483">
        <v>1961</v>
      </c>
      <c r="D63" s="483">
        <v>1962</v>
      </c>
      <c r="E63" s="483">
        <v>1963</v>
      </c>
      <c r="F63" s="483">
        <v>1964</v>
      </c>
      <c r="G63" s="483">
        <v>1965</v>
      </c>
      <c r="H63" s="483">
        <v>1966</v>
      </c>
      <c r="I63" s="483">
        <v>1967</v>
      </c>
      <c r="J63" s="483">
        <v>1968</v>
      </c>
      <c r="K63" s="483">
        <v>1969</v>
      </c>
      <c r="L63" s="483">
        <v>1970</v>
      </c>
      <c r="M63" s="483">
        <v>1971</v>
      </c>
      <c r="N63" s="483">
        <v>1972</v>
      </c>
      <c r="O63" s="483">
        <v>1973</v>
      </c>
      <c r="P63" s="483">
        <v>1974</v>
      </c>
      <c r="Q63" s="483">
        <v>1975</v>
      </c>
      <c r="R63" s="483">
        <v>1976</v>
      </c>
      <c r="S63" s="483">
        <v>1977</v>
      </c>
      <c r="T63" s="483">
        <v>1978</v>
      </c>
      <c r="U63" s="483">
        <v>1979</v>
      </c>
      <c r="V63" s="483">
        <v>1980</v>
      </c>
      <c r="W63" s="483">
        <v>1981</v>
      </c>
      <c r="X63" s="483">
        <v>1982</v>
      </c>
      <c r="Y63" s="483">
        <v>1983</v>
      </c>
      <c r="Z63" s="483">
        <v>1984</v>
      </c>
      <c r="AA63" s="483">
        <v>1985</v>
      </c>
      <c r="AB63" s="483">
        <v>1986</v>
      </c>
      <c r="AC63" s="483">
        <v>1987</v>
      </c>
      <c r="AD63" s="483">
        <v>1988</v>
      </c>
      <c r="AE63" s="483">
        <v>1989</v>
      </c>
      <c r="AF63" s="483">
        <v>1990</v>
      </c>
      <c r="AG63" s="483">
        <v>1991</v>
      </c>
      <c r="AH63" s="483">
        <v>1992</v>
      </c>
      <c r="AI63" s="483">
        <v>1993</v>
      </c>
      <c r="AJ63" s="483">
        <v>1994</v>
      </c>
      <c r="AK63" s="483">
        <v>1995</v>
      </c>
      <c r="AL63" s="483">
        <v>1996</v>
      </c>
      <c r="AM63" s="483">
        <v>1997</v>
      </c>
      <c r="AN63" s="483">
        <v>1998</v>
      </c>
      <c r="AO63" s="483">
        <v>1999</v>
      </c>
      <c r="AP63" s="483">
        <v>2000</v>
      </c>
      <c r="AQ63" s="483">
        <v>2001</v>
      </c>
      <c r="AR63" s="483">
        <v>2002</v>
      </c>
      <c r="AS63" s="483">
        <v>2003</v>
      </c>
      <c r="AT63" s="483">
        <v>2004</v>
      </c>
      <c r="AU63" s="483">
        <v>2005</v>
      </c>
      <c r="AV63" s="483">
        <v>2006</v>
      </c>
      <c r="AW63" s="483">
        <v>2007</v>
      </c>
      <c r="AX63" s="483">
        <v>2008</v>
      </c>
      <c r="AY63" s="483">
        <v>2009</v>
      </c>
      <c r="AZ63" s="483">
        <v>2010</v>
      </c>
      <c r="BA63" s="483">
        <v>2011</v>
      </c>
      <c r="BB63" s="483">
        <v>2012</v>
      </c>
      <c r="BC63" s="483">
        <v>2013</v>
      </c>
      <c r="BD63" s="483">
        <v>2014</v>
      </c>
      <c r="BE63" s="483">
        <v>2015</v>
      </c>
      <c r="BF63" s="483">
        <v>2016</v>
      </c>
      <c r="BG63" s="483">
        <v>2017</v>
      </c>
      <c r="BH63" s="483">
        <v>2018</v>
      </c>
      <c r="BI63" s="483">
        <v>2019</v>
      </c>
      <c r="BJ63" s="483">
        <v>2020</v>
      </c>
      <c r="BK63" s="483">
        <v>2021</v>
      </c>
      <c r="BL63" s="483">
        <v>2022</v>
      </c>
      <c r="BM63" s="483">
        <v>2023</v>
      </c>
      <c r="BN63" s="483">
        <v>2024</v>
      </c>
      <c r="BO63" s="483">
        <v>2025</v>
      </c>
      <c r="BP63" s="483">
        <v>2026</v>
      </c>
      <c r="BQ63" s="483">
        <v>2027</v>
      </c>
      <c r="BR63" s="483">
        <v>2028</v>
      </c>
      <c r="BS63" s="483">
        <v>2029</v>
      </c>
      <c r="BT63" s="483">
        <v>2030</v>
      </c>
      <c r="BU63" s="483">
        <v>2031</v>
      </c>
      <c r="BV63" s="483">
        <v>2032</v>
      </c>
      <c r="BW63" s="483">
        <v>2033</v>
      </c>
      <c r="BX63" s="483">
        <v>2034</v>
      </c>
      <c r="BY63" s="483">
        <v>2035</v>
      </c>
      <c r="BZ63" s="483">
        <v>2036</v>
      </c>
      <c r="CA63" s="483">
        <v>2037</v>
      </c>
      <c r="CB63" s="483">
        <v>2038</v>
      </c>
      <c r="CC63" s="483">
        <v>2039</v>
      </c>
      <c r="CD63" s="483">
        <v>2040</v>
      </c>
      <c r="CE63" s="483">
        <v>2041</v>
      </c>
      <c r="CF63" s="483">
        <v>2042</v>
      </c>
      <c r="CG63" s="483">
        <v>2043</v>
      </c>
      <c r="CH63" s="483">
        <v>2044</v>
      </c>
      <c r="CI63" s="483">
        <v>2045</v>
      </c>
      <c r="CJ63" s="483">
        <v>2046</v>
      </c>
      <c r="CK63" s="483">
        <v>2047</v>
      </c>
      <c r="CL63" s="483">
        <v>2048</v>
      </c>
      <c r="CM63" s="483">
        <v>2049</v>
      </c>
      <c r="CN63" s="483">
        <v>2050</v>
      </c>
      <c r="CO63" s="483">
        <v>2051</v>
      </c>
      <c r="CP63" s="483">
        <v>2052</v>
      </c>
      <c r="CQ63" s="483">
        <v>2053</v>
      </c>
      <c r="CR63" s="483">
        <v>2054</v>
      </c>
      <c r="CS63" s="483">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453" t="s">
        <v>369</v>
      </c>
      <c r="B64" s="464">
        <v>3.0350555699999999</v>
      </c>
      <c r="C64" s="464">
        <v>3.076120548</v>
      </c>
      <c r="D64" s="464">
        <v>3.1290637889999999</v>
      </c>
      <c r="E64" s="464">
        <v>3.1939473060000001</v>
      </c>
      <c r="F64" s="464">
        <v>3.259354557</v>
      </c>
      <c r="G64" s="464">
        <v>3.32605423</v>
      </c>
      <c r="H64" s="464">
        <v>3.3958663169999999</v>
      </c>
      <c r="I64" s="464">
        <v>3.4652974200000002</v>
      </c>
      <c r="J64" s="464">
        <v>3.5355118440000002</v>
      </c>
      <c r="K64" s="464">
        <v>3.609910116</v>
      </c>
      <c r="L64" s="464">
        <v>3.6849967100000001</v>
      </c>
      <c r="M64" s="464">
        <v>3.762289912</v>
      </c>
      <c r="N64" s="464">
        <v>3.8390157039999999</v>
      </c>
      <c r="O64" s="464">
        <v>3.9148004780000001</v>
      </c>
      <c r="P64" s="464">
        <v>3.9911943339999998</v>
      </c>
      <c r="Q64" s="464">
        <v>4.0659546720000002</v>
      </c>
      <c r="R64" s="464">
        <v>4.1387311850000001</v>
      </c>
      <c r="S64" s="464">
        <v>4.21125946</v>
      </c>
      <c r="T64" s="464">
        <v>4.285061775</v>
      </c>
      <c r="U64" s="464">
        <v>4.3605723100000002</v>
      </c>
      <c r="V64" s="458">
        <v>4.4367345680000003</v>
      </c>
      <c r="W64" s="458">
        <v>4.5146558170000004</v>
      </c>
      <c r="X64" s="458">
        <v>4.5954875169999996</v>
      </c>
      <c r="Y64" s="458">
        <v>4.6770202440000004</v>
      </c>
      <c r="Z64" s="458">
        <v>4.7583104179999998</v>
      </c>
      <c r="AA64" s="458">
        <v>4.8413767910000001</v>
      </c>
      <c r="AB64" s="458">
        <v>4.927207009</v>
      </c>
      <c r="AC64" s="458">
        <v>5.0152678689999997</v>
      </c>
      <c r="AD64" s="458">
        <v>5.1042052179999997</v>
      </c>
      <c r="AE64" s="458">
        <v>5.1931233729999997</v>
      </c>
      <c r="AF64" s="458">
        <v>5.2830578670000001</v>
      </c>
      <c r="AG64" s="458">
        <v>5.3698899930000001</v>
      </c>
      <c r="AH64" s="458">
        <v>5.4534734360000003</v>
      </c>
      <c r="AI64" s="458">
        <v>5.537776461</v>
      </c>
      <c r="AJ64" s="458">
        <v>5.621146521</v>
      </c>
      <c r="AK64" s="458">
        <v>5.7058430539999998</v>
      </c>
      <c r="AL64" s="458">
        <v>5.7885961420000003</v>
      </c>
      <c r="AM64" s="458">
        <v>5.871549366</v>
      </c>
      <c r="AN64" s="458">
        <v>5.9536724999999997</v>
      </c>
      <c r="AO64" s="458">
        <v>6.0349116389999997</v>
      </c>
      <c r="AP64" s="458">
        <v>6.1154443110000001</v>
      </c>
      <c r="AQ64" s="458">
        <v>6.1955895600000002</v>
      </c>
      <c r="AR64" s="458">
        <v>6.2747340840000003</v>
      </c>
      <c r="AS64" s="458">
        <v>6.3539764270000001</v>
      </c>
      <c r="AT64" s="458">
        <v>6.433748714</v>
      </c>
      <c r="AU64" s="458">
        <v>6.513959904</v>
      </c>
      <c r="AV64" s="458">
        <v>6.594722462</v>
      </c>
      <c r="AW64" s="458">
        <v>6.6758326779999999</v>
      </c>
      <c r="AX64" s="458">
        <v>6.7583025230000002</v>
      </c>
      <c r="AY64" s="458">
        <v>6.8409557059999999</v>
      </c>
      <c r="AZ64" s="458">
        <v>6.9236840849999997</v>
      </c>
      <c r="BA64" s="458">
        <v>7.0069079890000001</v>
      </c>
      <c r="BB64" s="458">
        <v>7.0894515509999998</v>
      </c>
      <c r="BC64" s="458">
        <v>7.1760921919999996</v>
      </c>
      <c r="BD64" s="458">
        <v>7.2607802780000004</v>
      </c>
      <c r="BE64" s="458">
        <v>7.3466330370000001</v>
      </c>
      <c r="BF64" s="458">
        <v>7.4324857959999999</v>
      </c>
      <c r="BG64" s="464"/>
      <c r="BH64" s="464"/>
      <c r="BI64" s="464"/>
      <c r="BJ64" s="464"/>
      <c r="BK64" s="464"/>
      <c r="BL64" s="464"/>
      <c r="BM64" s="464"/>
      <c r="BN64" s="464"/>
      <c r="BO64" s="464"/>
      <c r="BP64" s="464"/>
      <c r="BQ64" s="464"/>
      <c r="BR64" s="464"/>
      <c r="BS64" s="464"/>
      <c r="BT64" s="464"/>
      <c r="BU64" s="464"/>
      <c r="BV64" s="464"/>
      <c r="BW64" s="464"/>
      <c r="BX64" s="464"/>
      <c r="BY64" s="464"/>
      <c r="BZ64" s="464"/>
      <c r="CA64" s="464"/>
      <c r="CB64" s="464"/>
      <c r="CC64" s="464"/>
      <c r="CD64" s="464"/>
      <c r="CE64" s="464"/>
      <c r="CF64" s="464"/>
      <c r="CG64" s="464"/>
      <c r="CH64" s="464"/>
      <c r="CI64" s="464"/>
      <c r="CJ64" s="464"/>
      <c r="CK64" s="464"/>
      <c r="CL64" s="464"/>
      <c r="CM64" s="464"/>
      <c r="CN64" s="464"/>
      <c r="CO64" s="464"/>
      <c r="CP64" s="464"/>
      <c r="CQ64" s="464"/>
      <c r="CR64" s="464"/>
      <c r="CS64" s="46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462">
        <f>B61/B62</f>
        <v>3.0350555699999999</v>
      </c>
      <c r="C65" s="462">
        <f t="shared" ref="C65:BF65" si="1">C61/C62</f>
        <v>3.076120548</v>
      </c>
      <c r="D65" s="462">
        <f t="shared" si="1"/>
        <v>3.1290637889999999</v>
      </c>
      <c r="E65" s="462">
        <f t="shared" si="1"/>
        <v>3.1939473060000001</v>
      </c>
      <c r="F65" s="462">
        <f t="shared" si="1"/>
        <v>3.259354557</v>
      </c>
      <c r="G65" s="462">
        <f t="shared" si="1"/>
        <v>3.32605423</v>
      </c>
      <c r="H65" s="462">
        <f t="shared" si="1"/>
        <v>3.3958663169999999</v>
      </c>
      <c r="I65" s="462">
        <f t="shared" si="1"/>
        <v>3.4652974200000002</v>
      </c>
      <c r="J65" s="462">
        <f t="shared" si="1"/>
        <v>3.5355118440000002</v>
      </c>
      <c r="K65" s="462">
        <f t="shared" si="1"/>
        <v>3.609910116</v>
      </c>
      <c r="L65" s="462">
        <f t="shared" si="1"/>
        <v>3.6849967100000001</v>
      </c>
      <c r="M65" s="462">
        <f t="shared" si="1"/>
        <v>3.762289912</v>
      </c>
      <c r="N65" s="462">
        <f t="shared" si="1"/>
        <v>3.8390157039999999</v>
      </c>
      <c r="O65" s="462">
        <f t="shared" si="1"/>
        <v>3.9148004780000001</v>
      </c>
      <c r="P65" s="462">
        <f t="shared" si="1"/>
        <v>3.9911943339999998</v>
      </c>
      <c r="Q65" s="462">
        <f t="shared" si="1"/>
        <v>4.0659546720000002</v>
      </c>
      <c r="R65" s="462">
        <f t="shared" si="1"/>
        <v>4.1387311850000001</v>
      </c>
      <c r="S65" s="462">
        <f t="shared" si="1"/>
        <v>4.21125946</v>
      </c>
      <c r="T65" s="462">
        <f t="shared" si="1"/>
        <v>4.285061775</v>
      </c>
      <c r="U65" s="462">
        <f t="shared" si="1"/>
        <v>4.3605723100000002</v>
      </c>
      <c r="V65" s="462">
        <f t="shared" si="1"/>
        <v>4.4367345680000003</v>
      </c>
      <c r="W65" s="462">
        <f t="shared" si="1"/>
        <v>4.5146558170000004</v>
      </c>
      <c r="X65" s="462">
        <f t="shared" si="1"/>
        <v>4.5954875169999996</v>
      </c>
      <c r="Y65" s="462">
        <f t="shared" si="1"/>
        <v>4.6770202440000004</v>
      </c>
      <c r="Z65" s="462">
        <f t="shared" si="1"/>
        <v>4.7583104179999998</v>
      </c>
      <c r="AA65" s="462">
        <f t="shared" si="1"/>
        <v>4.8413767910000001</v>
      </c>
      <c r="AB65" s="462">
        <f t="shared" si="1"/>
        <v>4.927207009</v>
      </c>
      <c r="AC65" s="462">
        <f t="shared" si="1"/>
        <v>5.0152678689999997</v>
      </c>
      <c r="AD65" s="462">
        <f t="shared" si="1"/>
        <v>5.1042052179999997</v>
      </c>
      <c r="AE65" s="462">
        <f t="shared" si="1"/>
        <v>5.1931233729999997</v>
      </c>
      <c r="AF65" s="462">
        <f t="shared" si="1"/>
        <v>5.2830578670000001</v>
      </c>
      <c r="AG65" s="462">
        <f t="shared" si="1"/>
        <v>5.3698899930000001</v>
      </c>
      <c r="AH65" s="462">
        <f t="shared" si="1"/>
        <v>5.4534734360000003</v>
      </c>
      <c r="AI65" s="462">
        <f t="shared" si="1"/>
        <v>5.537776461</v>
      </c>
      <c r="AJ65" s="462">
        <f t="shared" si="1"/>
        <v>5.621146521</v>
      </c>
      <c r="AK65" s="462">
        <f t="shared" si="1"/>
        <v>5.7058430539999998</v>
      </c>
      <c r="AL65" s="462">
        <f t="shared" si="1"/>
        <v>5.7885961420000003</v>
      </c>
      <c r="AM65" s="462">
        <f t="shared" si="1"/>
        <v>5.871549366</v>
      </c>
      <c r="AN65" s="462">
        <f t="shared" si="1"/>
        <v>5.9536724999999997</v>
      </c>
      <c r="AO65" s="462">
        <f t="shared" si="1"/>
        <v>6.0349116389999997</v>
      </c>
      <c r="AP65" s="462">
        <f t="shared" si="1"/>
        <v>6.1154443110000001</v>
      </c>
      <c r="AQ65" s="462">
        <f t="shared" si="1"/>
        <v>6.1955895600000002</v>
      </c>
      <c r="AR65" s="462">
        <f t="shared" si="1"/>
        <v>6.2747340840000003</v>
      </c>
      <c r="AS65" s="462">
        <f t="shared" si="1"/>
        <v>6.3539764270000001</v>
      </c>
      <c r="AT65" s="462">
        <f t="shared" si="1"/>
        <v>6.433748714</v>
      </c>
      <c r="AU65" s="462">
        <f t="shared" si="1"/>
        <v>6.513959904</v>
      </c>
      <c r="AV65" s="462">
        <f t="shared" si="1"/>
        <v>6.594722462</v>
      </c>
      <c r="AW65" s="462">
        <f t="shared" si="1"/>
        <v>6.6758326779999999</v>
      </c>
      <c r="AX65" s="462">
        <f t="shared" si="1"/>
        <v>6.7583025230000002</v>
      </c>
      <c r="AY65" s="462">
        <f t="shared" si="1"/>
        <v>6.8409557059999999</v>
      </c>
      <c r="AZ65" s="462">
        <f t="shared" si="1"/>
        <v>6.9236840849999997</v>
      </c>
      <c r="BA65" s="462">
        <f t="shared" si="1"/>
        <v>7.0069079890000001</v>
      </c>
      <c r="BB65" s="462">
        <f t="shared" si="1"/>
        <v>7.0894515509999998</v>
      </c>
      <c r="BC65" s="462">
        <f t="shared" si="1"/>
        <v>7.1760921919999996</v>
      </c>
      <c r="BD65" s="462">
        <f t="shared" si="1"/>
        <v>7.2607802780000004</v>
      </c>
      <c r="BE65" s="462">
        <f t="shared" si="1"/>
        <v>7.3466330370000001</v>
      </c>
      <c r="BF65" s="462">
        <f t="shared" si="1"/>
        <v>7.4324857959999996E-9</v>
      </c>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465"/>
      <c r="BB66" s="2"/>
      <c r="BC66" s="2"/>
      <c r="BD66" s="2"/>
      <c r="BE66" s="2"/>
      <c r="BF66" s="2"/>
      <c r="BG66" s="466"/>
      <c r="BH66" s="466"/>
      <c r="BI66" s="466"/>
      <c r="BJ66" s="466"/>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466"/>
      <c r="AZ67" s="466"/>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467"/>
      <c r="AN68" s="467"/>
      <c r="AO68" s="467"/>
      <c r="AP68" s="468"/>
      <c r="AQ68" s="2"/>
      <c r="AR68" s="2"/>
      <c r="AS68" s="2"/>
      <c r="AT68" s="2"/>
      <c r="AU68" s="469"/>
      <c r="AV68" s="2"/>
      <c r="AW68" s="2"/>
      <c r="AX68" s="2"/>
      <c r="AY68" s="470"/>
      <c r="AZ68" s="470"/>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190"/>
      <c r="AQ70" s="2"/>
      <c r="AR70" s="2"/>
      <c r="AS70" s="2"/>
      <c r="AT70" s="2"/>
      <c r="AU70" s="2"/>
      <c r="AV70" s="2"/>
      <c r="AW70" s="2"/>
      <c r="AX70" s="2"/>
      <c r="AY70" s="2"/>
      <c r="AZ70" s="2"/>
      <c r="BA70" s="466"/>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190"/>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452" t="s">
        <v>370</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471">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472" t="s">
        <v>371</v>
      </c>
      <c r="B91" s="483">
        <v>1993</v>
      </c>
      <c r="C91" s="483">
        <v>1994</v>
      </c>
      <c r="D91" s="483">
        <v>1995</v>
      </c>
      <c r="E91" s="483">
        <v>1996</v>
      </c>
      <c r="F91" s="483">
        <v>1997</v>
      </c>
      <c r="G91" s="483">
        <v>1998</v>
      </c>
      <c r="H91" s="483">
        <v>1999</v>
      </c>
      <c r="I91" s="483">
        <v>2000</v>
      </c>
      <c r="J91" s="483">
        <v>2001</v>
      </c>
      <c r="K91" s="483">
        <v>2002</v>
      </c>
      <c r="L91" s="483">
        <v>2003</v>
      </c>
      <c r="M91" s="483">
        <v>2004</v>
      </c>
      <c r="N91" s="483">
        <v>2005</v>
      </c>
      <c r="O91" s="483">
        <v>2006</v>
      </c>
      <c r="P91" s="483">
        <v>2007</v>
      </c>
      <c r="Q91" s="483">
        <v>2008</v>
      </c>
      <c r="R91" s="483">
        <v>2009</v>
      </c>
      <c r="S91" s="483">
        <v>2010</v>
      </c>
      <c r="T91" s="483">
        <v>2011</v>
      </c>
      <c r="U91" s="483">
        <v>2012</v>
      </c>
      <c r="V91" s="483">
        <v>2013</v>
      </c>
      <c r="W91" s="483">
        <v>2014</v>
      </c>
      <c r="X91" s="483">
        <v>2015</v>
      </c>
      <c r="Y91" s="483">
        <v>2016</v>
      </c>
      <c r="Z91" s="483">
        <v>2017</v>
      </c>
      <c r="AA91" s="483">
        <v>2018</v>
      </c>
      <c r="AB91" s="483">
        <v>2019</v>
      </c>
      <c r="AC91" s="483">
        <v>2020</v>
      </c>
      <c r="AD91" s="483">
        <v>2021</v>
      </c>
      <c r="AE91" s="483">
        <v>2022</v>
      </c>
      <c r="AF91" s="483">
        <v>2023</v>
      </c>
      <c r="AG91" s="483">
        <v>2024</v>
      </c>
      <c r="AH91" s="483">
        <v>2025</v>
      </c>
      <c r="AI91" s="483">
        <v>2026</v>
      </c>
      <c r="AJ91" s="483">
        <v>2027</v>
      </c>
      <c r="AK91" s="483">
        <v>2028</v>
      </c>
      <c r="AL91" s="483">
        <v>2029</v>
      </c>
      <c r="AM91" s="483">
        <v>2030</v>
      </c>
      <c r="AN91" s="483">
        <v>2031</v>
      </c>
      <c r="AO91" s="483">
        <v>2032</v>
      </c>
      <c r="AP91" s="483">
        <v>2033</v>
      </c>
      <c r="AQ91" s="483">
        <v>2034</v>
      </c>
      <c r="AR91" s="483">
        <v>2035</v>
      </c>
      <c r="AS91" s="483">
        <v>2036</v>
      </c>
      <c r="AT91" s="483">
        <v>2037</v>
      </c>
      <c r="AU91" s="483">
        <v>2038</v>
      </c>
      <c r="AV91" s="483">
        <v>2039</v>
      </c>
      <c r="AW91" s="483">
        <v>2040</v>
      </c>
      <c r="AX91" s="483">
        <v>2041</v>
      </c>
      <c r="AY91" s="483">
        <v>2042</v>
      </c>
      <c r="AZ91" s="483">
        <v>2043</v>
      </c>
      <c r="BA91" s="483">
        <v>2044</v>
      </c>
      <c r="BB91" s="483">
        <v>2045</v>
      </c>
      <c r="BC91" s="483">
        <v>2046</v>
      </c>
      <c r="BD91" s="483">
        <v>2047</v>
      </c>
      <c r="BE91" s="483">
        <v>2048</v>
      </c>
      <c r="BF91" s="483">
        <v>2049</v>
      </c>
      <c r="BG91" s="483">
        <v>2050</v>
      </c>
      <c r="BH91" s="483">
        <v>2051</v>
      </c>
      <c r="BI91" s="483">
        <v>2052</v>
      </c>
      <c r="BJ91" s="483">
        <v>2053</v>
      </c>
      <c r="BK91" s="483">
        <v>2054</v>
      </c>
      <c r="BL91" s="483">
        <v>2055</v>
      </c>
      <c r="BM91" s="483">
        <v>2056</v>
      </c>
      <c r="BN91" s="483">
        <v>2057</v>
      </c>
      <c r="BO91" s="483">
        <v>2058</v>
      </c>
      <c r="BP91" s="483">
        <v>2059</v>
      </c>
      <c r="BQ91" s="483">
        <v>2060</v>
      </c>
      <c r="BR91" s="483">
        <v>2061</v>
      </c>
      <c r="BS91" s="483">
        <v>2062</v>
      </c>
      <c r="BT91" s="483">
        <v>2063</v>
      </c>
      <c r="BU91" s="483">
        <v>2064</v>
      </c>
      <c r="BV91" s="483">
        <v>2065</v>
      </c>
      <c r="BW91" s="483">
        <v>2066</v>
      </c>
      <c r="BX91" s="483">
        <v>2067</v>
      </c>
      <c r="BY91" s="483">
        <v>2068</v>
      </c>
      <c r="BZ91" s="483">
        <v>2069</v>
      </c>
      <c r="CA91" s="483">
        <v>2070</v>
      </c>
      <c r="CB91" s="483">
        <v>2071</v>
      </c>
      <c r="CC91" s="483">
        <v>2072</v>
      </c>
      <c r="CD91" s="483">
        <v>2073</v>
      </c>
      <c r="CE91" s="483">
        <v>2074</v>
      </c>
      <c r="CF91" s="483">
        <v>2075</v>
      </c>
      <c r="CG91" s="483">
        <v>2076</v>
      </c>
      <c r="CH91" s="483">
        <v>2077</v>
      </c>
      <c r="CI91" s="483">
        <v>2078</v>
      </c>
      <c r="CJ91" s="483">
        <v>2079</v>
      </c>
      <c r="CK91" s="483">
        <v>2080</v>
      </c>
      <c r="CL91" s="483">
        <v>2081</v>
      </c>
      <c r="CM91" s="483">
        <v>2082</v>
      </c>
      <c r="CN91" s="483">
        <v>2083</v>
      </c>
      <c r="CO91" s="483">
        <v>2084</v>
      </c>
      <c r="CP91" s="483">
        <v>2085</v>
      </c>
      <c r="CQ91" s="483">
        <v>2086</v>
      </c>
      <c r="CR91" s="483">
        <v>2087</v>
      </c>
      <c r="CS91" s="483">
        <v>2088</v>
      </c>
      <c r="CT91" s="483">
        <v>2089</v>
      </c>
      <c r="CU91" s="483">
        <v>2090</v>
      </c>
      <c r="CV91" s="483">
        <v>2091</v>
      </c>
      <c r="CW91" s="483">
        <v>2092</v>
      </c>
      <c r="CX91" s="483">
        <v>2093</v>
      </c>
      <c r="CY91" s="483">
        <v>2094</v>
      </c>
      <c r="CZ91" s="483">
        <v>2095</v>
      </c>
      <c r="DA91" s="483">
        <v>2096</v>
      </c>
      <c r="DB91" s="483">
        <v>2097</v>
      </c>
      <c r="DC91" s="483">
        <v>2098</v>
      </c>
      <c r="DD91" s="483">
        <v>2099</v>
      </c>
      <c r="DE91" s="483">
        <v>2100</v>
      </c>
      <c r="DF91" s="483">
        <v>2101</v>
      </c>
      <c r="DG91" s="483">
        <v>2102</v>
      </c>
      <c r="DH91" s="483">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453" t="s">
        <v>372</v>
      </c>
      <c r="B92" s="458">
        <v>14</v>
      </c>
      <c r="C92" s="454"/>
      <c r="D92" s="454"/>
      <c r="E92" s="454"/>
      <c r="F92" s="454"/>
      <c r="G92" s="454"/>
      <c r="H92" s="454"/>
      <c r="I92" s="454"/>
      <c r="J92" s="454"/>
      <c r="K92" s="454"/>
      <c r="L92" s="454"/>
      <c r="M92" s="454">
        <v>17.079999999999998</v>
      </c>
      <c r="N92" s="473">
        <v>17.425000000000001</v>
      </c>
      <c r="O92" s="454">
        <v>17.77</v>
      </c>
      <c r="P92" s="473">
        <v>18.114999999999998</v>
      </c>
      <c r="Q92" s="474">
        <v>18.54</v>
      </c>
      <c r="R92" s="474">
        <v>18.96</v>
      </c>
      <c r="S92" s="454">
        <v>19.27</v>
      </c>
      <c r="T92" s="474">
        <v>19.579999999999998</v>
      </c>
      <c r="U92" s="454">
        <v>19.89</v>
      </c>
      <c r="V92" s="454">
        <v>20.399999999999999</v>
      </c>
      <c r="W92" s="454">
        <v>20.93</v>
      </c>
      <c r="X92" s="454">
        <v>21.259999999999998</v>
      </c>
      <c r="Y92" s="454">
        <v>21.82</v>
      </c>
      <c r="Z92" s="454"/>
      <c r="AA92" s="454"/>
      <c r="AB92" s="454"/>
      <c r="AC92" s="454"/>
      <c r="AD92" s="454"/>
      <c r="AE92" s="454"/>
      <c r="AF92" s="454"/>
      <c r="AG92" s="454"/>
      <c r="AH92" s="454"/>
      <c r="AI92" s="458"/>
      <c r="AJ92" s="475"/>
      <c r="AK92" s="475"/>
      <c r="AL92" s="475"/>
      <c r="AM92" s="475"/>
      <c r="AN92" s="475"/>
      <c r="AO92" s="475"/>
      <c r="AP92" s="475"/>
      <c r="AQ92" s="475"/>
      <c r="AR92" s="475"/>
      <c r="AS92" s="475"/>
      <c r="AT92" s="475"/>
      <c r="AU92" s="475"/>
      <c r="AV92" s="475"/>
      <c r="AW92" s="475"/>
      <c r="AX92" s="475"/>
      <c r="AY92" s="475"/>
      <c r="AZ92" s="476"/>
      <c r="BA92" s="476"/>
      <c r="BB92" s="476"/>
      <c r="BC92" s="475"/>
      <c r="BD92" s="475"/>
      <c r="BE92" s="458"/>
      <c r="BF92" s="454"/>
      <c r="BG92" s="454"/>
      <c r="BH92" s="454"/>
      <c r="BI92" s="454"/>
      <c r="BJ92" s="454"/>
      <c r="BK92" s="454"/>
      <c r="BL92" s="454"/>
      <c r="BM92" s="454"/>
      <c r="BN92" s="454"/>
      <c r="BO92" s="454"/>
      <c r="BP92" s="454"/>
      <c r="BQ92" s="454"/>
      <c r="BR92" s="454"/>
      <c r="BS92" s="454"/>
      <c r="BT92" s="454"/>
      <c r="BU92" s="454"/>
      <c r="BV92" s="454"/>
      <c r="BW92" s="454"/>
      <c r="BX92" s="454"/>
      <c r="BY92" s="454"/>
      <c r="BZ92" s="454"/>
      <c r="CA92" s="454"/>
      <c r="CB92" s="454"/>
      <c r="CC92" s="454"/>
      <c r="CD92" s="454"/>
      <c r="CE92" s="454"/>
      <c r="CF92" s="454"/>
      <c r="CG92" s="454"/>
      <c r="CH92" s="454"/>
      <c r="CI92" s="454"/>
      <c r="CJ92" s="454"/>
      <c r="CK92" s="454"/>
      <c r="CL92" s="454"/>
      <c r="CM92" s="454"/>
      <c r="CN92" s="454"/>
      <c r="CO92" s="454"/>
      <c r="CP92" s="454"/>
      <c r="CQ92" s="454"/>
      <c r="CR92" s="454"/>
      <c r="CS92" s="454"/>
      <c r="CT92" s="454"/>
      <c r="CU92" s="454"/>
      <c r="CV92" s="454"/>
      <c r="CW92" s="454"/>
      <c r="CX92" s="454"/>
      <c r="CY92" s="454"/>
      <c r="CZ92" s="454"/>
      <c r="DA92" s="454"/>
      <c r="DB92" s="454"/>
      <c r="DC92" s="454"/>
      <c r="DD92" s="454"/>
      <c r="DE92" s="454"/>
      <c r="DF92" s="454"/>
      <c r="DG92" s="454"/>
      <c r="DH92" s="454"/>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477">
        <v>14</v>
      </c>
      <c r="C93" s="477">
        <v>14</v>
      </c>
      <c r="D93" s="477">
        <v>14</v>
      </c>
      <c r="E93" s="477">
        <v>14</v>
      </c>
      <c r="F93" s="477">
        <v>14</v>
      </c>
      <c r="G93" s="477">
        <v>14</v>
      </c>
      <c r="H93" s="477">
        <v>14</v>
      </c>
      <c r="I93" s="477">
        <v>14</v>
      </c>
      <c r="J93" s="477">
        <v>14</v>
      </c>
      <c r="K93" s="477">
        <v>14</v>
      </c>
      <c r="L93" s="477">
        <v>14</v>
      </c>
      <c r="M93" s="477">
        <v>14</v>
      </c>
      <c r="N93" s="477">
        <v>14</v>
      </c>
      <c r="O93" s="477">
        <v>14</v>
      </c>
      <c r="P93" s="477">
        <v>14</v>
      </c>
      <c r="Q93" s="477">
        <v>14</v>
      </c>
      <c r="R93" s="477">
        <v>14</v>
      </c>
      <c r="S93" s="477">
        <v>14</v>
      </c>
      <c r="T93" s="477">
        <v>14</v>
      </c>
      <c r="U93" s="477">
        <v>14</v>
      </c>
      <c r="V93" s="477">
        <v>14</v>
      </c>
      <c r="W93" s="477">
        <v>14</v>
      </c>
      <c r="X93" s="477">
        <v>14</v>
      </c>
      <c r="Y93" s="477">
        <v>14</v>
      </c>
      <c r="Z93" s="477">
        <v>14</v>
      </c>
      <c r="AA93" s="477">
        <v>14</v>
      </c>
      <c r="AB93" s="477">
        <v>14</v>
      </c>
      <c r="AC93" s="477">
        <v>14</v>
      </c>
      <c r="AD93" s="477">
        <v>14</v>
      </c>
      <c r="AE93" s="477">
        <v>14</v>
      </c>
      <c r="AF93" s="477">
        <v>14</v>
      </c>
      <c r="AG93" s="477">
        <v>14</v>
      </c>
      <c r="AH93" s="477">
        <v>14</v>
      </c>
      <c r="AI93" s="477">
        <v>14</v>
      </c>
      <c r="AJ93" s="477">
        <v>14</v>
      </c>
      <c r="AK93" s="477">
        <v>14</v>
      </c>
      <c r="AL93" s="477">
        <v>14</v>
      </c>
      <c r="AM93" s="477">
        <v>14</v>
      </c>
      <c r="AN93" s="477">
        <v>14</v>
      </c>
      <c r="AO93" s="477">
        <v>14</v>
      </c>
      <c r="AP93" s="477">
        <v>14</v>
      </c>
      <c r="AQ93" s="477">
        <v>14</v>
      </c>
      <c r="AR93" s="477">
        <v>14</v>
      </c>
      <c r="AS93" s="477">
        <v>14</v>
      </c>
      <c r="AT93" s="477">
        <v>14</v>
      </c>
      <c r="AU93" s="477">
        <v>14</v>
      </c>
      <c r="AV93" s="477">
        <v>14</v>
      </c>
      <c r="AW93" s="477">
        <v>14</v>
      </c>
      <c r="AX93" s="477">
        <v>14</v>
      </c>
      <c r="AY93" s="477">
        <v>14</v>
      </c>
      <c r="AZ93" s="477">
        <v>14</v>
      </c>
      <c r="BA93" s="477">
        <v>14</v>
      </c>
      <c r="BB93" s="477">
        <v>14</v>
      </c>
      <c r="BC93" s="477">
        <v>14</v>
      </c>
      <c r="BD93" s="477">
        <v>14</v>
      </c>
      <c r="BE93" s="477">
        <v>14</v>
      </c>
      <c r="BF93" s="477">
        <v>14</v>
      </c>
      <c r="BG93" s="477">
        <v>14</v>
      </c>
      <c r="BH93" s="477">
        <v>14</v>
      </c>
      <c r="BI93" s="477">
        <v>14</v>
      </c>
      <c r="BJ93" s="477">
        <v>14</v>
      </c>
      <c r="BK93" s="477">
        <v>14</v>
      </c>
      <c r="BL93" s="477">
        <v>14</v>
      </c>
      <c r="BM93" s="477">
        <v>14</v>
      </c>
      <c r="BN93" s="477">
        <v>14</v>
      </c>
      <c r="BO93" s="477">
        <v>14</v>
      </c>
      <c r="BP93" s="477">
        <v>14</v>
      </c>
      <c r="BQ93" s="477">
        <v>14</v>
      </c>
      <c r="BR93" s="477">
        <v>14</v>
      </c>
      <c r="BS93" s="477">
        <v>14</v>
      </c>
      <c r="BT93" s="477">
        <v>14</v>
      </c>
      <c r="BU93" s="477">
        <v>14</v>
      </c>
      <c r="BV93" s="477">
        <v>14</v>
      </c>
      <c r="BW93" s="477">
        <v>14</v>
      </c>
      <c r="BX93" s="477">
        <v>14</v>
      </c>
      <c r="BY93" s="477">
        <v>14</v>
      </c>
      <c r="BZ93" s="477">
        <v>14</v>
      </c>
      <c r="CA93" s="477">
        <v>14</v>
      </c>
      <c r="CB93" s="477">
        <v>14</v>
      </c>
      <c r="CC93" s="477">
        <v>14</v>
      </c>
      <c r="CD93" s="477">
        <v>14</v>
      </c>
      <c r="CE93" s="477">
        <v>14</v>
      </c>
      <c r="CF93" s="477">
        <v>14</v>
      </c>
      <c r="CG93" s="477">
        <v>14</v>
      </c>
      <c r="CH93" s="477">
        <v>14</v>
      </c>
      <c r="CI93" s="477">
        <v>14</v>
      </c>
      <c r="CJ93" s="477">
        <v>14</v>
      </c>
      <c r="CK93" s="477">
        <v>14</v>
      </c>
      <c r="CL93" s="477">
        <v>14</v>
      </c>
      <c r="CM93" s="477">
        <v>14</v>
      </c>
      <c r="CN93" s="477">
        <v>14</v>
      </c>
      <c r="CO93" s="477">
        <v>14</v>
      </c>
      <c r="CP93" s="477">
        <v>14</v>
      </c>
      <c r="CQ93" s="477">
        <v>14</v>
      </c>
      <c r="CR93" s="477">
        <v>14</v>
      </c>
      <c r="CS93" s="477">
        <v>14</v>
      </c>
      <c r="CT93" s="477">
        <v>14</v>
      </c>
      <c r="CU93" s="477">
        <v>14</v>
      </c>
      <c r="CV93" s="477">
        <v>14</v>
      </c>
      <c r="CW93" s="477">
        <v>14</v>
      </c>
      <c r="CX93" s="477">
        <v>14</v>
      </c>
      <c r="CY93" s="477">
        <v>14</v>
      </c>
      <c r="CZ93" s="477">
        <v>14</v>
      </c>
      <c r="DA93" s="477">
        <v>14</v>
      </c>
      <c r="DB93" s="477">
        <v>14</v>
      </c>
      <c r="DC93" s="477">
        <v>14</v>
      </c>
      <c r="DD93" s="477">
        <v>14</v>
      </c>
      <c r="DE93" s="477">
        <v>14</v>
      </c>
      <c r="DF93" s="477">
        <v>14</v>
      </c>
      <c r="DG93" s="477">
        <v>14</v>
      </c>
      <c r="DH93" s="477">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478">
        <v>0</v>
      </c>
      <c r="C94" s="479">
        <v>0.34</v>
      </c>
      <c r="D94" s="477">
        <v>0.68</v>
      </c>
      <c r="E94" s="477">
        <v>1.02</v>
      </c>
      <c r="F94" s="477">
        <v>1.36</v>
      </c>
      <c r="G94" s="477">
        <v>1.7</v>
      </c>
      <c r="H94" s="477">
        <v>2.04</v>
      </c>
      <c r="I94" s="477">
        <v>2.38</v>
      </c>
      <c r="J94" s="477">
        <v>2.72</v>
      </c>
      <c r="K94" s="477">
        <v>3.06</v>
      </c>
      <c r="L94" s="477">
        <v>3.4</v>
      </c>
      <c r="M94" s="477">
        <v>3.74</v>
      </c>
      <c r="N94" s="477">
        <v>4.08</v>
      </c>
      <c r="O94" s="477">
        <v>4.42</v>
      </c>
      <c r="P94" s="477">
        <v>4.76</v>
      </c>
      <c r="Q94" s="477">
        <v>5.0999999999999996</v>
      </c>
      <c r="R94" s="477">
        <v>5.44</v>
      </c>
      <c r="S94" s="477">
        <v>5.78</v>
      </c>
      <c r="T94" s="477">
        <v>6.12</v>
      </c>
      <c r="U94" s="477">
        <v>6.46</v>
      </c>
      <c r="V94" s="477">
        <v>6.8</v>
      </c>
      <c r="W94" s="477">
        <v>7.14</v>
      </c>
      <c r="X94" s="477">
        <v>7.48</v>
      </c>
      <c r="Y94" s="477">
        <v>7.82</v>
      </c>
      <c r="Z94" s="138"/>
      <c r="AA94" s="138"/>
      <c r="AB94" s="138"/>
      <c r="AC94" s="138"/>
      <c r="AD94" s="138"/>
      <c r="AE94" s="138"/>
      <c r="AF94" s="138"/>
      <c r="AG94" s="138"/>
      <c r="AH94" s="138"/>
      <c r="AI94" s="377">
        <v>0</v>
      </c>
      <c r="AJ94" s="480"/>
      <c r="AK94" s="377">
        <v>0.66</v>
      </c>
      <c r="AL94" s="377">
        <v>0.99</v>
      </c>
      <c r="AM94" s="377">
        <v>1.32</v>
      </c>
      <c r="AN94" s="377">
        <v>1.65</v>
      </c>
      <c r="AO94" s="377">
        <v>1.98</v>
      </c>
      <c r="AP94" s="377">
        <v>2.31</v>
      </c>
      <c r="AQ94" s="377">
        <v>2.64</v>
      </c>
      <c r="AR94" s="377">
        <v>2.97</v>
      </c>
      <c r="AS94" s="377">
        <v>3.3</v>
      </c>
      <c r="AT94" s="377">
        <v>3.63</v>
      </c>
      <c r="AU94" s="377">
        <v>3.96</v>
      </c>
      <c r="AV94" s="377">
        <v>4.29</v>
      </c>
      <c r="AW94" s="377">
        <v>4.62</v>
      </c>
      <c r="AX94" s="377">
        <v>4.95</v>
      </c>
      <c r="AY94" s="377">
        <v>5.28</v>
      </c>
      <c r="AZ94" s="377">
        <v>5.61</v>
      </c>
      <c r="BA94" s="377">
        <v>5.94</v>
      </c>
      <c r="BB94" s="377">
        <v>6.27</v>
      </c>
      <c r="BC94" s="377">
        <v>6.6</v>
      </c>
      <c r="BD94" s="377">
        <v>6.93</v>
      </c>
      <c r="BE94" s="377">
        <v>7.26</v>
      </c>
      <c r="BF94" s="377">
        <v>7.59</v>
      </c>
      <c r="BG94" s="377">
        <v>7.92</v>
      </c>
      <c r="BH94" s="377">
        <v>8.25</v>
      </c>
      <c r="BI94" s="377">
        <v>8.58</v>
      </c>
      <c r="BJ94" s="377">
        <v>8.91</v>
      </c>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477">
        <f>Y93+Y94</f>
        <v>21.82</v>
      </c>
      <c r="Z95" s="2"/>
      <c r="AA95" s="2"/>
      <c r="AB95" s="2"/>
      <c r="AC95" s="2"/>
      <c r="AD95" s="2"/>
      <c r="AE95" s="2"/>
      <c r="AF95" s="2"/>
      <c r="AG95" s="2"/>
      <c r="AH95" s="2"/>
      <c r="AI95" s="78"/>
      <c r="AJ95" s="481"/>
      <c r="AK95" s="78"/>
      <c r="AL95" s="78"/>
      <c r="AM95" s="78"/>
      <c r="AN95" s="78"/>
      <c r="AO95" s="78"/>
      <c r="AP95" s="78"/>
      <c r="AQ95" s="78"/>
      <c r="AR95" s="78"/>
      <c r="AS95" s="78"/>
      <c r="AT95" s="78"/>
      <c r="AU95" s="78"/>
      <c r="AV95" s="78"/>
      <c r="AW95" s="78"/>
      <c r="AX95" s="78"/>
      <c r="AY95" s="78"/>
      <c r="AZ95" s="78"/>
      <c r="BA95" s="418"/>
      <c r="BB95" s="418"/>
      <c r="BC95" s="78"/>
      <c r="BD95" s="78"/>
      <c r="BE95" s="78"/>
      <c r="BF95" s="78"/>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78"/>
      <c r="BB96" s="78"/>
      <c r="BC96" s="78"/>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482"/>
      <c r="BB97" s="482"/>
      <c r="BC97" s="48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79">
        <v>1880</v>
      </c>
      <c r="O102" s="79">
        <v>1881</v>
      </c>
      <c r="P102" s="79">
        <v>1882</v>
      </c>
      <c r="Q102" s="79">
        <v>1883</v>
      </c>
      <c r="R102" s="79">
        <v>1884</v>
      </c>
      <c r="S102" s="79">
        <v>1885</v>
      </c>
      <c r="T102" s="79">
        <v>1886</v>
      </c>
      <c r="U102" s="79">
        <v>1887</v>
      </c>
      <c r="V102" s="79">
        <v>1888</v>
      </c>
      <c r="W102" s="79">
        <v>1889</v>
      </c>
      <c r="X102" s="79">
        <v>1890</v>
      </c>
      <c r="Y102" s="79">
        <v>1891</v>
      </c>
      <c r="Z102" s="79">
        <v>1892</v>
      </c>
      <c r="AA102" s="79">
        <v>1893</v>
      </c>
      <c r="AB102" s="79">
        <v>1894</v>
      </c>
      <c r="AC102" s="79">
        <v>1895</v>
      </c>
      <c r="AD102" s="79">
        <v>1896</v>
      </c>
      <c r="AE102" s="79">
        <v>1897</v>
      </c>
      <c r="AF102" s="79">
        <v>1898</v>
      </c>
      <c r="AG102" s="79">
        <v>1899</v>
      </c>
      <c r="AH102" s="79">
        <v>1900</v>
      </c>
      <c r="AI102" s="79">
        <v>1901</v>
      </c>
      <c r="AJ102" s="79">
        <v>1902</v>
      </c>
      <c r="AK102" s="79">
        <v>1903</v>
      </c>
      <c r="AL102" s="79">
        <v>1904</v>
      </c>
      <c r="AM102" s="79">
        <v>1905</v>
      </c>
      <c r="AN102" s="79">
        <v>1906</v>
      </c>
      <c r="AO102" s="79">
        <v>1907</v>
      </c>
      <c r="AP102" s="79">
        <v>1908</v>
      </c>
      <c r="AQ102" s="79">
        <v>1909</v>
      </c>
      <c r="AR102" s="79">
        <v>1910</v>
      </c>
      <c r="AS102" s="79">
        <v>1911</v>
      </c>
      <c r="AT102" s="79">
        <v>1912</v>
      </c>
      <c r="AU102" s="79">
        <v>1913</v>
      </c>
      <c r="AV102" s="79">
        <v>1914</v>
      </c>
      <c r="AW102" s="79">
        <v>1915</v>
      </c>
      <c r="AX102" s="79">
        <v>1916</v>
      </c>
      <c r="AY102" s="79">
        <v>1917</v>
      </c>
      <c r="AZ102" s="79">
        <v>1918</v>
      </c>
      <c r="BA102" s="79">
        <v>1919</v>
      </c>
      <c r="BB102" s="79">
        <v>1920</v>
      </c>
      <c r="BC102" s="79">
        <v>1921</v>
      </c>
      <c r="BD102" s="79">
        <v>1922</v>
      </c>
      <c r="BE102" s="79">
        <v>1923</v>
      </c>
      <c r="BF102" s="79">
        <v>1924</v>
      </c>
      <c r="BG102" s="79">
        <v>1925</v>
      </c>
      <c r="BH102" s="79">
        <v>1926</v>
      </c>
      <c r="BI102" s="79">
        <v>1927</v>
      </c>
      <c r="BJ102" s="79">
        <v>1928</v>
      </c>
      <c r="BK102" s="79">
        <v>1929</v>
      </c>
      <c r="BL102" s="79">
        <v>1930</v>
      </c>
      <c r="BM102" s="79">
        <v>1931</v>
      </c>
      <c r="BN102" s="79">
        <v>1932</v>
      </c>
      <c r="BO102" s="79">
        <v>1933</v>
      </c>
      <c r="BP102" s="79">
        <v>1934</v>
      </c>
      <c r="BQ102" s="79">
        <v>1935</v>
      </c>
      <c r="BR102" s="79">
        <v>1936</v>
      </c>
      <c r="BS102" s="79">
        <v>1937</v>
      </c>
      <c r="BT102" s="79">
        <v>1938</v>
      </c>
      <c r="BU102" s="79">
        <v>1939</v>
      </c>
      <c r="BV102" s="79">
        <v>1940</v>
      </c>
      <c r="BW102" s="79">
        <v>1941</v>
      </c>
      <c r="BX102" s="79">
        <v>1942</v>
      </c>
      <c r="BY102" s="79">
        <v>1943</v>
      </c>
      <c r="BZ102" s="79">
        <v>1944</v>
      </c>
      <c r="CA102" s="79">
        <v>1945</v>
      </c>
      <c r="CB102" s="79">
        <v>1946</v>
      </c>
      <c r="CC102" s="79">
        <v>1947</v>
      </c>
      <c r="CD102" s="79">
        <v>1948</v>
      </c>
      <c r="CE102" s="79">
        <v>1949</v>
      </c>
      <c r="CF102" s="79">
        <v>1950</v>
      </c>
      <c r="CG102" s="79">
        <v>1951</v>
      </c>
      <c r="CH102" s="79">
        <v>1952</v>
      </c>
      <c r="CI102" s="79">
        <v>1953</v>
      </c>
      <c r="CJ102" s="79">
        <v>1954</v>
      </c>
      <c r="CK102" s="79">
        <v>1955</v>
      </c>
      <c r="CL102" s="79">
        <v>1956</v>
      </c>
      <c r="CM102" s="79">
        <v>1957</v>
      </c>
      <c r="CN102" s="79">
        <v>1958</v>
      </c>
      <c r="CO102" s="79">
        <v>1959</v>
      </c>
      <c r="CP102" s="79">
        <v>1960</v>
      </c>
      <c r="CQ102" s="79">
        <v>1961</v>
      </c>
      <c r="CR102" s="79">
        <v>1962</v>
      </c>
      <c r="CS102" s="79">
        <v>1963</v>
      </c>
      <c r="CT102" s="79">
        <v>1964</v>
      </c>
      <c r="CU102" s="79">
        <v>1965</v>
      </c>
      <c r="CV102" s="79">
        <v>1966</v>
      </c>
      <c r="CW102" s="79">
        <v>1967</v>
      </c>
      <c r="CX102" s="79">
        <v>1968</v>
      </c>
      <c r="CY102" s="79">
        <v>1969</v>
      </c>
      <c r="CZ102" s="79">
        <v>1970</v>
      </c>
      <c r="DA102" s="79">
        <v>1971</v>
      </c>
      <c r="DB102" s="79">
        <v>1972</v>
      </c>
      <c r="DC102" s="79">
        <v>1973</v>
      </c>
      <c r="DD102" s="79">
        <v>1974</v>
      </c>
      <c r="DE102" s="79">
        <v>1975</v>
      </c>
      <c r="DF102" s="79">
        <v>1976</v>
      </c>
      <c r="DG102" s="79">
        <v>1977</v>
      </c>
      <c r="DH102" s="79">
        <v>1978</v>
      </c>
      <c r="DI102" s="79">
        <v>1979</v>
      </c>
      <c r="DJ102" s="79">
        <v>1980</v>
      </c>
      <c r="DK102" s="79">
        <v>1981</v>
      </c>
      <c r="DL102" s="79">
        <v>1982</v>
      </c>
      <c r="DM102" s="79">
        <v>1983</v>
      </c>
      <c r="DN102" s="79">
        <v>1984</v>
      </c>
      <c r="DO102" s="79">
        <v>1985</v>
      </c>
      <c r="DP102" s="79">
        <v>1986</v>
      </c>
      <c r="DQ102" s="79">
        <v>1987</v>
      </c>
      <c r="DR102" s="79">
        <v>1988</v>
      </c>
      <c r="DS102" s="79">
        <v>1989</v>
      </c>
      <c r="DT102" s="79">
        <v>1990</v>
      </c>
      <c r="DU102" s="79">
        <v>1991</v>
      </c>
      <c r="DV102" s="79">
        <v>1992</v>
      </c>
      <c r="DW102" s="79">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84">
        <v>0</v>
      </c>
      <c r="O103" s="84">
        <v>0.12389380530973451</v>
      </c>
      <c r="P103" s="84">
        <v>0.24778761061946902</v>
      </c>
      <c r="Q103" s="84">
        <v>0.37168141592920356</v>
      </c>
      <c r="R103" s="84">
        <v>0.49557522123893799</v>
      </c>
      <c r="S103" s="84">
        <v>0.61946902654867297</v>
      </c>
      <c r="T103" s="84">
        <v>0.74336283185840701</v>
      </c>
      <c r="U103" s="84">
        <v>0.86725663716814105</v>
      </c>
      <c r="V103" s="84">
        <v>0.99115044247787698</v>
      </c>
      <c r="W103" s="84">
        <v>1.1150442477876099</v>
      </c>
      <c r="X103" s="84">
        <v>1.23893805309734</v>
      </c>
      <c r="Y103" s="84">
        <v>1.36283185840708</v>
      </c>
      <c r="Z103" s="84">
        <v>1.48672566371681</v>
      </c>
      <c r="AA103" s="84">
        <v>1.6106194690265401</v>
      </c>
      <c r="AB103" s="84">
        <v>1.7345132743362801</v>
      </c>
      <c r="AC103" s="84">
        <v>1.8584070796460099</v>
      </c>
      <c r="AD103" s="84">
        <v>1.98230088495575</v>
      </c>
      <c r="AE103" s="84">
        <v>2.1061946902654798</v>
      </c>
      <c r="AF103" s="84">
        <v>2.2300884955752198</v>
      </c>
      <c r="AG103" s="84">
        <v>2.3539823008849501</v>
      </c>
      <c r="AH103" s="84">
        <v>2.4778761061946901</v>
      </c>
      <c r="AI103" s="84">
        <v>2.6017699115044199</v>
      </c>
      <c r="AJ103" s="84">
        <v>2.7256637168141502</v>
      </c>
      <c r="AK103" s="84">
        <v>2.8495575221238898</v>
      </c>
      <c r="AL103" s="84">
        <v>2.9734513274336201</v>
      </c>
      <c r="AM103" s="84">
        <v>3.0973451327433601</v>
      </c>
      <c r="AN103" s="84">
        <v>3.2212389380530899</v>
      </c>
      <c r="AO103" s="84">
        <v>3.34513274336283</v>
      </c>
      <c r="AP103" s="84">
        <v>3.4690265486725602</v>
      </c>
      <c r="AQ103" s="84">
        <v>3.5929203539822998</v>
      </c>
      <c r="AR103" s="84">
        <v>3.7168141592920301</v>
      </c>
      <c r="AS103" s="84">
        <v>3.8407079646017701</v>
      </c>
      <c r="AT103" s="84">
        <v>3.9646017699114999</v>
      </c>
      <c r="AU103" s="84">
        <v>4.0884955752212297</v>
      </c>
      <c r="AV103" s="84">
        <v>4.2123893805309702</v>
      </c>
      <c r="AW103" s="84">
        <v>4.3362831858407</v>
      </c>
      <c r="AX103" s="84">
        <v>4.4601769911504396</v>
      </c>
      <c r="AY103" s="84">
        <v>4.5840707964601703</v>
      </c>
      <c r="AZ103" s="84">
        <v>4.7079646017699099</v>
      </c>
      <c r="BA103" s="84">
        <v>4.8318584070796398</v>
      </c>
      <c r="BB103" s="84">
        <v>4.9557522123893802</v>
      </c>
      <c r="BC103" s="84">
        <v>5.0796460176991101</v>
      </c>
      <c r="BD103" s="84">
        <v>5.2035398230088497</v>
      </c>
      <c r="BE103" s="84">
        <v>5.3274336283185804</v>
      </c>
      <c r="BF103" s="84">
        <v>5.4513274336283102</v>
      </c>
      <c r="BG103" s="84">
        <v>5.5752212389380498</v>
      </c>
      <c r="BH103" s="84">
        <v>5.6991150442477796</v>
      </c>
      <c r="BI103" s="84">
        <v>5.8230088495575201</v>
      </c>
      <c r="BJ103" s="84">
        <v>5.9469026548672499</v>
      </c>
      <c r="BK103" s="84">
        <v>6.0707964601769904</v>
      </c>
      <c r="BL103" s="84">
        <v>6.1946902654867202</v>
      </c>
      <c r="BM103" s="84">
        <v>6.3185840707964598</v>
      </c>
      <c r="BN103" s="84">
        <v>6.4424778761061896</v>
      </c>
      <c r="BO103" s="84">
        <v>6.5663716814159203</v>
      </c>
      <c r="BP103" s="84">
        <v>6.6902654867256599</v>
      </c>
      <c r="BQ103" s="84">
        <v>6.8141592920353897</v>
      </c>
      <c r="BR103" s="84">
        <v>6.9380530973451302</v>
      </c>
      <c r="BS103" s="84">
        <v>7.06194690265486</v>
      </c>
      <c r="BT103" s="84">
        <v>7.1858407079645996</v>
      </c>
      <c r="BU103" s="84">
        <v>7.3097345132743303</v>
      </c>
      <c r="BV103" s="84">
        <v>7.4336283185840699</v>
      </c>
      <c r="BW103" s="84">
        <v>7.5575221238937997</v>
      </c>
      <c r="BX103" s="84">
        <v>7.6814159292035402</v>
      </c>
      <c r="BY103" s="84">
        <v>7.80530973451327</v>
      </c>
      <c r="BZ103" s="84">
        <v>7.9292035398229999</v>
      </c>
      <c r="CA103" s="84">
        <v>8.0530973451327394</v>
      </c>
      <c r="CB103" s="84">
        <v>8.1769911504424702</v>
      </c>
      <c r="CC103" s="84">
        <v>8.3008849557522204</v>
      </c>
      <c r="CD103" s="84">
        <v>8.4247787610619405</v>
      </c>
      <c r="CE103" s="84">
        <v>8.54867256637168</v>
      </c>
      <c r="CF103" s="84">
        <v>8.6725663716814108</v>
      </c>
      <c r="CG103" s="84">
        <v>8.7964601769911503</v>
      </c>
      <c r="CH103" s="84">
        <v>8.9203539823008793</v>
      </c>
      <c r="CI103" s="84">
        <v>9.04424778761061</v>
      </c>
      <c r="CJ103" s="84">
        <v>9.1681415929203496</v>
      </c>
      <c r="CK103" s="84">
        <v>9.2920353982300803</v>
      </c>
      <c r="CL103" s="84">
        <v>9.4159292035398199</v>
      </c>
      <c r="CM103" s="84">
        <v>9.5398230088495506</v>
      </c>
      <c r="CN103" s="84">
        <v>9.6637168141592902</v>
      </c>
      <c r="CO103" s="84">
        <v>9.7876106194690191</v>
      </c>
      <c r="CP103" s="84">
        <v>9.9115044247787605</v>
      </c>
      <c r="CQ103" s="84">
        <v>10.0353982300885</v>
      </c>
      <c r="CR103" s="84">
        <v>10.159292035398201</v>
      </c>
      <c r="CS103" s="84">
        <v>10.283185840707899</v>
      </c>
      <c r="CT103" s="84">
        <v>10.407079646017699</v>
      </c>
      <c r="CU103" s="84">
        <v>10.5309734513274</v>
      </c>
      <c r="CV103" s="84">
        <v>10.6548672566371</v>
      </c>
      <c r="CW103" s="84">
        <v>10.7787610619469</v>
      </c>
      <c r="CX103" s="84">
        <v>10.902654867256601</v>
      </c>
      <c r="CY103" s="84">
        <v>11.0265486725663</v>
      </c>
      <c r="CZ103" s="84">
        <v>11.1504424778761</v>
      </c>
      <c r="DA103" s="84">
        <v>11.2743362831858</v>
      </c>
      <c r="DB103" s="84">
        <v>11.398230088495501</v>
      </c>
      <c r="DC103" s="84">
        <v>11.522123893805301</v>
      </c>
      <c r="DD103" s="84">
        <v>11.646017699114999</v>
      </c>
      <c r="DE103" s="84">
        <v>11.7699115044247</v>
      </c>
      <c r="DF103" s="84">
        <v>11.8938053097345</v>
      </c>
      <c r="DG103" s="84">
        <v>12.0176991150442</v>
      </c>
      <c r="DH103" s="84">
        <v>12.141592920353901</v>
      </c>
      <c r="DI103" s="84">
        <v>12.265486725663701</v>
      </c>
      <c r="DJ103" s="84">
        <v>12.3893805309734</v>
      </c>
      <c r="DK103" s="84">
        <v>12.5132743362832</v>
      </c>
      <c r="DL103" s="84">
        <v>12.6371681415929</v>
      </c>
      <c r="DM103" s="84">
        <v>12.761061946902601</v>
      </c>
      <c r="DN103" s="84">
        <v>12.884955752212401</v>
      </c>
      <c r="DO103" s="84">
        <v>13.008849557522099</v>
      </c>
      <c r="DP103" s="84">
        <v>13.1327433628318</v>
      </c>
      <c r="DQ103" s="84">
        <v>13.2566371681416</v>
      </c>
      <c r="DR103" s="84">
        <v>13.3805309734513</v>
      </c>
      <c r="DS103" s="84">
        <v>13.504424778761001</v>
      </c>
      <c r="DT103" s="84">
        <v>13.628318584070801</v>
      </c>
      <c r="DU103" s="84">
        <v>13.7522123893805</v>
      </c>
      <c r="DV103" s="84">
        <v>13.8761061946902</v>
      </c>
      <c r="DW103" s="84">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79">
        <f>N105/113</f>
        <v>0.12389380530973451</v>
      </c>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79">
        <v>14</v>
      </c>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38"/>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8"/>
  <sheetViews>
    <sheetView tabSelected="1" zoomScaleNormal="100" workbookViewId="0">
      <selection activeCell="A2" sqref="A2:C2"/>
    </sheetView>
  </sheetViews>
  <sheetFormatPr defaultRowHeight="15"/>
  <cols>
    <col min="1" max="1" width="7.140625" customWidth="1"/>
    <col min="2" max="2" width="19.7109375" customWidth="1"/>
    <col min="3" max="11" width="18.7109375" customWidth="1"/>
    <col min="12" max="12" width="16.85546875" customWidth="1"/>
    <col min="13" max="13" width="18.7109375" customWidth="1"/>
    <col min="14" max="21" width="9.140625" customWidth="1"/>
  </cols>
  <sheetData>
    <row r="1" spans="1:13">
      <c r="A1" s="44" t="s">
        <v>0</v>
      </c>
      <c r="B1" s="2"/>
      <c r="C1" s="45"/>
      <c r="D1" s="2"/>
      <c r="E1" s="46"/>
      <c r="F1" s="46"/>
      <c r="G1" s="46"/>
      <c r="H1" s="46"/>
      <c r="I1" s="46"/>
      <c r="J1" s="46"/>
      <c r="K1" s="2"/>
      <c r="L1" s="46"/>
      <c r="M1" s="46"/>
    </row>
    <row r="2" spans="1:13" ht="15.75">
      <c r="A2" s="47" t="s">
        <v>428</v>
      </c>
      <c r="B2" s="2"/>
      <c r="C2" s="48"/>
      <c r="D2" s="49"/>
      <c r="E2" s="50"/>
      <c r="F2" s="49"/>
      <c r="G2" s="2"/>
      <c r="H2" s="41"/>
      <c r="I2" s="41"/>
      <c r="J2" s="41"/>
      <c r="K2" s="2"/>
      <c r="L2" s="49"/>
      <c r="M2" s="42"/>
    </row>
    <row r="3" spans="1:13">
      <c r="A3" s="534">
        <v>42948</v>
      </c>
      <c r="C3" s="45"/>
      <c r="D3" s="45"/>
      <c r="E3" s="45"/>
      <c r="F3" s="51"/>
      <c r="G3" s="2"/>
      <c r="H3" s="2"/>
      <c r="I3" s="2"/>
      <c r="J3" s="2"/>
      <c r="K3" s="2"/>
      <c r="L3" s="2"/>
      <c r="M3" s="2"/>
    </row>
    <row r="4" spans="1:13">
      <c r="A4" s="2"/>
      <c r="B4" s="52"/>
      <c r="C4" s="2"/>
      <c r="D4" s="2"/>
      <c r="E4" s="53"/>
      <c r="F4" s="2"/>
      <c r="G4" s="2"/>
      <c r="H4" s="2"/>
      <c r="I4" s="2"/>
      <c r="K4" s="2"/>
      <c r="L4" s="54"/>
      <c r="M4" s="54"/>
    </row>
    <row r="5" spans="1:13">
      <c r="A5" s="2"/>
      <c r="H5" s="540"/>
      <c r="I5" s="540"/>
    </row>
    <row r="6" spans="1:13">
      <c r="A6" s="2"/>
      <c r="H6" s="540"/>
      <c r="I6" s="540"/>
    </row>
    <row r="7" spans="1:13">
      <c r="A7" s="2"/>
      <c r="F7" s="318"/>
      <c r="G7" s="712">
        <v>2010</v>
      </c>
      <c r="H7" s="712">
        <v>2015</v>
      </c>
      <c r="I7" s="712">
        <v>2017</v>
      </c>
      <c r="K7" s="569"/>
    </row>
    <row r="8" spans="1:13">
      <c r="A8" s="61"/>
      <c r="F8" s="318" t="str">
        <f>B18</f>
        <v>Japan</v>
      </c>
      <c r="G8" s="713">
        <f>H18</f>
        <v>6.2485582412975416E-2</v>
      </c>
      <c r="H8" s="713">
        <f>G18</f>
        <v>4.7078040577443053E-2</v>
      </c>
      <c r="I8" s="713">
        <f>F18</f>
        <v>4.7957747980982915E-2</v>
      </c>
      <c r="K8" s="569"/>
    </row>
    <row r="9" spans="1:13">
      <c r="A9" s="2"/>
      <c r="F9" s="318" t="str">
        <f>B17</f>
        <v>China</v>
      </c>
      <c r="G9" s="713">
        <f>H17</f>
        <v>7.9053352294587126E-2</v>
      </c>
      <c r="H9" s="713">
        <f>G17</f>
        <v>0.15926922934772147</v>
      </c>
      <c r="I9" s="713">
        <f>F17</f>
        <v>0.18072010155216883</v>
      </c>
      <c r="K9" s="107"/>
    </row>
    <row r="10" spans="1:13">
      <c r="A10" s="2"/>
      <c r="G10" s="107"/>
      <c r="H10" s="107"/>
      <c r="I10" s="107"/>
      <c r="J10" s="107"/>
      <c r="K10" s="107"/>
    </row>
    <row r="11" spans="1:13">
      <c r="A11" s="2"/>
    </row>
    <row r="12" spans="1:13">
      <c r="A12" s="2"/>
    </row>
    <row r="13" spans="1:13">
      <c r="A13" s="2"/>
    </row>
    <row r="14" spans="1:13">
      <c r="A14" s="2"/>
    </row>
    <row r="15" spans="1:13">
      <c r="A15" s="2"/>
    </row>
    <row r="16" spans="1:13">
      <c r="A16" s="2"/>
      <c r="B16" s="407" t="s">
        <v>184</v>
      </c>
      <c r="C16" s="406" t="s">
        <v>19</v>
      </c>
      <c r="D16" s="406" t="s">
        <v>20</v>
      </c>
      <c r="E16" s="406" t="s">
        <v>411</v>
      </c>
      <c r="F16" s="520" t="s">
        <v>21</v>
      </c>
      <c r="G16" s="520" t="s">
        <v>21</v>
      </c>
      <c r="H16" s="520" t="s">
        <v>21</v>
      </c>
    </row>
    <row r="17" spans="1:8">
      <c r="A17" s="570" t="s">
        <v>185</v>
      </c>
      <c r="B17" s="523" t="s">
        <v>74</v>
      </c>
      <c r="C17" s="524">
        <v>862.75805107589349</v>
      </c>
      <c r="D17" s="525">
        <v>1371220000</v>
      </c>
      <c r="E17" s="526">
        <v>1183031094796.2866</v>
      </c>
      <c r="F17" s="62">
        <v>0.18072010155216883</v>
      </c>
      <c r="G17" s="62">
        <v>0.15926922934772147</v>
      </c>
      <c r="H17" s="576">
        <v>7.9053352294587126E-2</v>
      </c>
    </row>
    <row r="18" spans="1:8">
      <c r="A18" s="66" t="s">
        <v>185</v>
      </c>
      <c r="B18" s="523" t="s">
        <v>44</v>
      </c>
      <c r="C18" s="524">
        <v>2472.787473836252</v>
      </c>
      <c r="D18" s="525">
        <v>126958472</v>
      </c>
      <c r="E18" s="526">
        <v>313941319258.99054</v>
      </c>
      <c r="F18" s="62">
        <v>4.7957747980982915E-2</v>
      </c>
      <c r="G18" s="62">
        <v>4.7078040577443053E-2</v>
      </c>
      <c r="H18" s="576">
        <v>6.2485582412975416E-2</v>
      </c>
    </row>
    <row r="19" spans="1:8">
      <c r="A19" s="2"/>
      <c r="F19" s="574"/>
      <c r="G19" s="574"/>
      <c r="H19" s="574"/>
    </row>
    <row r="20" spans="1:8">
      <c r="A20" s="2"/>
      <c r="B20" s="564" t="s">
        <v>389</v>
      </c>
      <c r="C20" s="565"/>
      <c r="D20" s="558"/>
      <c r="E20" s="558"/>
      <c r="F20" s="575"/>
      <c r="G20" s="575"/>
      <c r="H20" s="575"/>
    </row>
    <row r="21" spans="1:8">
      <c r="A21" s="2"/>
      <c r="B21" s="407" t="s">
        <v>421</v>
      </c>
      <c r="C21" s="406" t="s">
        <v>19</v>
      </c>
      <c r="D21" s="406" t="s">
        <v>20</v>
      </c>
      <c r="E21" s="406" t="s">
        <v>412</v>
      </c>
      <c r="F21" s="520" t="s">
        <v>21</v>
      </c>
      <c r="G21" s="520" t="s">
        <v>21</v>
      </c>
      <c r="H21" s="520" t="s">
        <v>21</v>
      </c>
    </row>
    <row r="22" spans="1:8">
      <c r="A22" s="2"/>
      <c r="B22" s="521" t="s">
        <v>22</v>
      </c>
      <c r="C22" s="395" t="s">
        <v>418</v>
      </c>
      <c r="D22" s="395">
        <v>2016</v>
      </c>
      <c r="E22" s="395" t="s">
        <v>417</v>
      </c>
      <c r="F22" s="520" t="s">
        <v>417</v>
      </c>
      <c r="G22" s="520" t="s">
        <v>410</v>
      </c>
      <c r="H22" s="520" t="s">
        <v>409</v>
      </c>
    </row>
    <row r="23" spans="1:8">
      <c r="A23" s="2"/>
      <c r="B23" s="522" t="s">
        <v>22</v>
      </c>
      <c r="C23" s="395" t="s">
        <v>419</v>
      </c>
      <c r="D23" s="395"/>
      <c r="E23" s="395" t="s">
        <v>419</v>
      </c>
      <c r="F23" s="520" t="s">
        <v>419</v>
      </c>
      <c r="G23" s="520"/>
      <c r="H23" s="520"/>
    </row>
    <row r="24" spans="1:8">
      <c r="A24" s="531"/>
      <c r="B24" s="523" t="s">
        <v>24</v>
      </c>
      <c r="C24" s="524">
        <v>57988.093117631623</v>
      </c>
      <c r="D24" s="525">
        <v>2235355</v>
      </c>
      <c r="E24" s="526">
        <v>129623973890.96344</v>
      </c>
      <c r="F24" s="62">
        <v>1.9801388000882936E-2</v>
      </c>
      <c r="G24" s="62">
        <v>2.3443981891764245E-2</v>
      </c>
      <c r="H24" s="576">
        <v>8.8181020776222519E-3</v>
      </c>
    </row>
    <row r="25" spans="1:8">
      <c r="A25" s="531"/>
      <c r="B25" s="527" t="s">
        <v>25</v>
      </c>
      <c r="C25" s="524">
        <v>28327.314580443621</v>
      </c>
      <c r="D25" s="525">
        <v>3892115</v>
      </c>
      <c r="E25" s="526">
        <v>110253165988.26332</v>
      </c>
      <c r="F25" s="62">
        <v>1.6842298939976786E-2</v>
      </c>
      <c r="G25" s="62">
        <v>1.953341523839253E-2</v>
      </c>
      <c r="H25" s="576">
        <v>1.384493443781111E-2</v>
      </c>
    </row>
    <row r="26" spans="1:8">
      <c r="A26" s="531"/>
      <c r="B26" s="523" t="s">
        <v>26</v>
      </c>
      <c r="C26" s="524">
        <v>16642.110673734969</v>
      </c>
      <c r="D26" s="525">
        <v>423188</v>
      </c>
      <c r="E26" s="526">
        <v>7042741531.7965546</v>
      </c>
      <c r="F26" s="62">
        <v>1.0758508127388787E-3</v>
      </c>
      <c r="G26" s="62">
        <v>1.0333382827676678E-3</v>
      </c>
      <c r="H26" s="576">
        <v>8.2622274291360828E-4</v>
      </c>
    </row>
    <row r="27" spans="1:8">
      <c r="A27" s="531"/>
      <c r="B27" s="523" t="s">
        <v>27</v>
      </c>
      <c r="C27" s="528">
        <v>12465.935217084167</v>
      </c>
      <c r="D27" s="525">
        <v>569676</v>
      </c>
      <c r="E27" s="526">
        <v>7101544110.7276402</v>
      </c>
      <c r="F27" s="62">
        <v>1.0848335081918542E-3</v>
      </c>
      <c r="G27" s="62">
        <v>1.1164829010289769E-3</v>
      </c>
      <c r="H27" s="576">
        <v>1.2454162067740476E-3</v>
      </c>
    </row>
    <row r="28" spans="1:8">
      <c r="A28" s="531"/>
      <c r="B28" s="523" t="s">
        <v>307</v>
      </c>
      <c r="C28" s="524">
        <v>12237.9993591373</v>
      </c>
      <c r="D28" s="525">
        <v>1360088</v>
      </c>
      <c r="E28" s="526">
        <v>16644756072.370333</v>
      </c>
      <c r="F28" s="62">
        <v>2.5426567576635156E-3</v>
      </c>
      <c r="G28" s="62">
        <v>2.666037877459667E-3</v>
      </c>
      <c r="H28" s="576">
        <v>2.5427837599727695E-3</v>
      </c>
    </row>
    <row r="29" spans="1:8">
      <c r="A29" s="531"/>
      <c r="B29" s="523" t="s">
        <v>30</v>
      </c>
      <c r="C29" s="524">
        <v>10887.531344826055</v>
      </c>
      <c r="D29" s="525">
        <v>4490541</v>
      </c>
      <c r="E29" s="526">
        <v>48890905892.72654</v>
      </c>
      <c r="F29" s="62">
        <v>7.4685860048611151E-3</v>
      </c>
      <c r="G29" s="62">
        <v>8.0581358944259353E-3</v>
      </c>
      <c r="H29" s="576">
        <v>3.5114995001776198E-3</v>
      </c>
    </row>
    <row r="30" spans="1:8">
      <c r="A30" s="531"/>
      <c r="B30" s="529" t="s">
        <v>34</v>
      </c>
      <c r="C30" s="686">
        <v>8177.6346651810045</v>
      </c>
      <c r="D30" s="525">
        <v>23781169</v>
      </c>
      <c r="E30" s="526">
        <v>194473711992.92789</v>
      </c>
      <c r="F30" s="62">
        <v>2.970784887665277E-2</v>
      </c>
      <c r="G30" s="62">
        <v>3.0939453232707921E-2</v>
      </c>
      <c r="H30" s="576">
        <v>3.7766201532251624E-2</v>
      </c>
    </row>
    <row r="31" spans="1:8">
      <c r="A31" s="531"/>
      <c r="B31" s="523" t="s">
        <v>29</v>
      </c>
      <c r="C31" s="524">
        <v>7223.6636116660384</v>
      </c>
      <c r="D31" s="525">
        <v>9156963</v>
      </c>
      <c r="E31" s="526">
        <v>66146820416.472282</v>
      </c>
      <c r="F31" s="62">
        <v>1.010460346782042E-2</v>
      </c>
      <c r="G31" s="62">
        <v>1.0355783322434808E-2</v>
      </c>
      <c r="H31" s="576">
        <v>8.1206934267852252E-3</v>
      </c>
    </row>
    <row r="32" spans="1:8">
      <c r="A32" s="531"/>
      <c r="B32" s="523" t="s">
        <v>31</v>
      </c>
      <c r="C32" s="524">
        <v>7085.2835335458176</v>
      </c>
      <c r="D32" s="525">
        <v>31540372</v>
      </c>
      <c r="E32" s="526">
        <v>223472478373.50955</v>
      </c>
      <c r="F32" s="62">
        <v>3.4137707084300944E-2</v>
      </c>
      <c r="G32" s="62">
        <v>3.2414467047186098E-2</v>
      </c>
      <c r="H32" s="576">
        <v>1.4132044728257633E-2</v>
      </c>
    </row>
    <row r="33" spans="1:8">
      <c r="A33" s="531"/>
      <c r="B33" s="523" t="s">
        <v>32</v>
      </c>
      <c r="C33" s="524">
        <v>6794.9365149182704</v>
      </c>
      <c r="D33" s="525">
        <v>321418820</v>
      </c>
      <c r="E33" s="526">
        <v>2184020476599.9429</v>
      </c>
      <c r="F33" s="62">
        <v>0.33363146924817139</v>
      </c>
      <c r="G33" s="62">
        <v>0.34542661309857869</v>
      </c>
      <c r="H33" s="576">
        <v>0.45154342410874521</v>
      </c>
    </row>
    <row r="34" spans="1:8">
      <c r="A34" s="531"/>
      <c r="B34" s="523" t="s">
        <v>37</v>
      </c>
      <c r="C34" s="524">
        <v>6022.9942254564639</v>
      </c>
      <c r="D34" s="525">
        <v>35851774</v>
      </c>
      <c r="E34" s="526">
        <v>215935027774.37018</v>
      </c>
      <c r="F34" s="62">
        <v>3.2986284400896765E-2</v>
      </c>
      <c r="G34" s="62">
        <v>3.5041686737190644E-2</v>
      </c>
      <c r="H34" s="576">
        <v>4.0912097100604873E-2</v>
      </c>
    </row>
    <row r="35" spans="1:8">
      <c r="A35" s="531"/>
      <c r="B35" s="523" t="s">
        <v>38</v>
      </c>
      <c r="C35" s="524">
        <v>4869.5855985261251</v>
      </c>
      <c r="D35" s="525">
        <v>50617045</v>
      </c>
      <c r="E35" s="526">
        <v>246484033371.94879</v>
      </c>
      <c r="F35" s="62">
        <v>3.7652957507120444E-2</v>
      </c>
      <c r="G35" s="62">
        <v>3.7313106696769724E-2</v>
      </c>
      <c r="H35" s="576">
        <v>3.7719464233606698E-2</v>
      </c>
    </row>
    <row r="36" spans="1:8">
      <c r="A36" s="531"/>
      <c r="B36" s="523" t="s">
        <v>33</v>
      </c>
      <c r="C36" s="528">
        <v>3423.7375885578035</v>
      </c>
      <c r="D36" s="525">
        <v>1377237</v>
      </c>
      <c r="E36" s="526">
        <v>4715298085.2525835</v>
      </c>
      <c r="F36" s="62">
        <v>7.2031001768582497E-4</v>
      </c>
      <c r="G36" s="62">
        <v>7.2867907229416857E-4</v>
      </c>
      <c r="H36" s="576">
        <v>4.0818384531663023E-4</v>
      </c>
    </row>
    <row r="37" spans="1:8">
      <c r="A37" s="531"/>
      <c r="B37" s="523" t="s">
        <v>39</v>
      </c>
      <c r="C37" s="524">
        <v>3409.0216038189151</v>
      </c>
      <c r="D37" s="525">
        <v>5482013</v>
      </c>
      <c r="E37" s="526">
        <v>18688300749.416142</v>
      </c>
      <c r="F37" s="62">
        <v>2.8548291115319539E-3</v>
      </c>
      <c r="G37" s="62">
        <v>3.058141996597923E-3</v>
      </c>
      <c r="H37" s="576">
        <v>4.4195476033307033E-3</v>
      </c>
    </row>
    <row r="38" spans="1:8">
      <c r="A38" s="531"/>
      <c r="B38" s="523" t="s">
        <v>35</v>
      </c>
      <c r="C38" s="524">
        <v>3282.4466284878199</v>
      </c>
      <c r="D38" s="525">
        <v>5195921</v>
      </c>
      <c r="E38" s="526">
        <v>17055333368.339062</v>
      </c>
      <c r="F38" s="62">
        <v>2.6053766396250803E-3</v>
      </c>
      <c r="G38" s="62">
        <v>2.7617715551782841E-3</v>
      </c>
      <c r="H38" s="576">
        <v>3.1027803078635626E-3</v>
      </c>
    </row>
    <row r="39" spans="1:8">
      <c r="A39" s="531"/>
      <c r="B39" s="523" t="s">
        <v>41</v>
      </c>
      <c r="C39" s="524">
        <v>3229.422879482704</v>
      </c>
      <c r="D39" s="525">
        <v>4640703</v>
      </c>
      <c r="E39" s="526">
        <v>14986792445.084023</v>
      </c>
      <c r="F39" s="62">
        <v>2.2893858534489657E-3</v>
      </c>
      <c r="G39" s="62">
        <v>2.3463367807341701E-3</v>
      </c>
      <c r="H39" s="576">
        <v>3.5471347057857874E-3</v>
      </c>
    </row>
    <row r="40" spans="1:8">
      <c r="A40" s="531"/>
      <c r="B40" s="523" t="s">
        <v>47</v>
      </c>
      <c r="C40" s="524">
        <v>3114.1850470176491</v>
      </c>
      <c r="D40" s="525">
        <v>1311998</v>
      </c>
      <c r="E40" s="526">
        <v>4085804553.3170619</v>
      </c>
      <c r="F40" s="62">
        <v>6.2414844127568823E-4</v>
      </c>
      <c r="G40" s="62">
        <v>4.8248585938608237E-4</v>
      </c>
      <c r="H40" s="576">
        <v>1.6188709843426306E-4</v>
      </c>
    </row>
    <row r="41" spans="1:8">
      <c r="A41" s="531"/>
      <c r="B41" s="523" t="s">
        <v>43</v>
      </c>
      <c r="C41" s="526">
        <v>3083.4446318362166</v>
      </c>
      <c r="D41" s="525">
        <v>8611088</v>
      </c>
      <c r="E41" s="526">
        <v>26551813067.869263</v>
      </c>
      <c r="F41" s="62">
        <v>4.0560610580111676E-3</v>
      </c>
      <c r="G41" s="62">
        <v>4.1700636268228322E-3</v>
      </c>
      <c r="H41" s="576">
        <v>4.8020199342685213E-3</v>
      </c>
    </row>
    <row r="42" spans="1:8">
      <c r="A42" s="531"/>
      <c r="B42" s="523" t="s">
        <v>40</v>
      </c>
      <c r="C42" s="524">
        <v>3058.3206743376936</v>
      </c>
      <c r="D42" s="525">
        <v>16936520</v>
      </c>
      <c r="E42" s="526">
        <v>51797309267.333832</v>
      </c>
      <c r="F42" s="62">
        <v>7.9125688513990936E-3</v>
      </c>
      <c r="G42" s="62">
        <v>8.1755761241077557E-3</v>
      </c>
      <c r="H42" s="576">
        <v>9.0401124453532676E-3</v>
      </c>
    </row>
    <row r="43" spans="1:8">
      <c r="A43" s="531"/>
      <c r="B43" s="523" t="s">
        <v>45</v>
      </c>
      <c r="C43" s="524">
        <v>2784.3873144737181</v>
      </c>
      <c r="D43" s="525">
        <v>17544126</v>
      </c>
      <c r="E43" s="526">
        <v>48849641877.928535</v>
      </c>
      <c r="F43" s="62">
        <v>7.4622825044902905E-3</v>
      </c>
      <c r="G43" s="62">
        <v>7.3543165021967916E-3</v>
      </c>
      <c r="H43" s="576">
        <v>2.6018139295573991E-3</v>
      </c>
    </row>
    <row r="44" spans="1:8">
      <c r="A44" s="531"/>
      <c r="B44" s="523" t="s">
        <v>42</v>
      </c>
      <c r="C44" s="526">
        <v>2622.7404848669039</v>
      </c>
      <c r="D44" s="525">
        <v>11285721</v>
      </c>
      <c r="E44" s="526">
        <v>29599517367.612598</v>
      </c>
      <c r="F44" s="62">
        <v>4.521629066302141E-3</v>
      </c>
      <c r="G44" s="62">
        <v>4.8612666109594761E-3</v>
      </c>
      <c r="H44" s="576">
        <v>5.7650290151349051E-3</v>
      </c>
    </row>
    <row r="45" spans="1:8">
      <c r="A45" s="531"/>
      <c r="B45" s="523" t="s">
        <v>171</v>
      </c>
      <c r="C45" s="524">
        <v>2589.7901836132996</v>
      </c>
      <c r="D45" s="525">
        <v>5535002</v>
      </c>
      <c r="E45" s="526">
        <v>14334493845.87998</v>
      </c>
      <c r="F45" s="62">
        <v>2.1897405697290217E-3</v>
      </c>
      <c r="G45" s="62">
        <v>2.0297309429625483E-3</v>
      </c>
      <c r="H45" s="576">
        <v>1.3292451563002735E-3</v>
      </c>
    </row>
    <row r="46" spans="1:8">
      <c r="A46" s="531"/>
      <c r="B46" s="523" t="s">
        <v>44</v>
      </c>
      <c r="C46" s="524">
        <v>2472.787473836252</v>
      </c>
      <c r="D46" s="525">
        <v>126958472</v>
      </c>
      <c r="E46" s="526">
        <v>313941319258.99054</v>
      </c>
      <c r="F46" s="62">
        <v>4.7957747980982915E-2</v>
      </c>
      <c r="G46" s="62">
        <v>4.7078040577443053E-2</v>
      </c>
      <c r="H46" s="576">
        <v>6.2485582412975416E-2</v>
      </c>
    </row>
    <row r="47" spans="1:8">
      <c r="A47" s="531"/>
      <c r="B47" s="523" t="s">
        <v>49</v>
      </c>
      <c r="C47" s="524">
        <v>2118.9543399619256</v>
      </c>
      <c r="D47" s="525">
        <v>81413145</v>
      </c>
      <c r="E47" s="526">
        <v>172510736927.69955</v>
      </c>
      <c r="F47" s="62">
        <v>2.6352779765084499E-2</v>
      </c>
      <c r="G47" s="62">
        <v>2.5092009559420668E-2</v>
      </c>
      <c r="H47" s="576">
        <v>2.296230633838061E-2</v>
      </c>
    </row>
    <row r="48" spans="1:8">
      <c r="A48" s="531"/>
      <c r="B48" s="523" t="s">
        <v>48</v>
      </c>
      <c r="C48" s="524">
        <v>2022.01367042075</v>
      </c>
      <c r="D48" s="525">
        <v>4595700</v>
      </c>
      <c r="E48" s="526">
        <v>9292568225.1526413</v>
      </c>
      <c r="F48" s="62">
        <v>1.4195348547615485E-3</v>
      </c>
      <c r="G48" s="62">
        <v>1.5031792533396211E-3</v>
      </c>
      <c r="H48" s="576">
        <v>2.077566525432378E-3</v>
      </c>
    </row>
    <row r="49" spans="1:8">
      <c r="A49" s="531"/>
      <c r="B49" s="523" t="s">
        <v>52</v>
      </c>
      <c r="C49" s="524">
        <v>1992.924639734327</v>
      </c>
      <c r="D49" s="525">
        <v>10551219</v>
      </c>
      <c r="E49" s="526">
        <v>21027784324.332985</v>
      </c>
      <c r="F49" s="62">
        <v>3.2122091593585127E-3</v>
      </c>
      <c r="G49" s="62">
        <v>2.8361362616634725E-3</v>
      </c>
      <c r="H49" s="576">
        <v>3.2712331294881582E-3</v>
      </c>
    </row>
    <row r="50" spans="1:8">
      <c r="A50" s="531"/>
      <c r="B50" s="523" t="s">
        <v>51</v>
      </c>
      <c r="C50" s="524">
        <v>1889.0771145459637</v>
      </c>
      <c r="D50" s="525">
        <v>2063768</v>
      </c>
      <c r="E50" s="526">
        <v>3898616898.5322943</v>
      </c>
      <c r="F50" s="62">
        <v>5.9555361217033772E-4</v>
      </c>
      <c r="G50" s="62">
        <v>6.0647361525357493E-4</v>
      </c>
      <c r="H50" s="576">
        <v>7.8868399318178723E-4</v>
      </c>
    </row>
    <row r="51" spans="1:8">
      <c r="A51" s="531"/>
      <c r="B51" s="523" t="s">
        <v>58</v>
      </c>
      <c r="C51" s="524">
        <v>1885.3174894291471</v>
      </c>
      <c r="D51" s="525">
        <v>5373502</v>
      </c>
      <c r="E51" s="526">
        <v>10130757300.0825</v>
      </c>
      <c r="F51" s="62">
        <v>1.5475768102160893E-3</v>
      </c>
      <c r="G51" s="62">
        <v>1.3718666499378457E-3</v>
      </c>
      <c r="H51" s="576">
        <v>7.3628939088990887E-4</v>
      </c>
    </row>
    <row r="52" spans="1:8">
      <c r="A52" s="531"/>
      <c r="B52" s="523" t="s">
        <v>53</v>
      </c>
      <c r="C52" s="524">
        <v>1856.1354692214538</v>
      </c>
      <c r="D52" s="525">
        <v>30331007</v>
      </c>
      <c r="E52" s="526">
        <v>56298457909.904198</v>
      </c>
      <c r="F52" s="62">
        <v>8.6001653510724991E-3</v>
      </c>
      <c r="G52" s="62">
        <v>8.5963495978188826E-3</v>
      </c>
      <c r="H52" s="576">
        <v>7.2593044233778383E-3</v>
      </c>
    </row>
    <row r="53" spans="1:8">
      <c r="A53" s="531"/>
      <c r="B53" s="523" t="s">
        <v>54</v>
      </c>
      <c r="C53" s="524">
        <v>1823.9909704730155</v>
      </c>
      <c r="D53" s="525">
        <v>144096812</v>
      </c>
      <c r="E53" s="526">
        <v>262831283961.94766</v>
      </c>
      <c r="F53" s="62">
        <v>4.0150167259018016E-2</v>
      </c>
      <c r="G53" s="62">
        <v>3.7262422468176251E-2</v>
      </c>
      <c r="H53" s="576">
        <v>2.6106081799954817E-2</v>
      </c>
    </row>
    <row r="54" spans="1:8">
      <c r="A54" s="531"/>
      <c r="B54" s="523" t="s">
        <v>77</v>
      </c>
      <c r="C54" s="528">
        <v>1657.01564840833</v>
      </c>
      <c r="D54" s="525">
        <v>388019</v>
      </c>
      <c r="E54" s="526">
        <v>642953554.8797518</v>
      </c>
      <c r="F54" s="62">
        <v>9.8217732604234681E-5</v>
      </c>
      <c r="G54" s="62">
        <v>1.0001109257557641E-4</v>
      </c>
      <c r="H54" s="576">
        <v>1.1131494630136039E-4</v>
      </c>
    </row>
    <row r="55" spans="1:8">
      <c r="A55" s="531"/>
      <c r="B55" s="523" t="s">
        <v>36</v>
      </c>
      <c r="C55" s="528">
        <v>1624.3440364496139</v>
      </c>
      <c r="D55" s="525">
        <v>845060</v>
      </c>
      <c r="E55" s="526">
        <v>1372668171.4421108</v>
      </c>
      <c r="F55" s="62">
        <v>2.0968910490316793E-4</v>
      </c>
      <c r="G55" s="62">
        <v>2.888137421590494E-4</v>
      </c>
      <c r="H55" s="576">
        <v>3.3492127925752847E-4</v>
      </c>
    </row>
    <row r="56" spans="1:8">
      <c r="A56" s="531"/>
      <c r="B56" s="523" t="s">
        <v>50</v>
      </c>
      <c r="C56" s="524">
        <v>1434.8017543443641</v>
      </c>
      <c r="D56" s="525">
        <v>1165300</v>
      </c>
      <c r="E56" s="526">
        <v>1671974484.3374875</v>
      </c>
      <c r="F56" s="62">
        <v>2.5541120595324381E-4</v>
      </c>
      <c r="G56" s="62">
        <v>3.0695020672538725E-4</v>
      </c>
      <c r="H56" s="576">
        <v>3.8324874437562341E-4</v>
      </c>
    </row>
    <row r="57" spans="1:8">
      <c r="A57" s="531"/>
      <c r="B57" s="523" t="s">
        <v>55</v>
      </c>
      <c r="C57" s="524">
        <v>1419.450481338311</v>
      </c>
      <c r="D57" s="525">
        <v>10823732</v>
      </c>
      <c r="E57" s="526">
        <v>15363751597.27688</v>
      </c>
      <c r="F57" s="62">
        <v>2.3469702200518095E-3</v>
      </c>
      <c r="G57" s="62">
        <v>2.8847579000170747E-3</v>
      </c>
      <c r="H57" s="576">
        <v>4.357228220946043E-3</v>
      </c>
    </row>
    <row r="58" spans="1:8">
      <c r="A58" s="531"/>
      <c r="B58" s="523" t="s">
        <v>57</v>
      </c>
      <c r="C58" s="524">
        <v>1378.3996770598162</v>
      </c>
      <c r="D58" s="525">
        <v>46418269</v>
      </c>
      <c r="E58" s="526">
        <v>63982926999.275681</v>
      </c>
      <c r="F58" s="62">
        <v>9.7740466127859554E-3</v>
      </c>
      <c r="G58" s="62">
        <v>1.1414280281970611E-2</v>
      </c>
      <c r="H58" s="576">
        <v>1.8020129005351274E-2</v>
      </c>
    </row>
    <row r="59" spans="1:8">
      <c r="A59" s="531"/>
      <c r="B59" s="523" t="s">
        <v>56</v>
      </c>
      <c r="C59" s="524">
        <v>1314.8970702463712</v>
      </c>
      <c r="D59" s="525">
        <v>79109272</v>
      </c>
      <c r="E59" s="526">
        <v>104020549982.12329</v>
      </c>
      <c r="F59" s="62">
        <v>1.5890203088464738E-2</v>
      </c>
      <c r="G59" s="62">
        <v>1.6851211353460519E-2</v>
      </c>
      <c r="H59" s="576">
        <v>1.2893915738098444E-2</v>
      </c>
    </row>
    <row r="60" spans="1:8">
      <c r="A60" s="531"/>
      <c r="B60" s="523" t="s">
        <v>63</v>
      </c>
      <c r="C60" s="524">
        <v>1274.2122747996184</v>
      </c>
      <c r="D60" s="525">
        <v>66808385</v>
      </c>
      <c r="E60" s="526">
        <v>85128064226.538696</v>
      </c>
      <c r="F60" s="62">
        <v>1.3004182628529091E-2</v>
      </c>
      <c r="G60" s="62">
        <v>1.2774048343015673E-2</v>
      </c>
      <c r="H60" s="576">
        <v>1.6967805048235522E-2</v>
      </c>
    </row>
    <row r="61" spans="1:8">
      <c r="A61" s="531"/>
      <c r="B61" s="523" t="s">
        <v>60</v>
      </c>
      <c r="C61" s="524">
        <v>1196.5122314265611</v>
      </c>
      <c r="D61" s="525">
        <v>60802085</v>
      </c>
      <c r="E61" s="526">
        <v>72750438398.737442</v>
      </c>
      <c r="F61" s="62">
        <v>1.1113373666352004E-2</v>
      </c>
      <c r="G61" s="62">
        <v>1.2569563720720522E-2</v>
      </c>
      <c r="H61" s="576">
        <v>1.6926270293681649E-2</v>
      </c>
    </row>
    <row r="62" spans="1:8">
      <c r="A62" s="531"/>
      <c r="B62" s="523" t="s">
        <v>46</v>
      </c>
      <c r="C62" s="524">
        <v>1182.5912673651867</v>
      </c>
      <c r="D62" s="525">
        <v>8380400</v>
      </c>
      <c r="E62" s="526">
        <v>9910587857.0272102</v>
      </c>
      <c r="F62" s="62">
        <v>1.5139436755650614E-3</v>
      </c>
      <c r="G62" s="62">
        <v>1.6358667855812545E-3</v>
      </c>
      <c r="H62" s="576">
        <v>1.8077670449745502E-3</v>
      </c>
    </row>
    <row r="63" spans="1:8">
      <c r="A63" s="531"/>
      <c r="B63" s="523" t="s">
        <v>59</v>
      </c>
      <c r="C63" s="524">
        <v>1072.4162286847866</v>
      </c>
      <c r="D63" s="525">
        <v>6278438</v>
      </c>
      <c r="E63" s="526">
        <v>6733098801.9912539</v>
      </c>
      <c r="F63" s="62">
        <v>1.0285497182693875E-3</v>
      </c>
      <c r="G63" s="62">
        <v>1.4860448175581017E-3</v>
      </c>
      <c r="H63" s="576">
        <v>1.5320138630942736E-3</v>
      </c>
    </row>
    <row r="64" spans="1:8">
      <c r="A64" s="531"/>
      <c r="B64" s="523" t="s">
        <v>62</v>
      </c>
      <c r="C64" s="524">
        <v>1048.3852205356256</v>
      </c>
      <c r="D64" s="525">
        <v>65138232</v>
      </c>
      <c r="E64" s="526">
        <v>68289959720.620743</v>
      </c>
      <c r="F64" s="62">
        <v>1.0431989919782485E-2</v>
      </c>
      <c r="G64" s="62">
        <v>1.1787081773851318E-2</v>
      </c>
      <c r="H64" s="576">
        <v>1.6869547591371707E-2</v>
      </c>
    </row>
    <row r="65" spans="1:8">
      <c r="A65" s="531"/>
      <c r="B65" s="523" t="s">
        <v>71</v>
      </c>
      <c r="C65" s="524">
        <v>1023.2096640030446</v>
      </c>
      <c r="D65" s="525">
        <v>8286976</v>
      </c>
      <c r="E65" s="526">
        <v>8479313928.5612946</v>
      </c>
      <c r="F65" s="62">
        <v>1.2953019417686457E-3</v>
      </c>
      <c r="G65" s="62">
        <v>1.2835983545563239E-3</v>
      </c>
      <c r="H65" s="576">
        <v>1.2821267640193968E-3</v>
      </c>
    </row>
    <row r="66" spans="1:8">
      <c r="A66" s="531"/>
      <c r="B66" s="523" t="s">
        <v>68</v>
      </c>
      <c r="C66" s="524">
        <v>1019.0439284782676</v>
      </c>
      <c r="D66" s="525">
        <v>5676002</v>
      </c>
      <c r="E66" s="526">
        <v>5784095376.1305037</v>
      </c>
      <c r="F66" s="62">
        <v>8.8357973713423972E-4</v>
      </c>
      <c r="G66" s="62">
        <v>9.673466378632492E-4</v>
      </c>
      <c r="H66" s="576">
        <v>9.1905236741705908E-4</v>
      </c>
    </row>
    <row r="67" spans="1:8">
      <c r="A67" s="531"/>
      <c r="B67" s="523" t="s">
        <v>64</v>
      </c>
      <c r="C67" s="524">
        <v>1002.1633579327071</v>
      </c>
      <c r="D67" s="525">
        <v>10348648</v>
      </c>
      <c r="E67" s="526">
        <v>10371035829.743593</v>
      </c>
      <c r="F67" s="62">
        <v>1.5842818135521476E-3</v>
      </c>
      <c r="G67" s="62">
        <v>1.7795435941725555E-3</v>
      </c>
      <c r="H67" s="576">
        <v>2.5236504590487041E-3</v>
      </c>
    </row>
    <row r="68" spans="1:8">
      <c r="A68" s="531"/>
      <c r="B68" s="675" t="s">
        <v>66</v>
      </c>
      <c r="C68" s="676">
        <v>905.45695565564347</v>
      </c>
      <c r="D68" s="677">
        <v>7229726837</v>
      </c>
      <c r="E68" s="678">
        <v>6546206452051.9248</v>
      </c>
      <c r="F68" s="687">
        <v>1</v>
      </c>
      <c r="G68" s="687">
        <v>1</v>
      </c>
      <c r="H68" s="688">
        <v>1</v>
      </c>
    </row>
    <row r="69" spans="1:8">
      <c r="A69" s="531"/>
      <c r="B69" s="523" t="s">
        <v>74</v>
      </c>
      <c r="C69" s="524">
        <v>862.75805107589349</v>
      </c>
      <c r="D69" s="525">
        <v>1371220000</v>
      </c>
      <c r="E69" s="526">
        <v>1183031094796.2866</v>
      </c>
      <c r="F69" s="62">
        <v>0.18072010155216883</v>
      </c>
      <c r="G69" s="62">
        <v>0.15926922934772147</v>
      </c>
      <c r="H69" s="576">
        <v>7.9053352294587126E-2</v>
      </c>
    </row>
    <row r="70" spans="1:8">
      <c r="A70" s="531"/>
      <c r="B70" s="523" t="s">
        <v>65</v>
      </c>
      <c r="C70" s="524">
        <v>814.54380766092845</v>
      </c>
      <c r="D70" s="525">
        <v>31108083</v>
      </c>
      <c r="E70" s="526">
        <v>25338896375.8522</v>
      </c>
      <c r="F70" s="62">
        <v>3.8707756257686707E-3</v>
      </c>
      <c r="G70" s="62">
        <v>4.0342477844258788E-3</v>
      </c>
      <c r="H70" s="576">
        <v>2.9022866986069189E-3</v>
      </c>
    </row>
    <row r="71" spans="1:8">
      <c r="A71" s="531"/>
      <c r="B71" s="523" t="s">
        <v>61</v>
      </c>
      <c r="C71" s="524">
        <v>802.92099581487616</v>
      </c>
      <c r="D71" s="525">
        <v>9798871</v>
      </c>
      <c r="E71" s="526">
        <v>7867719261.1815109</v>
      </c>
      <c r="F71" s="62">
        <v>1.2018746000159153E-3</v>
      </c>
      <c r="G71" s="62">
        <v>1.5334581542879157E-3</v>
      </c>
      <c r="H71" s="576">
        <v>1.5140769478352895E-3</v>
      </c>
    </row>
    <row r="72" spans="1:8">
      <c r="A72" s="531"/>
      <c r="B72" s="523" t="s">
        <v>72</v>
      </c>
      <c r="C72" s="524">
        <v>800.44780150971758</v>
      </c>
      <c r="D72" s="525">
        <v>37999494</v>
      </c>
      <c r="E72" s="526">
        <v>30416611430.781704</v>
      </c>
      <c r="F72" s="62">
        <v>4.6464485429187066E-3</v>
      </c>
      <c r="G72" s="62">
        <v>4.2544079846692975E-3</v>
      </c>
      <c r="H72" s="576">
        <v>2.88148451777828E-3</v>
      </c>
    </row>
    <row r="73" spans="1:8">
      <c r="A73" s="531"/>
      <c r="B73" s="523" t="s">
        <v>67</v>
      </c>
      <c r="C73" s="524">
        <v>777.31239485649826</v>
      </c>
      <c r="D73" s="525">
        <v>54956920</v>
      </c>
      <c r="E73" s="526">
        <v>42718695099.136986</v>
      </c>
      <c r="F73" s="62">
        <v>6.5257176674815539E-3</v>
      </c>
      <c r="G73" s="62">
        <v>6.9176226199021374E-3</v>
      </c>
      <c r="H73" s="576">
        <v>6.0719354079613761E-3</v>
      </c>
    </row>
    <row r="74" spans="1:8">
      <c r="A74" s="531"/>
      <c r="B74" s="523" t="s">
        <v>75</v>
      </c>
      <c r="C74" s="524">
        <v>772.10973548913944</v>
      </c>
      <c r="D74" s="525">
        <v>5424050</v>
      </c>
      <c r="E74" s="526">
        <v>4187961810.7798667</v>
      </c>
      <c r="F74" s="62">
        <v>6.3975400737126763E-4</v>
      </c>
      <c r="G74" s="62">
        <v>5.0080831164456773E-4</v>
      </c>
      <c r="H74" s="576">
        <v>5.4418669846916662E-4</v>
      </c>
    </row>
    <row r="75" spans="1:8">
      <c r="A75" s="531"/>
      <c r="B75" s="523" t="s">
        <v>70</v>
      </c>
      <c r="C75" s="524">
        <v>752.71416014960676</v>
      </c>
      <c r="D75" s="525">
        <v>4224404</v>
      </c>
      <c r="E75" s="526">
        <v>3179768708.9926395</v>
      </c>
      <c r="F75" s="62">
        <v>4.8574219775728781E-4</v>
      </c>
      <c r="G75" s="62">
        <v>5.2121698270473336E-4</v>
      </c>
      <c r="H75" s="576">
        <v>7.2723385847280671E-4</v>
      </c>
    </row>
    <row r="76" spans="1:8">
      <c r="A76" s="531"/>
      <c r="B76" s="523" t="s">
        <v>387</v>
      </c>
      <c r="C76" s="524">
        <v>651.30281695612348</v>
      </c>
      <c r="D76" s="525">
        <v>3810416</v>
      </c>
      <c r="E76" s="526">
        <v>2481734674.5746841</v>
      </c>
      <c r="F76" s="62">
        <v>3.791103584575733E-4</v>
      </c>
      <c r="G76" s="62">
        <v>3.5783941931211009E-4</v>
      </c>
      <c r="H76" s="576">
        <v>3.8609733596050856E-4</v>
      </c>
    </row>
    <row r="77" spans="1:8">
      <c r="A77" s="531"/>
      <c r="B77" s="523" t="s">
        <v>79</v>
      </c>
      <c r="C77" s="524">
        <v>598.01686802492657</v>
      </c>
      <c r="D77" s="525">
        <v>7098247</v>
      </c>
      <c r="E77" s="526">
        <v>4244871439.407331</v>
      </c>
      <c r="F77" s="62">
        <v>6.4844753530142105E-4</v>
      </c>
      <c r="G77" s="62">
        <v>6.413437101944955E-4</v>
      </c>
      <c r="H77" s="576">
        <v>7.9463551643999138E-4</v>
      </c>
    </row>
    <row r="78" spans="1:8">
      <c r="A78" s="531"/>
      <c r="B78" s="527" t="s">
        <v>81</v>
      </c>
      <c r="C78" s="524">
        <v>597.91695068615491</v>
      </c>
      <c r="D78" s="525">
        <v>78665830</v>
      </c>
      <c r="E78" s="526">
        <v>47035633196.795448</v>
      </c>
      <c r="F78" s="62">
        <v>7.1851741220370479E-3</v>
      </c>
      <c r="G78" s="62">
        <v>6.1248998238945937E-3</v>
      </c>
      <c r="H78" s="576">
        <v>5.2402847064447183E-3</v>
      </c>
    </row>
    <row r="79" spans="1:8">
      <c r="A79" s="531"/>
      <c r="B79" s="523" t="s">
        <v>76</v>
      </c>
      <c r="C79" s="524">
        <v>583.43278733189811</v>
      </c>
      <c r="D79" s="525">
        <v>17948141</v>
      </c>
      <c r="E79" s="526">
        <v>10471533931.055922</v>
      </c>
      <c r="F79" s="62">
        <v>1.5996339265733962E-3</v>
      </c>
      <c r="G79" s="62">
        <v>1.5277382921983691E-3</v>
      </c>
      <c r="H79" s="576">
        <v>1.2413619458001754E-3</v>
      </c>
    </row>
    <row r="80" spans="1:8">
      <c r="A80" s="531"/>
      <c r="B80" s="523" t="s">
        <v>69</v>
      </c>
      <c r="C80" s="526">
        <v>567.22526040011326</v>
      </c>
      <c r="D80" s="525">
        <v>284215</v>
      </c>
      <c r="E80" s="526">
        <v>161213927.38461819</v>
      </c>
      <c r="F80" s="62">
        <v>2.462707654661354E-5</v>
      </c>
      <c r="G80" s="62">
        <v>2.5669531460266557E-5</v>
      </c>
      <c r="H80" s="576">
        <v>4.3892795727307233E-5</v>
      </c>
    </row>
    <row r="81" spans="1:8">
      <c r="A81" s="531"/>
      <c r="B81" s="523" t="s">
        <v>267</v>
      </c>
      <c r="C81" s="524">
        <v>553.29430926172301</v>
      </c>
      <c r="D81" s="525">
        <v>43416755</v>
      </c>
      <c r="E81" s="526">
        <v>24022243468.110458</v>
      </c>
      <c r="F81" s="62">
        <v>3.6696434254041327E-3</v>
      </c>
      <c r="G81" s="62">
        <v>3.5536643155145726E-3</v>
      </c>
      <c r="H81" s="576">
        <v>2.7877242381121746E-3</v>
      </c>
    </row>
    <row r="82" spans="1:8">
      <c r="A82" s="531"/>
      <c r="B82" s="523" t="s">
        <v>88</v>
      </c>
      <c r="C82" s="524">
        <v>471.70758365486313</v>
      </c>
      <c r="D82" s="525">
        <v>7177991</v>
      </c>
      <c r="E82" s="526">
        <v>3385912790.1063547</v>
      </c>
      <c r="F82" s="62">
        <v>5.172328148992355E-4</v>
      </c>
      <c r="G82" s="62">
        <v>4.103110360516795E-4</v>
      </c>
      <c r="H82" s="576">
        <v>2.5484221943250989E-4</v>
      </c>
    </row>
    <row r="83" spans="1:8">
      <c r="A83" s="531"/>
      <c r="B83" s="523" t="s">
        <v>87</v>
      </c>
      <c r="C83" s="528">
        <v>424.46830602840697</v>
      </c>
      <c r="D83" s="525">
        <v>1725292</v>
      </c>
      <c r="E83" s="526">
        <v>732331772.64436233</v>
      </c>
      <c r="F83" s="62">
        <v>1.1187116966266945E-4</v>
      </c>
      <c r="G83" s="62">
        <v>1.3815586758187361E-4</v>
      </c>
      <c r="H83" s="576">
        <v>1.4488815348189105E-5</v>
      </c>
    </row>
    <row r="84" spans="1:8">
      <c r="A84" s="531"/>
      <c r="B84" s="523" t="s">
        <v>86</v>
      </c>
      <c r="C84" s="524">
        <v>403.59284652925231</v>
      </c>
      <c r="D84" s="525">
        <v>9844686</v>
      </c>
      <c r="E84" s="526">
        <v>3973244845.9266787</v>
      </c>
      <c r="F84" s="62">
        <v>6.0695379454176173E-4</v>
      </c>
      <c r="G84" s="62">
        <v>5.9112948898371249E-4</v>
      </c>
      <c r="H84" s="576">
        <v>7.00515033168864E-4</v>
      </c>
    </row>
    <row r="85" spans="1:8">
      <c r="A85" s="531"/>
      <c r="B85" s="523" t="s">
        <v>89</v>
      </c>
      <c r="C85" s="526">
        <v>377.03544328483218</v>
      </c>
      <c r="D85" s="525">
        <v>9513000</v>
      </c>
      <c r="E85" s="526">
        <v>3586738171.9686084</v>
      </c>
      <c r="F85" s="62">
        <v>5.4791094632286401E-4</v>
      </c>
      <c r="G85" s="62">
        <v>4.3275908191651226E-4</v>
      </c>
      <c r="H85" s="576">
        <v>0</v>
      </c>
    </row>
    <row r="86" spans="1:8">
      <c r="A86" s="531"/>
      <c r="B86" s="523" t="s">
        <v>83</v>
      </c>
      <c r="C86" s="524">
        <v>361.12694276874328</v>
      </c>
      <c r="D86" s="525">
        <v>127017224</v>
      </c>
      <c r="E86" s="526">
        <v>45869341782.092644</v>
      </c>
      <c r="F86" s="62">
        <v>7.0070111778577932E-3</v>
      </c>
      <c r="G86" s="62">
        <v>7.3361325491354424E-3</v>
      </c>
      <c r="H86" s="576">
        <v>7.248551448002888E-3</v>
      </c>
    </row>
    <row r="87" spans="1:8">
      <c r="A87" s="531"/>
      <c r="B87" s="523" t="s">
        <v>92</v>
      </c>
      <c r="C87" s="524">
        <v>358.41682585093719</v>
      </c>
      <c r="D87" s="525">
        <v>542975</v>
      </c>
      <c r="E87" s="526">
        <v>194611376.01641262</v>
      </c>
      <c r="F87" s="62">
        <v>2.9728878464474825E-5</v>
      </c>
      <c r="G87" s="62">
        <v>3.0638985649408114E-5</v>
      </c>
      <c r="H87" s="576">
        <v>1.1082447065110822E-5</v>
      </c>
    </row>
    <row r="88" spans="1:8">
      <c r="A88" s="531"/>
      <c r="B88" s="523" t="s">
        <v>80</v>
      </c>
      <c r="C88" s="524">
        <v>350.42704595357867</v>
      </c>
      <c r="D88" s="525">
        <v>67959359</v>
      </c>
      <c r="E88" s="526">
        <v>23814797419.268749</v>
      </c>
      <c r="F88" s="62">
        <v>3.6379539193732487E-3</v>
      </c>
      <c r="G88" s="62">
        <v>3.5673425043477335E-3</v>
      </c>
      <c r="H88" s="576">
        <v>2.8515280580551292E-3</v>
      </c>
    </row>
    <row r="89" spans="1:8">
      <c r="A89" s="531"/>
      <c r="B89" s="523" t="s">
        <v>84</v>
      </c>
      <c r="C89" s="524">
        <v>317.2980754610436</v>
      </c>
      <c r="D89" s="525">
        <v>5850743</v>
      </c>
      <c r="E89" s="526">
        <v>1856429493.9171727</v>
      </c>
      <c r="F89" s="62">
        <v>2.8358859554991124E-4</v>
      </c>
      <c r="G89" s="62">
        <v>3.2968904556632836E-4</v>
      </c>
      <c r="H89" s="576">
        <v>1.8994566689365037E-4</v>
      </c>
    </row>
    <row r="90" spans="1:8">
      <c r="A90" s="531"/>
      <c r="B90" s="523" t="s">
        <v>82</v>
      </c>
      <c r="C90" s="524">
        <v>259.59508037167478</v>
      </c>
      <c r="D90" s="525">
        <v>1262605</v>
      </c>
      <c r="E90" s="526">
        <v>327766046.45267844</v>
      </c>
      <c r="F90" s="62">
        <v>5.0069616479929284E-5</v>
      </c>
      <c r="G90" s="62">
        <v>4.9969553217250712E-5</v>
      </c>
      <c r="H90" s="576">
        <v>5.2491447597047909E-5</v>
      </c>
    </row>
    <row r="91" spans="1:8">
      <c r="A91" s="531"/>
      <c r="B91" s="523" t="s">
        <v>73</v>
      </c>
      <c r="C91" s="528">
        <v>257.77222929108984</v>
      </c>
      <c r="D91" s="525">
        <v>2959134</v>
      </c>
      <c r="E91" s="526">
        <v>762782567.95105982</v>
      </c>
      <c r="F91" s="62">
        <v>1.1652284014231842E-4</v>
      </c>
      <c r="G91" s="62">
        <v>9.5067736186495001E-5</v>
      </c>
      <c r="H91" s="576">
        <v>2.0726158486049264E-5</v>
      </c>
    </row>
    <row r="92" spans="1:8">
      <c r="A92" s="531"/>
      <c r="B92" s="523" t="s">
        <v>90</v>
      </c>
      <c r="C92" s="524">
        <v>226.58366890563835</v>
      </c>
      <c r="D92" s="525">
        <v>3929141</v>
      </c>
      <c r="E92" s="526">
        <v>890279183.42756879</v>
      </c>
      <c r="F92" s="62">
        <v>1.3599925238357073E-4</v>
      </c>
      <c r="G92" s="62">
        <v>1.3432816309233398E-4</v>
      </c>
      <c r="H92" s="576">
        <v>1.030387135859959E-4</v>
      </c>
    </row>
    <row r="93" spans="1:8">
      <c r="A93" s="531"/>
      <c r="B93" s="523" t="s">
        <v>96</v>
      </c>
      <c r="C93" s="528">
        <v>225.62979437525317</v>
      </c>
      <c r="D93" s="525">
        <v>2078453</v>
      </c>
      <c r="E93" s="526">
        <v>468960923.00862807</v>
      </c>
      <c r="F93" s="62">
        <v>7.1638578227490988E-5</v>
      </c>
      <c r="G93" s="62">
        <v>6.986478188280959E-5</v>
      </c>
      <c r="H93" s="576">
        <v>4.3737202217148826E-5</v>
      </c>
    </row>
    <row r="94" spans="1:8">
      <c r="A94" s="531"/>
      <c r="B94" s="523" t="s">
        <v>99</v>
      </c>
      <c r="C94" s="526">
        <v>193.82915735169283</v>
      </c>
      <c r="D94" s="525">
        <v>39666519</v>
      </c>
      <c r="E94" s="526">
        <v>7688527952.8449135</v>
      </c>
      <c r="F94" s="62">
        <v>1.1745012946291855E-3</v>
      </c>
      <c r="G94" s="62">
        <v>1.0993730819085165E-3</v>
      </c>
      <c r="H94" s="576">
        <v>5.206795243233068E-4</v>
      </c>
    </row>
    <row r="95" spans="1:8">
      <c r="A95" s="531"/>
      <c r="B95" s="523" t="s">
        <v>107</v>
      </c>
      <c r="C95" s="528">
        <v>168.69651578575377</v>
      </c>
      <c r="D95" s="525">
        <v>767085</v>
      </c>
      <c r="E95" s="526">
        <v>129404566.81151493</v>
      </c>
      <c r="F95" s="62">
        <v>1.9767871325071447E-5</v>
      </c>
      <c r="G95" s="62">
        <v>2.0031896138437052E-5</v>
      </c>
      <c r="H95" s="576">
        <v>1.3193467290815311E-5</v>
      </c>
    </row>
    <row r="96" spans="1:8">
      <c r="A96" s="531"/>
      <c r="B96" s="523" t="s">
        <v>94</v>
      </c>
      <c r="C96" s="524">
        <v>167.2518022546169</v>
      </c>
      <c r="D96" s="525">
        <v>2262485</v>
      </c>
      <c r="E96" s="526">
        <v>378404693.82403696</v>
      </c>
      <c r="F96" s="62">
        <v>5.7805187874180941E-5</v>
      </c>
      <c r="G96" s="62">
        <v>5.2447889288672813E-5</v>
      </c>
      <c r="H96" s="576">
        <v>6.5380803924122125E-5</v>
      </c>
    </row>
    <row r="97" spans="1:8">
      <c r="A97" s="531"/>
      <c r="B97" s="523" t="s">
        <v>95</v>
      </c>
      <c r="C97" s="524">
        <v>135.75701000093173</v>
      </c>
      <c r="D97" s="525">
        <v>207847528</v>
      </c>
      <c r="E97" s="526">
        <v>28216758937.364937</v>
      </c>
      <c r="F97" s="62">
        <v>4.3103985711480768E-3</v>
      </c>
      <c r="G97" s="62">
        <v>4.3320518149812777E-3</v>
      </c>
      <c r="H97" s="576">
        <v>4.1609907415487424E-3</v>
      </c>
    </row>
    <row r="98" spans="1:8">
      <c r="A98" s="531"/>
      <c r="B98" s="523" t="s">
        <v>101</v>
      </c>
      <c r="C98" s="524">
        <v>129.20578741893902</v>
      </c>
      <c r="D98" s="525">
        <v>2725941</v>
      </c>
      <c r="E98" s="526">
        <v>352207353.36257005</v>
      </c>
      <c r="F98" s="62">
        <v>5.3803276132876892E-5</v>
      </c>
      <c r="G98" s="62">
        <v>6.5947388686631855E-5</v>
      </c>
      <c r="H98" s="576">
        <v>1.3214527988993704E-4</v>
      </c>
    </row>
    <row r="99" spans="1:8">
      <c r="A99" s="531"/>
      <c r="B99" s="523" t="s">
        <v>91</v>
      </c>
      <c r="C99" s="524">
        <v>121.89127142778617</v>
      </c>
      <c r="D99" s="525">
        <v>7594547</v>
      </c>
      <c r="E99" s="526">
        <v>925708989.74807918</v>
      </c>
      <c r="F99" s="62">
        <v>1.4141151772839572E-4</v>
      </c>
      <c r="G99" s="62">
        <v>1.8995431882411963E-4</v>
      </c>
      <c r="H99" s="576">
        <v>1.1956743052951096E-4</v>
      </c>
    </row>
    <row r="100" spans="1:8">
      <c r="A100" s="531"/>
      <c r="B100" s="523" t="s">
        <v>102</v>
      </c>
      <c r="C100" s="524">
        <v>119.4564399230956</v>
      </c>
      <c r="D100" s="525">
        <v>19832389</v>
      </c>
      <c r="E100" s="526">
        <v>2369106585.109962</v>
      </c>
      <c r="F100" s="62">
        <v>3.6190526566227678E-4</v>
      </c>
      <c r="G100" s="62">
        <v>2.5186890995862888E-4</v>
      </c>
      <c r="H100" s="576">
        <v>3.9692382333705124E-4</v>
      </c>
    </row>
    <row r="101" spans="1:8">
      <c r="A101" s="531"/>
      <c r="B101" s="529" t="s">
        <v>98</v>
      </c>
      <c r="C101" s="530">
        <v>110.90163966198092</v>
      </c>
      <c r="D101" s="525">
        <v>16144363</v>
      </c>
      <c r="E101" s="526">
        <v>1790436327.9982173</v>
      </c>
      <c r="F101" s="62">
        <v>2.7350746437839591E-4</v>
      </c>
      <c r="G101" s="62">
        <v>2.6165489302067103E-4</v>
      </c>
      <c r="H101" s="576">
        <v>2.9299487478108875E-4</v>
      </c>
    </row>
    <row r="102" spans="1:8">
      <c r="A102" s="531"/>
      <c r="B102" s="523" t="s">
        <v>97</v>
      </c>
      <c r="C102" s="524">
        <v>108.83980720945151</v>
      </c>
      <c r="D102" s="525">
        <v>91508084</v>
      </c>
      <c r="E102" s="526">
        <v>9959722220.6662941</v>
      </c>
      <c r="F102" s="62">
        <v>1.5214494522311306E-3</v>
      </c>
      <c r="G102" s="62">
        <v>1.7013071670398533E-3</v>
      </c>
      <c r="H102" s="576">
        <v>1.047214746655066E-3</v>
      </c>
    </row>
    <row r="103" spans="1:8">
      <c r="A103" s="531"/>
      <c r="B103" s="523" t="s">
        <v>100</v>
      </c>
      <c r="C103" s="524">
        <v>103.62097648304284</v>
      </c>
      <c r="D103" s="525">
        <v>257563815</v>
      </c>
      <c r="E103" s="526">
        <v>26689014016.997795</v>
      </c>
      <c r="F103" s="62">
        <v>4.0770199064882927E-3</v>
      </c>
      <c r="G103" s="62">
        <v>4.3275692608781289E-3</v>
      </c>
      <c r="H103" s="576">
        <v>2.7780889154970369E-3</v>
      </c>
    </row>
    <row r="104" spans="1:8">
      <c r="A104" s="531"/>
      <c r="B104" s="523" t="s">
        <v>104</v>
      </c>
      <c r="C104" s="524">
        <v>101.98913824469055</v>
      </c>
      <c r="D104" s="525">
        <v>10528391</v>
      </c>
      <c r="E104" s="526">
        <v>1073781525.1931558</v>
      </c>
      <c r="F104" s="62">
        <v>1.6403111222631486E-4</v>
      </c>
      <c r="G104" s="62">
        <v>1.825621269783491E-4</v>
      </c>
      <c r="H104" s="576">
        <v>5.2368957626788933E-5</v>
      </c>
    </row>
    <row r="105" spans="1:8">
      <c r="A105" s="531"/>
      <c r="B105" s="527" t="s">
        <v>85</v>
      </c>
      <c r="C105" s="524">
        <v>99.655836974363638</v>
      </c>
      <c r="D105" s="525">
        <v>36423395</v>
      </c>
      <c r="E105" s="526">
        <v>3629803914.1728516</v>
      </c>
      <c r="F105" s="62">
        <v>5.5448967898577052E-4</v>
      </c>
      <c r="G105" s="62">
        <v>2.9384888893795827E-4</v>
      </c>
      <c r="H105" s="576">
        <v>0</v>
      </c>
    </row>
    <row r="106" spans="1:8">
      <c r="A106" s="531"/>
      <c r="B106" s="523" t="s">
        <v>106</v>
      </c>
      <c r="C106" s="524">
        <v>66.337360817279063</v>
      </c>
      <c r="D106" s="525">
        <v>31299500</v>
      </c>
      <c r="E106" s="526">
        <v>2076326224.9004259</v>
      </c>
      <c r="F106" s="62">
        <v>3.1718007064222614E-4</v>
      </c>
      <c r="G106" s="62">
        <v>3.3040743043972223E-4</v>
      </c>
      <c r="H106" s="576">
        <v>2.110494303348102E-4</v>
      </c>
    </row>
    <row r="107" spans="1:8">
      <c r="A107" s="531"/>
      <c r="B107" s="523" t="s">
        <v>103</v>
      </c>
      <c r="C107" s="524">
        <v>64.427989730898787</v>
      </c>
      <c r="D107" s="525">
        <v>11107800</v>
      </c>
      <c r="E107" s="526">
        <v>715653224.33287752</v>
      </c>
      <c r="F107" s="62">
        <v>1.0932335079480333E-4</v>
      </c>
      <c r="G107" s="62">
        <v>1.191258393247782E-4</v>
      </c>
      <c r="H107" s="576">
        <v>1.3418841662103681E-4</v>
      </c>
    </row>
    <row r="108" spans="1:8">
      <c r="A108" s="531"/>
      <c r="B108" s="523" t="s">
        <v>115</v>
      </c>
      <c r="C108" s="524">
        <v>56.749066293077881</v>
      </c>
      <c r="D108" s="525">
        <v>45198200</v>
      </c>
      <c r="E108" s="526">
        <v>2564955648.1277928</v>
      </c>
      <c r="F108" s="62">
        <v>3.918232134771431E-4</v>
      </c>
      <c r="G108" s="62">
        <v>3.1199924615519056E-4</v>
      </c>
      <c r="H108" s="576">
        <v>0</v>
      </c>
    </row>
    <row r="109" spans="1:8">
      <c r="A109" s="531"/>
      <c r="B109" s="523" t="s">
        <v>108</v>
      </c>
      <c r="C109" s="524">
        <v>27.143996543477144</v>
      </c>
      <c r="D109" s="525">
        <v>8075060</v>
      </c>
      <c r="E109" s="526">
        <v>219189400.72837055</v>
      </c>
      <c r="F109" s="62">
        <v>3.3483423160243456E-5</v>
      </c>
      <c r="G109" s="62">
        <v>4.5140689453475971E-5</v>
      </c>
      <c r="H109" s="576">
        <v>8.4017264822077481E-5</v>
      </c>
    </row>
    <row r="110" spans="1:8">
      <c r="A110" s="531"/>
      <c r="B110" s="523" t="s">
        <v>105</v>
      </c>
      <c r="C110" s="524">
        <v>24.227527387184431</v>
      </c>
      <c r="D110" s="525">
        <v>3431555</v>
      </c>
      <c r="E110" s="526">
        <v>83138092.743129671</v>
      </c>
      <c r="F110" s="62">
        <v>1.2700194128015902E-5</v>
      </c>
      <c r="G110" s="62">
        <v>1.5109503271254383E-5</v>
      </c>
      <c r="H110" s="576">
        <v>0</v>
      </c>
    </row>
    <row r="111" spans="1:8">
      <c r="A111" s="531"/>
      <c r="B111" s="523" t="s">
        <v>110</v>
      </c>
      <c r="C111" s="524">
        <v>10.807162664603403</v>
      </c>
      <c r="D111" s="525">
        <v>10724705</v>
      </c>
      <c r="E111" s="526">
        <v>115903631.46488544</v>
      </c>
      <c r="F111" s="62">
        <v>1.7705465342993445E-5</v>
      </c>
      <c r="G111" s="62">
        <v>1.6992974019394107E-5</v>
      </c>
      <c r="H111" s="576">
        <v>0</v>
      </c>
    </row>
    <row r="112" spans="1:8">
      <c r="A112" s="531"/>
      <c r="B112" s="523" t="s">
        <v>118</v>
      </c>
      <c r="C112" s="524">
        <v>10.542804716122154</v>
      </c>
      <c r="D112" s="525">
        <v>91703800</v>
      </c>
      <c r="E112" s="526">
        <v>966815255.12632275</v>
      </c>
      <c r="F112" s="62">
        <v>1.4769092026165355E-4</v>
      </c>
      <c r="G112" s="62">
        <v>1.1771817338768634E-4</v>
      </c>
      <c r="H112" s="576">
        <v>0</v>
      </c>
    </row>
    <row r="113" spans="1:16">
      <c r="A113" s="531"/>
      <c r="B113" s="523" t="s">
        <v>120</v>
      </c>
      <c r="C113" s="524">
        <v>7.0089081827409379</v>
      </c>
      <c r="D113" s="525">
        <v>7619321</v>
      </c>
      <c r="E113" s="526">
        <v>53403121.303829864</v>
      </c>
      <c r="F113" s="62">
        <v>8.1578730666354888E-6</v>
      </c>
      <c r="G113" s="62">
        <v>9.2543238819037166E-6</v>
      </c>
      <c r="H113" s="576">
        <v>0</v>
      </c>
    </row>
    <row r="114" spans="1:16">
      <c r="A114" s="531"/>
      <c r="B114" s="523" t="s">
        <v>306</v>
      </c>
      <c r="C114" s="524">
        <v>1.2385476103408126</v>
      </c>
      <c r="D114" s="525">
        <v>106170</v>
      </c>
      <c r="E114" s="526">
        <v>131496.59978988409</v>
      </c>
      <c r="F114" s="62">
        <v>2.0087450762978329E-8</v>
      </c>
      <c r="G114" s="62">
        <v>0</v>
      </c>
      <c r="H114" s="576">
        <v>0</v>
      </c>
    </row>
    <row r="115" spans="1:16">
      <c r="A115" s="531"/>
      <c r="B115" s="523" t="s">
        <v>122</v>
      </c>
      <c r="C115" s="528">
        <v>0</v>
      </c>
      <c r="D115" s="525">
        <v>32526562</v>
      </c>
      <c r="E115" s="526">
        <v>0</v>
      </c>
      <c r="F115" s="62">
        <v>0</v>
      </c>
      <c r="G115" s="62">
        <v>0</v>
      </c>
      <c r="H115" s="576">
        <v>0</v>
      </c>
    </row>
    <row r="116" spans="1:16">
      <c r="A116" s="531"/>
      <c r="B116" s="523" t="s">
        <v>111</v>
      </c>
      <c r="C116" s="528">
        <v>0</v>
      </c>
      <c r="D116" s="525">
        <v>2889167</v>
      </c>
      <c r="E116" s="526">
        <v>0</v>
      </c>
      <c r="F116" s="62">
        <v>0</v>
      </c>
      <c r="G116" s="62">
        <v>0</v>
      </c>
      <c r="H116" s="576">
        <v>5.7920859004328187E-6</v>
      </c>
    </row>
    <row r="117" spans="1:16">
      <c r="A117" s="531"/>
      <c r="B117" s="523" t="s">
        <v>113</v>
      </c>
      <c r="C117" s="524">
        <v>0</v>
      </c>
      <c r="D117" s="525">
        <v>25021974</v>
      </c>
      <c r="E117" s="526">
        <v>0</v>
      </c>
      <c r="F117" s="62">
        <v>0</v>
      </c>
      <c r="G117" s="62">
        <v>0</v>
      </c>
      <c r="H117" s="576">
        <v>0</v>
      </c>
    </row>
    <row r="118" spans="1:16">
      <c r="A118" s="531"/>
      <c r="B118" s="523" t="s">
        <v>114</v>
      </c>
      <c r="C118" s="526">
        <v>0</v>
      </c>
      <c r="D118" s="525">
        <v>3017712</v>
      </c>
      <c r="E118" s="526">
        <v>0</v>
      </c>
      <c r="F118" s="62">
        <v>0</v>
      </c>
      <c r="G118" s="62">
        <v>0</v>
      </c>
      <c r="H118" s="576">
        <v>0</v>
      </c>
    </row>
    <row r="119" spans="1:16">
      <c r="A119" s="531"/>
      <c r="B119" s="523" t="s">
        <v>123</v>
      </c>
      <c r="C119" s="528">
        <v>0</v>
      </c>
      <c r="D119" s="525">
        <v>9651349</v>
      </c>
      <c r="E119" s="526">
        <v>0</v>
      </c>
      <c r="F119" s="62">
        <v>0</v>
      </c>
      <c r="G119" s="62">
        <v>0</v>
      </c>
      <c r="H119" s="576">
        <v>0</v>
      </c>
    </row>
    <row r="120" spans="1:16">
      <c r="A120" s="531"/>
      <c r="B120" s="523" t="s">
        <v>124</v>
      </c>
      <c r="C120" s="528">
        <v>0</v>
      </c>
      <c r="D120" s="525">
        <v>160995642</v>
      </c>
      <c r="E120" s="526">
        <v>0</v>
      </c>
      <c r="F120" s="62">
        <v>0</v>
      </c>
      <c r="G120" s="62">
        <v>0</v>
      </c>
      <c r="H120" s="576">
        <v>0</v>
      </c>
    </row>
    <row r="121" spans="1:16">
      <c r="A121" s="531"/>
      <c r="B121" s="523" t="s">
        <v>125</v>
      </c>
      <c r="C121" s="528">
        <v>0</v>
      </c>
      <c r="D121" s="525">
        <v>10879829</v>
      </c>
      <c r="E121" s="526">
        <v>0</v>
      </c>
      <c r="F121" s="62">
        <v>0</v>
      </c>
      <c r="G121" s="62">
        <v>0</v>
      </c>
      <c r="H121" s="576">
        <v>0</v>
      </c>
    </row>
    <row r="122" spans="1:16">
      <c r="A122" s="531"/>
      <c r="B122" s="523" t="s">
        <v>126</v>
      </c>
      <c r="C122" s="528">
        <v>0</v>
      </c>
      <c r="D122" s="525">
        <v>774830</v>
      </c>
      <c r="E122" s="526">
        <v>0</v>
      </c>
      <c r="F122" s="62">
        <v>0</v>
      </c>
      <c r="G122" s="62">
        <v>0</v>
      </c>
      <c r="H122" s="576">
        <v>0</v>
      </c>
    </row>
    <row r="123" spans="1:16">
      <c r="A123" s="531"/>
      <c r="B123" s="523" t="s">
        <v>127</v>
      </c>
      <c r="C123" s="528">
        <v>0</v>
      </c>
      <c r="D123" s="525">
        <v>18105570</v>
      </c>
      <c r="E123" s="526">
        <v>0</v>
      </c>
      <c r="F123" s="62">
        <v>0</v>
      </c>
      <c r="G123" s="62">
        <v>0</v>
      </c>
      <c r="H123" s="576">
        <v>0</v>
      </c>
    </row>
    <row r="124" spans="1:16" ht="15.75">
      <c r="A124" s="531"/>
      <c r="B124" s="523" t="s">
        <v>128</v>
      </c>
      <c r="C124" s="528">
        <v>0</v>
      </c>
      <c r="D124" s="525">
        <v>11178921</v>
      </c>
      <c r="E124" s="526">
        <v>0</v>
      </c>
      <c r="F124" s="62">
        <v>0</v>
      </c>
      <c r="G124" s="62">
        <v>0</v>
      </c>
      <c r="H124" s="576">
        <v>0</v>
      </c>
      <c r="P124" s="519" t="s">
        <v>386</v>
      </c>
    </row>
    <row r="125" spans="1:16" ht="15.75">
      <c r="A125" s="531"/>
      <c r="B125" s="523" t="s">
        <v>129</v>
      </c>
      <c r="C125" s="528">
        <v>0</v>
      </c>
      <c r="D125" s="525">
        <v>15577899</v>
      </c>
      <c r="E125" s="526">
        <v>0</v>
      </c>
      <c r="F125" s="62">
        <v>0</v>
      </c>
      <c r="G125" s="62">
        <v>0</v>
      </c>
      <c r="H125" s="576">
        <v>0</v>
      </c>
      <c r="P125" s="519" t="s">
        <v>386</v>
      </c>
    </row>
    <row r="126" spans="1:16" ht="15.75">
      <c r="A126" s="531"/>
      <c r="B126" s="523" t="s">
        <v>130</v>
      </c>
      <c r="C126" s="528">
        <v>0</v>
      </c>
      <c r="D126" s="525">
        <v>23344179</v>
      </c>
      <c r="E126" s="526">
        <v>0</v>
      </c>
      <c r="F126" s="62">
        <v>0</v>
      </c>
      <c r="G126" s="62">
        <v>0</v>
      </c>
      <c r="H126" s="576">
        <v>0</v>
      </c>
      <c r="P126" s="519" t="s">
        <v>386</v>
      </c>
    </row>
    <row r="127" spans="1:16" ht="15.75">
      <c r="A127" s="531"/>
      <c r="B127" s="523" t="s">
        <v>131</v>
      </c>
      <c r="C127" s="528">
        <v>0</v>
      </c>
      <c r="D127" s="525">
        <v>4900274</v>
      </c>
      <c r="E127" s="526">
        <v>0</v>
      </c>
      <c r="F127" s="62">
        <v>0</v>
      </c>
      <c r="G127" s="62">
        <v>0</v>
      </c>
      <c r="H127" s="576">
        <v>0</v>
      </c>
      <c r="P127" s="519" t="s">
        <v>386</v>
      </c>
    </row>
    <row r="128" spans="1:16" ht="15.75">
      <c r="A128" s="531"/>
      <c r="B128" s="523" t="s">
        <v>132</v>
      </c>
      <c r="C128" s="528">
        <v>0</v>
      </c>
      <c r="D128" s="525">
        <v>14037472</v>
      </c>
      <c r="E128" s="526">
        <v>0</v>
      </c>
      <c r="F128" s="62">
        <v>0</v>
      </c>
      <c r="G128" s="62">
        <v>0</v>
      </c>
      <c r="H128" s="576">
        <v>0</v>
      </c>
      <c r="P128" s="519" t="s">
        <v>386</v>
      </c>
    </row>
    <row r="129" spans="1:16" ht="15.75">
      <c r="A129" s="531"/>
      <c r="B129" s="523" t="s">
        <v>133</v>
      </c>
      <c r="C129" s="528">
        <v>0</v>
      </c>
      <c r="D129" s="525">
        <v>48228704</v>
      </c>
      <c r="E129" s="526">
        <v>0</v>
      </c>
      <c r="F129" s="62">
        <v>0</v>
      </c>
      <c r="G129" s="62">
        <v>0</v>
      </c>
      <c r="H129" s="576">
        <v>0</v>
      </c>
      <c r="P129" s="519" t="s">
        <v>386</v>
      </c>
    </row>
    <row r="130" spans="1:16" ht="15.75">
      <c r="A130" s="531"/>
      <c r="B130" s="523" t="s">
        <v>134</v>
      </c>
      <c r="C130" s="528">
        <v>0</v>
      </c>
      <c r="D130" s="525">
        <v>788474</v>
      </c>
      <c r="E130" s="526">
        <v>0</v>
      </c>
      <c r="F130" s="62">
        <v>0</v>
      </c>
      <c r="G130" s="62">
        <v>0</v>
      </c>
      <c r="H130" s="576">
        <v>0</v>
      </c>
      <c r="P130" s="519" t="s">
        <v>386</v>
      </c>
    </row>
    <row r="131" spans="1:16" ht="15.75">
      <c r="A131" s="531"/>
      <c r="B131" s="523" t="s">
        <v>135</v>
      </c>
      <c r="C131" s="528">
        <v>0</v>
      </c>
      <c r="D131" s="525">
        <v>4620330</v>
      </c>
      <c r="E131" s="526">
        <v>0</v>
      </c>
      <c r="F131" s="62">
        <v>0</v>
      </c>
      <c r="G131" s="62">
        <v>0</v>
      </c>
      <c r="H131" s="576">
        <v>0</v>
      </c>
      <c r="P131" s="519" t="s">
        <v>386</v>
      </c>
    </row>
    <row r="132" spans="1:16" ht="15.75">
      <c r="A132" s="531"/>
      <c r="B132" s="523" t="s">
        <v>136</v>
      </c>
      <c r="C132" s="528">
        <v>0</v>
      </c>
      <c r="D132" s="525">
        <v>4807850</v>
      </c>
      <c r="E132" s="526">
        <v>0</v>
      </c>
      <c r="F132" s="62">
        <v>0</v>
      </c>
      <c r="G132" s="62">
        <v>0</v>
      </c>
      <c r="H132" s="576">
        <v>0</v>
      </c>
      <c r="P132" s="519" t="s">
        <v>386</v>
      </c>
    </row>
    <row r="133" spans="1:16" ht="15.75">
      <c r="A133" s="531"/>
      <c r="B133" s="523" t="s">
        <v>137</v>
      </c>
      <c r="C133" s="528">
        <v>0</v>
      </c>
      <c r="D133" s="525">
        <v>22701556</v>
      </c>
      <c r="E133" s="526">
        <v>0</v>
      </c>
      <c r="F133" s="62">
        <v>0</v>
      </c>
      <c r="G133" s="62">
        <v>0</v>
      </c>
      <c r="H133" s="576">
        <v>0</v>
      </c>
      <c r="P133" s="519" t="s">
        <v>386</v>
      </c>
    </row>
    <row r="134" spans="1:16" ht="15.75">
      <c r="A134" s="531"/>
      <c r="B134" s="523" t="s">
        <v>138</v>
      </c>
      <c r="C134" s="524">
        <v>0</v>
      </c>
      <c r="D134" s="525">
        <v>11389562</v>
      </c>
      <c r="E134" s="526">
        <v>0</v>
      </c>
      <c r="F134" s="62">
        <v>0</v>
      </c>
      <c r="G134" s="62">
        <v>0</v>
      </c>
      <c r="H134" s="576">
        <v>0</v>
      </c>
      <c r="P134" s="519" t="s">
        <v>386</v>
      </c>
    </row>
    <row r="135" spans="1:16" ht="15.75">
      <c r="A135" s="531"/>
      <c r="B135" s="523" t="s">
        <v>139</v>
      </c>
      <c r="C135" s="528">
        <v>0</v>
      </c>
      <c r="D135" s="525">
        <v>77266814</v>
      </c>
      <c r="E135" s="526">
        <v>0</v>
      </c>
      <c r="F135" s="62">
        <v>0</v>
      </c>
      <c r="G135" s="62">
        <v>0</v>
      </c>
      <c r="H135" s="576">
        <v>0</v>
      </c>
      <c r="P135" s="519" t="s">
        <v>386</v>
      </c>
    </row>
    <row r="136" spans="1:16" ht="15.75">
      <c r="A136" s="531"/>
      <c r="B136" s="523" t="s">
        <v>140</v>
      </c>
      <c r="C136" s="528">
        <v>0</v>
      </c>
      <c r="D136" s="525">
        <v>6126583</v>
      </c>
      <c r="E136" s="526">
        <v>0</v>
      </c>
      <c r="F136" s="62">
        <v>0</v>
      </c>
      <c r="G136" s="62">
        <v>0</v>
      </c>
      <c r="H136" s="576">
        <v>8.0707203045948048E-6</v>
      </c>
      <c r="P136" s="519" t="s">
        <v>386</v>
      </c>
    </row>
    <row r="137" spans="1:16" ht="15.75">
      <c r="A137" s="531"/>
      <c r="B137" s="523" t="s">
        <v>141</v>
      </c>
      <c r="C137" s="528">
        <v>0</v>
      </c>
      <c r="D137" s="525">
        <v>5169118</v>
      </c>
      <c r="E137" s="526">
        <v>0</v>
      </c>
      <c r="F137" s="62">
        <v>0</v>
      </c>
      <c r="G137" s="62">
        <v>0</v>
      </c>
      <c r="H137" s="576">
        <v>0</v>
      </c>
      <c r="P137" s="519" t="s">
        <v>386</v>
      </c>
    </row>
    <row r="138" spans="1:16" ht="15.75">
      <c r="A138" s="531"/>
      <c r="B138" s="523" t="s">
        <v>142</v>
      </c>
      <c r="C138" s="528">
        <v>0</v>
      </c>
      <c r="D138" s="525">
        <v>99390750</v>
      </c>
      <c r="E138" s="526">
        <v>0</v>
      </c>
      <c r="F138" s="62">
        <v>0</v>
      </c>
      <c r="G138" s="62">
        <v>0</v>
      </c>
      <c r="H138" s="576">
        <v>0</v>
      </c>
      <c r="P138" s="519" t="s">
        <v>386</v>
      </c>
    </row>
    <row r="139" spans="1:16" ht="15.75">
      <c r="A139" s="531"/>
      <c r="B139" s="523" t="s">
        <v>117</v>
      </c>
      <c r="C139" s="524">
        <v>0</v>
      </c>
      <c r="D139" s="525">
        <v>892145</v>
      </c>
      <c r="E139" s="526">
        <v>0</v>
      </c>
      <c r="F139" s="62">
        <v>0</v>
      </c>
      <c r="G139" s="62">
        <v>0</v>
      </c>
      <c r="H139" s="576">
        <v>0</v>
      </c>
      <c r="P139" s="519" t="s">
        <v>386</v>
      </c>
    </row>
    <row r="140" spans="1:16" ht="15.75">
      <c r="A140" s="531"/>
      <c r="B140" s="523" t="s">
        <v>143</v>
      </c>
      <c r="C140" s="528">
        <v>0</v>
      </c>
      <c r="D140" s="525">
        <v>1990924</v>
      </c>
      <c r="E140" s="526">
        <v>0</v>
      </c>
      <c r="F140" s="62">
        <v>0</v>
      </c>
      <c r="G140" s="62">
        <v>0</v>
      </c>
      <c r="H140" s="576">
        <v>0</v>
      </c>
      <c r="P140" s="519" t="s">
        <v>386</v>
      </c>
    </row>
    <row r="141" spans="1:16" ht="15.75">
      <c r="A141" s="531"/>
      <c r="B141" s="523" t="s">
        <v>144</v>
      </c>
      <c r="C141" s="528">
        <v>0</v>
      </c>
      <c r="D141" s="525">
        <v>3679000</v>
      </c>
      <c r="E141" s="526">
        <v>0</v>
      </c>
      <c r="F141" s="62">
        <v>0</v>
      </c>
      <c r="G141" s="62">
        <v>0</v>
      </c>
      <c r="H141" s="576">
        <v>0</v>
      </c>
      <c r="P141" s="519" t="s">
        <v>386</v>
      </c>
    </row>
    <row r="142" spans="1:16" ht="15.75">
      <c r="A142" s="531"/>
      <c r="B142" s="523" t="s">
        <v>145</v>
      </c>
      <c r="C142" s="528">
        <v>0</v>
      </c>
      <c r="D142" s="525">
        <v>27409893</v>
      </c>
      <c r="E142" s="526">
        <v>0</v>
      </c>
      <c r="F142" s="62">
        <v>0</v>
      </c>
      <c r="G142" s="62">
        <v>0</v>
      </c>
      <c r="H142" s="576">
        <v>0</v>
      </c>
      <c r="P142" s="519" t="s">
        <v>386</v>
      </c>
    </row>
    <row r="143" spans="1:16" ht="15.75">
      <c r="A143" s="531"/>
      <c r="B143" s="529" t="s">
        <v>119</v>
      </c>
      <c r="C143" s="524">
        <v>0</v>
      </c>
      <c r="D143" s="525">
        <v>16342897</v>
      </c>
      <c r="E143" s="526">
        <v>0</v>
      </c>
      <c r="F143" s="62">
        <v>0</v>
      </c>
      <c r="G143" s="62">
        <v>1.5067202983058977E-5</v>
      </c>
      <c r="H143" s="576">
        <v>0</v>
      </c>
      <c r="P143" s="519" t="s">
        <v>386</v>
      </c>
    </row>
    <row r="144" spans="1:16" ht="15.75">
      <c r="A144" s="531"/>
      <c r="B144" s="523" t="s">
        <v>146</v>
      </c>
      <c r="C144" s="528">
        <v>0</v>
      </c>
      <c r="D144" s="525">
        <v>12608590</v>
      </c>
      <c r="E144" s="526">
        <v>0</v>
      </c>
      <c r="F144" s="62">
        <v>0</v>
      </c>
      <c r="G144" s="62">
        <v>0</v>
      </c>
      <c r="H144" s="576">
        <v>0</v>
      </c>
      <c r="P144" s="519" t="s">
        <v>386</v>
      </c>
    </row>
    <row r="145" spans="1:16" ht="15.75">
      <c r="A145" s="531"/>
      <c r="B145" s="523" t="s">
        <v>147</v>
      </c>
      <c r="C145" s="528">
        <v>0</v>
      </c>
      <c r="D145" s="525">
        <v>1844325</v>
      </c>
      <c r="E145" s="526">
        <v>0</v>
      </c>
      <c r="F145" s="62">
        <v>0</v>
      </c>
      <c r="G145" s="62">
        <v>0</v>
      </c>
      <c r="H145" s="576">
        <v>0</v>
      </c>
      <c r="P145" s="519" t="s">
        <v>386</v>
      </c>
    </row>
    <row r="146" spans="1:16" ht="15.75">
      <c r="A146" s="531"/>
      <c r="B146" s="523" t="s">
        <v>148</v>
      </c>
      <c r="C146" s="528">
        <v>0</v>
      </c>
      <c r="D146" s="525">
        <v>10711067</v>
      </c>
      <c r="E146" s="526">
        <v>0</v>
      </c>
      <c r="F146" s="62">
        <v>0</v>
      </c>
      <c r="G146" s="62">
        <v>0</v>
      </c>
      <c r="H146" s="576">
        <v>0</v>
      </c>
      <c r="P146" s="519" t="s">
        <v>386</v>
      </c>
    </row>
    <row r="147" spans="1:16" ht="15.75">
      <c r="A147" s="531"/>
      <c r="B147" s="523" t="s">
        <v>121</v>
      </c>
      <c r="C147" s="528">
        <v>0</v>
      </c>
      <c r="D147" s="525">
        <v>1311050527</v>
      </c>
      <c r="E147" s="526">
        <v>0</v>
      </c>
      <c r="F147" s="62">
        <v>0</v>
      </c>
      <c r="G147" s="62">
        <v>0</v>
      </c>
      <c r="H147" s="576">
        <v>0</v>
      </c>
      <c r="P147" s="519" t="s">
        <v>386</v>
      </c>
    </row>
    <row r="148" spans="1:16" ht="15.75">
      <c r="A148" s="531"/>
      <c r="B148" s="523" t="s">
        <v>149</v>
      </c>
      <c r="C148" s="528">
        <v>0</v>
      </c>
      <c r="D148" s="525">
        <v>46050302</v>
      </c>
      <c r="E148" s="526">
        <v>0</v>
      </c>
      <c r="F148" s="62">
        <v>0</v>
      </c>
      <c r="G148" s="62">
        <v>0</v>
      </c>
      <c r="H148" s="576">
        <v>0</v>
      </c>
      <c r="P148" s="519" t="s">
        <v>386</v>
      </c>
    </row>
    <row r="149" spans="1:16" ht="15.75">
      <c r="A149" s="531"/>
      <c r="B149" s="523" t="s">
        <v>150</v>
      </c>
      <c r="C149" s="528">
        <v>0</v>
      </c>
      <c r="D149" s="525">
        <v>5957000</v>
      </c>
      <c r="E149" s="526">
        <v>0</v>
      </c>
      <c r="F149" s="62">
        <v>0</v>
      </c>
      <c r="G149" s="62">
        <v>0</v>
      </c>
      <c r="H149" s="576">
        <v>0</v>
      </c>
      <c r="P149" s="519" t="s">
        <v>386</v>
      </c>
    </row>
    <row r="150" spans="1:16" ht="15.75">
      <c r="A150" s="531"/>
      <c r="B150" s="523" t="s">
        <v>151</v>
      </c>
      <c r="C150" s="528">
        <v>0</v>
      </c>
      <c r="D150" s="525">
        <v>6802023</v>
      </c>
      <c r="E150" s="526">
        <v>0</v>
      </c>
      <c r="F150" s="62">
        <v>0</v>
      </c>
      <c r="G150" s="62">
        <v>0</v>
      </c>
      <c r="H150" s="576">
        <v>0</v>
      </c>
      <c r="P150" s="519" t="s">
        <v>386</v>
      </c>
    </row>
    <row r="151" spans="1:16" ht="15.75">
      <c r="A151" s="531"/>
      <c r="B151" s="523" t="s">
        <v>152</v>
      </c>
      <c r="C151" s="524">
        <v>0</v>
      </c>
      <c r="D151" s="525">
        <v>1978440</v>
      </c>
      <c r="E151" s="526">
        <v>0</v>
      </c>
      <c r="F151" s="62">
        <v>0</v>
      </c>
      <c r="G151" s="62">
        <v>0</v>
      </c>
      <c r="H151" s="576">
        <v>0</v>
      </c>
      <c r="P151" s="519" t="s">
        <v>386</v>
      </c>
    </row>
    <row r="152" spans="1:16" ht="15.75">
      <c r="A152" s="531"/>
      <c r="B152" s="523" t="s">
        <v>153</v>
      </c>
      <c r="C152" s="528">
        <v>0</v>
      </c>
      <c r="D152" s="525">
        <v>4503438</v>
      </c>
      <c r="E152" s="526">
        <v>0</v>
      </c>
      <c r="F152" s="62">
        <v>0</v>
      </c>
      <c r="G152" s="62">
        <v>0</v>
      </c>
      <c r="H152" s="576">
        <v>0</v>
      </c>
      <c r="P152" s="519" t="s">
        <v>386</v>
      </c>
    </row>
    <row r="153" spans="1:16" ht="15.75">
      <c r="A153" s="531"/>
      <c r="B153" s="523" t="s">
        <v>112</v>
      </c>
      <c r="C153" s="528">
        <v>0</v>
      </c>
      <c r="D153" s="525">
        <v>2910199</v>
      </c>
      <c r="E153" s="526">
        <v>0</v>
      </c>
      <c r="F153" s="62">
        <v>0</v>
      </c>
      <c r="G153" s="62">
        <v>0</v>
      </c>
      <c r="H153" s="576">
        <v>0</v>
      </c>
      <c r="P153" s="519" t="s">
        <v>386</v>
      </c>
    </row>
    <row r="154" spans="1:16" ht="15.75">
      <c r="A154" s="531"/>
      <c r="B154" s="523" t="s">
        <v>154</v>
      </c>
      <c r="C154" s="528">
        <v>0</v>
      </c>
      <c r="D154" s="525">
        <v>24235390</v>
      </c>
      <c r="E154" s="526">
        <v>0</v>
      </c>
      <c r="F154" s="62">
        <v>0</v>
      </c>
      <c r="G154" s="62">
        <v>0</v>
      </c>
      <c r="H154" s="576">
        <v>0</v>
      </c>
      <c r="P154" s="519" t="s">
        <v>386</v>
      </c>
    </row>
    <row r="155" spans="1:16" ht="15.75">
      <c r="A155" s="531"/>
      <c r="B155" s="523" t="s">
        <v>155</v>
      </c>
      <c r="C155" s="528">
        <v>0</v>
      </c>
      <c r="D155" s="525">
        <v>17215232</v>
      </c>
      <c r="E155" s="526">
        <v>0</v>
      </c>
      <c r="F155" s="62">
        <v>0</v>
      </c>
      <c r="G155" s="62">
        <v>0</v>
      </c>
      <c r="H155" s="576">
        <v>0</v>
      </c>
      <c r="P155" s="519" t="s">
        <v>386</v>
      </c>
    </row>
    <row r="156" spans="1:16" ht="15.75">
      <c r="A156" s="531"/>
      <c r="B156" s="523" t="s">
        <v>156</v>
      </c>
      <c r="C156" s="528">
        <v>0</v>
      </c>
      <c r="D156" s="525">
        <v>17599694</v>
      </c>
      <c r="E156" s="526">
        <v>0</v>
      </c>
      <c r="F156" s="62">
        <v>0</v>
      </c>
      <c r="G156" s="62">
        <v>0</v>
      </c>
      <c r="H156" s="576">
        <v>0</v>
      </c>
      <c r="P156" s="519" t="s">
        <v>386</v>
      </c>
    </row>
    <row r="157" spans="1:16" ht="15.75">
      <c r="A157" s="531"/>
      <c r="B157" s="523" t="s">
        <v>157</v>
      </c>
      <c r="C157" s="528">
        <v>0</v>
      </c>
      <c r="D157" s="525">
        <v>4067564</v>
      </c>
      <c r="E157" s="526">
        <v>0</v>
      </c>
      <c r="F157" s="62">
        <v>0</v>
      </c>
      <c r="G157" s="62">
        <v>0</v>
      </c>
      <c r="H157" s="576">
        <v>0</v>
      </c>
      <c r="P157" s="519" t="s">
        <v>386</v>
      </c>
    </row>
    <row r="158" spans="1:16" ht="15.75">
      <c r="A158" s="532"/>
      <c r="B158" s="523" t="s">
        <v>158</v>
      </c>
      <c r="C158" s="528">
        <v>0</v>
      </c>
      <c r="D158" s="525">
        <v>3554150</v>
      </c>
      <c r="E158" s="526">
        <v>0</v>
      </c>
      <c r="F158" s="62">
        <v>0</v>
      </c>
      <c r="G158" s="62">
        <v>0</v>
      </c>
      <c r="H158" s="576">
        <v>0</v>
      </c>
      <c r="P158" s="519" t="s">
        <v>386</v>
      </c>
    </row>
    <row r="159" spans="1:16" ht="15.75">
      <c r="A159" s="532"/>
      <c r="B159" s="523" t="s">
        <v>116</v>
      </c>
      <c r="C159" s="528">
        <v>0</v>
      </c>
      <c r="D159" s="525">
        <v>34377511</v>
      </c>
      <c r="E159" s="526">
        <v>0</v>
      </c>
      <c r="F159" s="62">
        <v>0</v>
      </c>
      <c r="G159" s="62">
        <v>6.5640296727431522E-6</v>
      </c>
      <c r="H159" s="576">
        <v>3.3156640444810695E-5</v>
      </c>
      <c r="P159" s="519" t="s">
        <v>386</v>
      </c>
    </row>
    <row r="160" spans="1:16" ht="15.75">
      <c r="A160" s="532"/>
      <c r="B160" s="523" t="s">
        <v>159</v>
      </c>
      <c r="C160" s="528">
        <v>0</v>
      </c>
      <c r="D160" s="525">
        <v>27977863</v>
      </c>
      <c r="E160" s="526">
        <v>0</v>
      </c>
      <c r="F160" s="62">
        <v>0</v>
      </c>
      <c r="G160" s="62">
        <v>0</v>
      </c>
      <c r="H160" s="576">
        <v>0</v>
      </c>
      <c r="P160" s="519" t="s">
        <v>386</v>
      </c>
    </row>
    <row r="161" spans="1:16" ht="15.75">
      <c r="A161" s="531"/>
      <c r="B161" s="523" t="s">
        <v>290</v>
      </c>
      <c r="C161" s="528">
        <v>0</v>
      </c>
      <c r="D161" s="525">
        <v>53897154</v>
      </c>
      <c r="E161" s="526">
        <v>0</v>
      </c>
      <c r="F161" s="62">
        <v>0</v>
      </c>
      <c r="G161" s="62">
        <v>0</v>
      </c>
      <c r="H161" s="576">
        <v>0</v>
      </c>
      <c r="P161" s="519" t="s">
        <v>386</v>
      </c>
    </row>
    <row r="162" spans="1:16" ht="15.75">
      <c r="A162" s="531"/>
      <c r="B162" s="523" t="s">
        <v>160</v>
      </c>
      <c r="C162" s="524">
        <v>0</v>
      </c>
      <c r="D162" s="525">
        <v>2458830</v>
      </c>
      <c r="E162" s="526">
        <v>0</v>
      </c>
      <c r="F162" s="62">
        <v>0</v>
      </c>
      <c r="G162" s="62">
        <v>0</v>
      </c>
      <c r="H162" s="576">
        <v>0</v>
      </c>
      <c r="P162" s="519" t="s">
        <v>386</v>
      </c>
    </row>
    <row r="163" spans="1:16" ht="15.75">
      <c r="A163" s="531"/>
      <c r="B163" s="523" t="s">
        <v>161</v>
      </c>
      <c r="C163" s="524">
        <v>0</v>
      </c>
      <c r="D163" s="525">
        <v>28513700</v>
      </c>
      <c r="E163" s="526">
        <v>0</v>
      </c>
      <c r="F163" s="62">
        <v>0</v>
      </c>
      <c r="G163" s="62">
        <v>0</v>
      </c>
      <c r="H163" s="576">
        <v>0</v>
      </c>
      <c r="P163" s="519" t="s">
        <v>386</v>
      </c>
    </row>
    <row r="164" spans="1:16" ht="15.75">
      <c r="A164" s="531"/>
      <c r="B164" s="523" t="s">
        <v>162</v>
      </c>
      <c r="C164" s="524">
        <v>0</v>
      </c>
      <c r="D164" s="525">
        <v>6082032</v>
      </c>
      <c r="E164" s="526">
        <v>0</v>
      </c>
      <c r="F164" s="62">
        <v>0</v>
      </c>
      <c r="G164" s="62">
        <v>0</v>
      </c>
      <c r="H164" s="576">
        <v>0</v>
      </c>
      <c r="P164" s="519" t="s">
        <v>386</v>
      </c>
    </row>
    <row r="165" spans="1:16" ht="15.75">
      <c r="A165" s="531"/>
      <c r="B165" s="523" t="s">
        <v>163</v>
      </c>
      <c r="C165" s="524">
        <v>0</v>
      </c>
      <c r="D165" s="525">
        <v>19899120</v>
      </c>
      <c r="E165" s="526">
        <v>0</v>
      </c>
      <c r="F165" s="62">
        <v>0</v>
      </c>
      <c r="G165" s="62">
        <v>0</v>
      </c>
      <c r="H165" s="576">
        <v>0</v>
      </c>
      <c r="P165" s="519" t="s">
        <v>386</v>
      </c>
    </row>
    <row r="166" spans="1:16" ht="15.75">
      <c r="A166" s="531"/>
      <c r="B166" s="523" t="s">
        <v>164</v>
      </c>
      <c r="C166" s="524">
        <v>0</v>
      </c>
      <c r="D166" s="525">
        <v>182201962</v>
      </c>
      <c r="E166" s="526">
        <v>0</v>
      </c>
      <c r="F166" s="62">
        <v>0</v>
      </c>
      <c r="G166" s="62">
        <v>0</v>
      </c>
      <c r="H166" s="576">
        <v>0</v>
      </c>
      <c r="P166" s="519" t="s">
        <v>386</v>
      </c>
    </row>
    <row r="167" spans="1:16" ht="15.75">
      <c r="A167" s="531"/>
      <c r="B167" s="523" t="s">
        <v>165</v>
      </c>
      <c r="C167" s="524">
        <v>0</v>
      </c>
      <c r="D167" s="525">
        <v>188924874</v>
      </c>
      <c r="E167" s="526">
        <v>0</v>
      </c>
      <c r="F167" s="62">
        <v>0</v>
      </c>
      <c r="G167" s="62">
        <v>0</v>
      </c>
      <c r="H167" s="576">
        <v>0</v>
      </c>
      <c r="P167" s="519" t="s">
        <v>386</v>
      </c>
    </row>
    <row r="168" spans="1:16" ht="15.75">
      <c r="A168" s="531"/>
      <c r="B168" s="523" t="s">
        <v>166</v>
      </c>
      <c r="C168" s="524">
        <v>0</v>
      </c>
      <c r="D168" s="525">
        <v>6639123</v>
      </c>
      <c r="E168" s="526">
        <v>0</v>
      </c>
      <c r="F168" s="62">
        <v>0</v>
      </c>
      <c r="G168" s="62">
        <v>0</v>
      </c>
      <c r="H168" s="576">
        <v>0</v>
      </c>
      <c r="P168" s="519" t="s">
        <v>386</v>
      </c>
    </row>
    <row r="169" spans="1:16" ht="15.75">
      <c r="A169" s="531"/>
      <c r="B169" s="523" t="s">
        <v>109</v>
      </c>
      <c r="C169" s="524">
        <v>0</v>
      </c>
      <c r="D169" s="525">
        <v>31376670</v>
      </c>
      <c r="E169" s="526">
        <v>0</v>
      </c>
      <c r="F169" s="62">
        <v>0</v>
      </c>
      <c r="G169" s="62">
        <v>0</v>
      </c>
      <c r="H169" s="576">
        <v>0</v>
      </c>
      <c r="P169" s="519" t="s">
        <v>386</v>
      </c>
    </row>
    <row r="170" spans="1:16" ht="15.75">
      <c r="A170" s="533"/>
      <c r="B170" s="523" t="s">
        <v>167</v>
      </c>
      <c r="C170" s="524">
        <v>0</v>
      </c>
      <c r="D170" s="525">
        <v>100699395</v>
      </c>
      <c r="E170" s="526">
        <v>0</v>
      </c>
      <c r="F170" s="62">
        <v>0</v>
      </c>
      <c r="G170" s="62">
        <v>0</v>
      </c>
      <c r="H170" s="576">
        <v>0</v>
      </c>
      <c r="P170" s="519" t="s">
        <v>386</v>
      </c>
    </row>
    <row r="171" spans="1:16" ht="15.75">
      <c r="A171" s="533"/>
      <c r="B171" s="523" t="s">
        <v>168</v>
      </c>
      <c r="C171" s="524">
        <v>0</v>
      </c>
      <c r="D171" s="525">
        <v>11609666</v>
      </c>
      <c r="E171" s="526">
        <v>0</v>
      </c>
      <c r="F171" s="62">
        <v>0</v>
      </c>
      <c r="G171" s="62">
        <v>0</v>
      </c>
      <c r="H171" s="576">
        <v>0</v>
      </c>
      <c r="P171" s="519" t="s">
        <v>386</v>
      </c>
    </row>
    <row r="172" spans="1:16">
      <c r="A172" s="533"/>
      <c r="B172" s="523" t="s">
        <v>299</v>
      </c>
      <c r="C172" s="524">
        <v>0</v>
      </c>
      <c r="D172" s="525">
        <v>193228</v>
      </c>
      <c r="E172" s="526">
        <v>0</v>
      </c>
      <c r="F172" s="62">
        <v>0</v>
      </c>
      <c r="G172" s="62">
        <v>0</v>
      </c>
      <c r="H172" s="576">
        <v>0</v>
      </c>
    </row>
    <row r="173" spans="1:16">
      <c r="A173" s="533"/>
      <c r="B173" s="523" t="s">
        <v>300</v>
      </c>
      <c r="C173" s="524">
        <v>0</v>
      </c>
      <c r="D173" s="525">
        <v>190344</v>
      </c>
      <c r="E173" s="526">
        <v>0</v>
      </c>
      <c r="F173" s="62">
        <v>0</v>
      </c>
      <c r="G173" s="62">
        <v>0</v>
      </c>
      <c r="H173" s="576">
        <v>0</v>
      </c>
    </row>
    <row r="174" spans="1:16">
      <c r="A174" s="533"/>
      <c r="B174" s="523" t="s">
        <v>169</v>
      </c>
      <c r="C174" s="524">
        <v>0</v>
      </c>
      <c r="D174" s="525">
        <v>15129273</v>
      </c>
      <c r="E174" s="526">
        <v>0</v>
      </c>
      <c r="F174" s="62">
        <v>0</v>
      </c>
      <c r="G174" s="62">
        <v>0</v>
      </c>
      <c r="H174" s="576">
        <v>0</v>
      </c>
    </row>
    <row r="175" spans="1:16">
      <c r="A175" s="533"/>
      <c r="B175" s="523" t="s">
        <v>170</v>
      </c>
      <c r="C175" s="524">
        <v>0</v>
      </c>
      <c r="D175" s="525">
        <v>6453184</v>
      </c>
      <c r="E175" s="526">
        <v>0</v>
      </c>
      <c r="F175" s="62">
        <v>0</v>
      </c>
      <c r="G175" s="62">
        <v>0</v>
      </c>
      <c r="H175" s="576">
        <v>0</v>
      </c>
    </row>
    <row r="176" spans="1:16">
      <c r="A176" s="533"/>
      <c r="B176" s="523" t="s">
        <v>172</v>
      </c>
      <c r="C176" s="524">
        <v>0</v>
      </c>
      <c r="D176" s="525">
        <v>583591</v>
      </c>
      <c r="E176" s="526">
        <v>0</v>
      </c>
      <c r="F176" s="62">
        <v>0</v>
      </c>
      <c r="G176" s="62">
        <v>0</v>
      </c>
      <c r="H176" s="576">
        <v>0</v>
      </c>
    </row>
    <row r="177" spans="1:9">
      <c r="A177" s="533"/>
      <c r="B177" s="523" t="s">
        <v>173</v>
      </c>
      <c r="C177" s="524">
        <v>0</v>
      </c>
      <c r="D177" s="525">
        <v>20966000</v>
      </c>
      <c r="E177" s="526">
        <v>0</v>
      </c>
      <c r="F177" s="62">
        <v>0</v>
      </c>
      <c r="G177" s="62">
        <v>0</v>
      </c>
      <c r="H177" s="576">
        <v>0</v>
      </c>
    </row>
    <row r="178" spans="1:9">
      <c r="A178" s="533"/>
      <c r="B178" s="523" t="s">
        <v>174</v>
      </c>
      <c r="C178" s="524">
        <v>0</v>
      </c>
      <c r="D178" s="525">
        <v>40234882</v>
      </c>
      <c r="E178" s="526">
        <v>0</v>
      </c>
      <c r="F178" s="62">
        <v>0</v>
      </c>
      <c r="G178" s="62">
        <v>0</v>
      </c>
      <c r="H178" s="576">
        <v>0</v>
      </c>
      <c r="I178" s="710"/>
    </row>
    <row r="179" spans="1:9">
      <c r="A179" s="533"/>
      <c r="B179" s="529" t="s">
        <v>175</v>
      </c>
      <c r="C179" s="530">
        <v>0</v>
      </c>
      <c r="D179" s="525">
        <v>1286970</v>
      </c>
      <c r="E179" s="526">
        <v>0</v>
      </c>
      <c r="F179" s="62">
        <v>0</v>
      </c>
      <c r="G179" s="62">
        <v>0</v>
      </c>
      <c r="H179" s="576">
        <v>0</v>
      </c>
    </row>
    <row r="180" spans="1:9">
      <c r="A180" s="533"/>
      <c r="B180" s="523" t="s">
        <v>176</v>
      </c>
      <c r="C180" s="524">
        <v>0</v>
      </c>
      <c r="D180" s="525">
        <v>8481855</v>
      </c>
      <c r="E180" s="526">
        <v>0</v>
      </c>
      <c r="F180" s="62">
        <v>0</v>
      </c>
      <c r="G180" s="62">
        <v>0</v>
      </c>
      <c r="H180" s="576">
        <v>0</v>
      </c>
    </row>
    <row r="181" spans="1:9">
      <c r="A181" s="533"/>
      <c r="B181" s="523" t="s">
        <v>177</v>
      </c>
      <c r="C181" s="524">
        <v>0</v>
      </c>
      <c r="D181" s="525">
        <v>53470420</v>
      </c>
      <c r="E181" s="526">
        <v>0</v>
      </c>
      <c r="F181" s="62">
        <v>0</v>
      </c>
      <c r="G181" s="62">
        <v>0</v>
      </c>
      <c r="H181" s="576">
        <v>0</v>
      </c>
    </row>
    <row r="182" spans="1:9">
      <c r="A182" s="533"/>
      <c r="B182" s="523" t="s">
        <v>178</v>
      </c>
      <c r="C182" s="524">
        <v>0</v>
      </c>
      <c r="D182" s="525">
        <v>1245015</v>
      </c>
      <c r="E182" s="526">
        <v>0</v>
      </c>
      <c r="F182" s="62">
        <v>0</v>
      </c>
      <c r="G182" s="62">
        <v>0</v>
      </c>
      <c r="H182" s="576">
        <v>0</v>
      </c>
    </row>
    <row r="183" spans="1:9">
      <c r="A183" s="533"/>
      <c r="B183" s="523" t="s">
        <v>179</v>
      </c>
      <c r="C183" s="524">
        <v>0</v>
      </c>
      <c r="D183" s="525">
        <v>7304578</v>
      </c>
      <c r="E183" s="526">
        <v>0</v>
      </c>
      <c r="F183" s="62">
        <v>0</v>
      </c>
      <c r="G183" s="62">
        <v>0</v>
      </c>
      <c r="H183" s="576">
        <v>0</v>
      </c>
    </row>
    <row r="184" spans="1:9">
      <c r="A184" s="533"/>
      <c r="B184" s="527" t="s">
        <v>180</v>
      </c>
      <c r="C184" s="524">
        <v>0</v>
      </c>
      <c r="D184" s="525">
        <v>39032383</v>
      </c>
      <c r="E184" s="526">
        <v>0</v>
      </c>
      <c r="F184" s="62">
        <v>0</v>
      </c>
      <c r="G184" s="62">
        <v>0</v>
      </c>
      <c r="H184" s="576">
        <v>0</v>
      </c>
    </row>
    <row r="185" spans="1:9">
      <c r="A185" s="533"/>
      <c r="B185" s="523" t="s">
        <v>181</v>
      </c>
      <c r="C185" s="524">
        <v>0</v>
      </c>
      <c r="D185" s="525">
        <v>26832215</v>
      </c>
      <c r="E185" s="526">
        <v>0</v>
      </c>
      <c r="F185" s="62">
        <v>0</v>
      </c>
      <c r="G185" s="62">
        <v>0</v>
      </c>
      <c r="H185" s="576">
        <v>0</v>
      </c>
    </row>
    <row r="186" spans="1:9">
      <c r="A186" s="533"/>
      <c r="B186" s="523" t="s">
        <v>182</v>
      </c>
      <c r="C186" s="524">
        <v>0</v>
      </c>
      <c r="D186" s="525">
        <v>16211767</v>
      </c>
      <c r="E186" s="526">
        <v>0</v>
      </c>
      <c r="F186" s="62">
        <v>0</v>
      </c>
      <c r="G186" s="62">
        <v>0</v>
      </c>
      <c r="H186" s="576">
        <v>0</v>
      </c>
    </row>
    <row r="187" spans="1:9">
      <c r="B187" s="523" t="s">
        <v>183</v>
      </c>
      <c r="C187" s="524">
        <v>0</v>
      </c>
      <c r="D187" s="525">
        <v>15602751</v>
      </c>
      <c r="E187" s="526">
        <v>0</v>
      </c>
      <c r="F187" s="62">
        <v>0</v>
      </c>
      <c r="G187" s="62">
        <v>0</v>
      </c>
      <c r="H187" s="576">
        <v>0</v>
      </c>
    </row>
    <row r="188" spans="1:9">
      <c r="D188" s="710"/>
      <c r="E188" s="711"/>
    </row>
    <row r="189" spans="1:9">
      <c r="E189" s="711"/>
    </row>
    <row r="194" spans="10:11">
      <c r="J194" s="714"/>
      <c r="K194" s="714"/>
    </row>
    <row r="195" spans="10:11">
      <c r="J195" s="714"/>
      <c r="K195" s="714"/>
    </row>
    <row r="196" spans="10:11">
      <c r="J196" s="714"/>
      <c r="K196" s="714"/>
    </row>
    <row r="197" spans="10:11">
      <c r="J197" s="714"/>
      <c r="K197" s="714"/>
    </row>
    <row r="198" spans="10:11">
      <c r="J198" s="714"/>
      <c r="K198" s="714"/>
    </row>
  </sheetData>
  <autoFilter ref="B23:H187">
    <sortState ref="B24:H187">
      <sortCondition descending="1" ref="C23:C187"/>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9"/>
  <sheetViews>
    <sheetView workbookViewId="0">
      <selection activeCell="A2" sqref="A2:D2"/>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44" t="s">
        <v>0</v>
      </c>
      <c r="B1" s="2"/>
      <c r="C1" s="2"/>
      <c r="D1" s="2"/>
      <c r="E1" s="2"/>
      <c r="F1" s="2"/>
      <c r="G1" s="2"/>
      <c r="H1" s="2"/>
      <c r="I1" s="2"/>
      <c r="J1" s="2"/>
      <c r="K1" s="2"/>
      <c r="L1" s="2"/>
      <c r="M1" s="2"/>
      <c r="N1" s="2"/>
      <c r="O1" s="2"/>
      <c r="P1" s="2"/>
      <c r="Q1" s="2"/>
      <c r="R1" s="2"/>
      <c r="S1" s="2"/>
      <c r="T1" s="2"/>
      <c r="U1" s="2"/>
      <c r="V1" s="2"/>
      <c r="W1" s="2"/>
      <c r="X1" s="2"/>
      <c r="Y1" s="2"/>
    </row>
    <row r="2" spans="1:29" ht="15.75">
      <c r="A2" s="47" t="s">
        <v>187</v>
      </c>
      <c r="B2" s="70"/>
      <c r="C2" s="2"/>
      <c r="D2" s="2"/>
      <c r="E2" s="2"/>
      <c r="F2" s="71"/>
      <c r="G2" s="2"/>
      <c r="H2" s="72"/>
      <c r="I2" s="72"/>
      <c r="J2" s="72"/>
      <c r="K2" s="72"/>
      <c r="L2" s="72"/>
      <c r="M2" s="2"/>
      <c r="N2" s="2"/>
      <c r="O2" s="2"/>
      <c r="P2" s="2"/>
      <c r="Q2" s="2"/>
      <c r="R2" s="2"/>
      <c r="S2" s="2"/>
      <c r="T2" s="2"/>
      <c r="U2" s="2"/>
      <c r="V2" s="2"/>
      <c r="W2" s="2"/>
      <c r="X2" s="2"/>
      <c r="Y2" s="2"/>
      <c r="Z2" s="69"/>
    </row>
    <row r="3" spans="1:29">
      <c r="A3" s="73"/>
      <c r="B3" s="2"/>
      <c r="C3" s="2"/>
      <c r="D3" s="48"/>
      <c r="E3" s="74"/>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54"/>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61"/>
      <c r="T10" s="61"/>
      <c r="U10" s="61"/>
      <c r="V10" s="61"/>
      <c r="W10" s="61"/>
      <c r="X10" s="61"/>
      <c r="Y10" s="61"/>
      <c r="Z10" s="43"/>
      <c r="AA10" s="43"/>
      <c r="AB10" s="43"/>
      <c r="AC10" s="43"/>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107"/>
      <c r="K19" s="107"/>
      <c r="L19" s="107"/>
      <c r="M19" s="107"/>
      <c r="N19" s="107"/>
      <c r="O19" s="107"/>
      <c r="P19" s="107"/>
      <c r="Q19" s="107"/>
      <c r="R19" s="107"/>
      <c r="S19" s="107"/>
      <c r="T19" s="107"/>
      <c r="U19" s="2"/>
      <c r="V19" s="2"/>
      <c r="W19" s="2"/>
      <c r="X19" s="2"/>
      <c r="Y19" s="2"/>
    </row>
    <row r="20" spans="1:27">
      <c r="A20" s="2"/>
      <c r="B20" s="2"/>
      <c r="C20" s="2"/>
      <c r="D20" s="2"/>
      <c r="E20" s="2"/>
      <c r="F20" s="2"/>
      <c r="G20" s="2"/>
      <c r="H20" s="2"/>
      <c r="I20" s="2"/>
      <c r="J20" s="79"/>
      <c r="K20" s="79">
        <f>C31</f>
        <v>2010</v>
      </c>
      <c r="L20" s="79">
        <f>D31</f>
        <v>2015</v>
      </c>
      <c r="M20" s="79">
        <f>E31</f>
        <v>2017</v>
      </c>
      <c r="N20" s="79"/>
      <c r="O20" s="79"/>
      <c r="P20" s="79"/>
      <c r="Q20" s="79"/>
      <c r="R20" s="79"/>
      <c r="S20" s="79"/>
      <c r="T20" s="107"/>
      <c r="U20" s="2"/>
      <c r="V20" s="2"/>
      <c r="W20" s="2"/>
      <c r="X20" s="2"/>
      <c r="Y20" s="2"/>
    </row>
    <row r="21" spans="1:27">
      <c r="A21" s="2"/>
      <c r="B21" s="2"/>
      <c r="C21" s="2"/>
      <c r="D21" s="2"/>
      <c r="E21" s="2"/>
      <c r="F21" s="2"/>
      <c r="G21" s="2"/>
      <c r="H21" s="2"/>
      <c r="I21" s="2"/>
      <c r="J21" s="79" t="s">
        <v>413</v>
      </c>
      <c r="K21" s="663">
        <v>1</v>
      </c>
      <c r="L21" s="663">
        <v>1</v>
      </c>
      <c r="M21" s="663">
        <v>1</v>
      </c>
      <c r="N21" s="663">
        <v>1</v>
      </c>
      <c r="O21" s="663">
        <v>1</v>
      </c>
      <c r="P21" s="84"/>
      <c r="Q21" s="84"/>
      <c r="R21" s="84"/>
      <c r="S21" s="79"/>
      <c r="T21" s="107"/>
      <c r="U21" s="2"/>
      <c r="V21" s="2"/>
      <c r="W21" s="2"/>
      <c r="X21" s="2"/>
      <c r="Y21" s="2"/>
    </row>
    <row r="22" spans="1:27">
      <c r="A22" s="2"/>
      <c r="B22" s="2"/>
      <c r="C22" s="2"/>
      <c r="D22" s="2"/>
      <c r="E22" s="2"/>
      <c r="F22" s="2"/>
      <c r="G22" s="2"/>
      <c r="H22" s="2"/>
      <c r="I22" s="2"/>
      <c r="J22" s="79" t="str">
        <f>B33</f>
        <v>Germany</v>
      </c>
      <c r="K22" s="84">
        <f>C33/C32</f>
        <v>1.8842876672092299</v>
      </c>
      <c r="L22" s="84">
        <f>D33/D32</f>
        <v>2.2228222108597122</v>
      </c>
      <c r="M22" s="84">
        <f>E33/E32</f>
        <v>2.3402043871070446</v>
      </c>
      <c r="N22" s="84"/>
      <c r="O22" s="84"/>
      <c r="P22" s="84"/>
      <c r="Q22" s="84"/>
      <c r="R22" s="84"/>
      <c r="S22" s="79"/>
      <c r="T22" s="107"/>
      <c r="U22" s="2"/>
      <c r="V22" s="2"/>
      <c r="W22" s="2"/>
      <c r="X22" s="2"/>
      <c r="Y22" s="2"/>
    </row>
    <row r="23" spans="1:27">
      <c r="A23" s="2"/>
      <c r="B23" s="2"/>
      <c r="C23" s="2"/>
      <c r="D23" s="2"/>
      <c r="E23" s="2"/>
      <c r="F23" s="2"/>
      <c r="G23" s="2"/>
      <c r="H23" s="2"/>
      <c r="I23" s="2"/>
      <c r="J23" s="79" t="str">
        <f>B34</f>
        <v>Mexico</v>
      </c>
      <c r="K23" s="84">
        <f>C34/C32</f>
        <v>0.43517126310564513</v>
      </c>
      <c r="L23" s="84">
        <f>D34/D32</f>
        <v>0.41655117894844029</v>
      </c>
      <c r="M23" s="84">
        <f>E34/E32</f>
        <v>0.39883391530992263</v>
      </c>
      <c r="N23" s="84"/>
      <c r="O23" s="84"/>
      <c r="P23" s="84"/>
      <c r="Q23" s="84"/>
      <c r="R23" s="84"/>
      <c r="S23" s="79"/>
      <c r="T23" s="107"/>
      <c r="U23" s="2"/>
      <c r="V23" s="2"/>
      <c r="W23" s="2"/>
      <c r="X23" s="2"/>
      <c r="Y23" s="2"/>
    </row>
    <row r="24" spans="1:27">
      <c r="A24" s="2"/>
      <c r="B24" s="2"/>
      <c r="C24" s="2"/>
      <c r="D24" s="2"/>
      <c r="E24" s="2"/>
      <c r="F24" s="2"/>
      <c r="G24" s="2"/>
      <c r="H24" s="2"/>
      <c r="I24" s="2"/>
      <c r="J24" s="79" t="str">
        <f>B35</f>
        <v>China</v>
      </c>
      <c r="K24" s="84">
        <f>C35/C32</f>
        <v>0.40129562725868778</v>
      </c>
      <c r="L24" s="84">
        <f>D35/D32</f>
        <v>0.83770007608878339</v>
      </c>
      <c r="M24" s="84">
        <f>E35/E32</f>
        <v>0.95284270078986621</v>
      </c>
      <c r="N24" s="84"/>
      <c r="O24" s="84"/>
      <c r="P24" s="84"/>
      <c r="Q24" s="84"/>
      <c r="R24" s="84"/>
      <c r="S24" s="79"/>
      <c r="T24" s="107"/>
      <c r="U24" s="2"/>
      <c r="V24" s="2"/>
      <c r="W24" s="2"/>
      <c r="X24" s="2"/>
      <c r="Y24" s="2"/>
    </row>
    <row r="25" spans="1:27">
      <c r="A25" s="2"/>
      <c r="B25" s="2"/>
      <c r="C25" s="2"/>
      <c r="D25" s="2"/>
      <c r="E25" s="2"/>
      <c r="F25" s="2"/>
      <c r="G25" s="2"/>
      <c r="H25" s="2"/>
      <c r="I25" s="2"/>
      <c r="J25" s="79" t="str">
        <f>B36</f>
        <v>United Kingdom</v>
      </c>
      <c r="K25" s="84">
        <f>C36/C32</f>
        <v>1.8192012242512305</v>
      </c>
      <c r="L25" s="84">
        <f>D36/D32</f>
        <v>1.3050710174856821</v>
      </c>
      <c r="M25" s="84">
        <f>E36/E32</f>
        <v>1.1578520811919628</v>
      </c>
      <c r="N25" s="84"/>
      <c r="O25" s="84"/>
      <c r="P25" s="84"/>
      <c r="Q25" s="84"/>
      <c r="R25" s="84"/>
      <c r="S25" s="79"/>
      <c r="T25" s="107"/>
      <c r="U25" s="2"/>
      <c r="V25" s="2"/>
      <c r="W25" s="2"/>
      <c r="X25" s="2"/>
      <c r="Y25" s="2"/>
    </row>
    <row r="26" spans="1:27">
      <c r="A26" s="2"/>
      <c r="B26" s="2"/>
      <c r="C26" s="2"/>
      <c r="D26" s="2"/>
      <c r="E26" s="2"/>
      <c r="F26" s="2"/>
      <c r="G26" s="2"/>
      <c r="H26" s="2"/>
      <c r="I26" s="2"/>
      <c r="J26" s="79" t="str">
        <f>B37</f>
        <v>Sweden</v>
      </c>
      <c r="K26" s="84">
        <f>C37/C32</f>
        <v>1.1266551051583575</v>
      </c>
      <c r="L26" s="84">
        <f>D37/D32</f>
        <v>1.1286510871038242</v>
      </c>
      <c r="M26" s="84">
        <f>E37/E32</f>
        <v>0.88675777550737267</v>
      </c>
      <c r="N26" s="318"/>
      <c r="O26" s="318"/>
      <c r="P26" s="84"/>
      <c r="Q26" s="84"/>
      <c r="R26" s="84"/>
      <c r="S26" s="79"/>
      <c r="T26" s="107"/>
      <c r="U26" s="2"/>
      <c r="V26" s="2"/>
      <c r="W26" s="2"/>
      <c r="X26" s="2"/>
      <c r="Y26" s="2"/>
    </row>
    <row r="27" spans="1:27">
      <c r="A27" s="2"/>
      <c r="B27" s="2"/>
      <c r="C27" s="2"/>
      <c r="D27" s="2"/>
      <c r="E27" s="2"/>
      <c r="F27" s="2"/>
      <c r="G27" s="2"/>
      <c r="H27" s="2"/>
      <c r="I27" s="2"/>
      <c r="J27" s="78"/>
      <c r="K27" s="99"/>
      <c r="L27" s="99"/>
      <c r="M27" s="99"/>
      <c r="N27" s="99"/>
      <c r="O27" s="99"/>
      <c r="P27" s="418"/>
      <c r="Q27" s="418"/>
      <c r="R27" s="418"/>
      <c r="S27" s="78"/>
      <c r="T27" s="107"/>
    </row>
    <row r="28" spans="1:27">
      <c r="A28" s="2"/>
      <c r="B28" s="2"/>
      <c r="C28" s="2"/>
      <c r="D28" s="2"/>
      <c r="E28" s="2"/>
      <c r="F28" s="2"/>
      <c r="G28" s="2"/>
      <c r="H28" s="2"/>
      <c r="I28" s="2"/>
      <c r="J28" s="78"/>
      <c r="K28" s="99"/>
      <c r="L28" s="99"/>
      <c r="M28" s="99"/>
      <c r="N28" s="99"/>
      <c r="O28" s="99"/>
      <c r="P28" s="418"/>
      <c r="Q28" s="418"/>
      <c r="R28" s="418"/>
      <c r="S28" s="78"/>
      <c r="T28" s="107"/>
    </row>
    <row r="29" spans="1:27">
      <c r="A29" s="2"/>
      <c r="B29" s="2"/>
      <c r="C29" s="2"/>
      <c r="D29" s="2"/>
      <c r="E29" s="2"/>
      <c r="F29" s="2"/>
      <c r="G29" s="2"/>
      <c r="H29" s="2"/>
      <c r="I29" s="2"/>
      <c r="J29" s="78"/>
      <c r="K29" s="418"/>
      <c r="L29" s="418"/>
      <c r="M29" s="418"/>
      <c r="N29" s="418"/>
      <c r="O29" s="418"/>
      <c r="P29" s="418"/>
      <c r="Q29" s="418"/>
      <c r="R29" s="418"/>
      <c r="S29" s="78"/>
      <c r="T29" s="107"/>
    </row>
    <row r="30" spans="1:27">
      <c r="A30" s="2"/>
      <c r="B30" s="2"/>
      <c r="C30" s="2"/>
      <c r="D30" s="2"/>
      <c r="E30" s="2"/>
      <c r="F30" s="2"/>
      <c r="G30" s="2"/>
      <c r="H30" s="75"/>
      <c r="I30" s="75"/>
      <c r="J30" s="75"/>
      <c r="K30" s="75"/>
      <c r="L30" s="2"/>
      <c r="M30" s="2"/>
      <c r="N30" s="78"/>
      <c r="O30" s="78"/>
      <c r="P30" s="78"/>
      <c r="Q30" s="78"/>
      <c r="R30" s="78"/>
      <c r="S30" s="78"/>
      <c r="T30" s="78"/>
      <c r="U30" s="78"/>
      <c r="V30" s="78"/>
      <c r="W30" s="76"/>
      <c r="X30" s="76"/>
      <c r="Y30" s="2"/>
    </row>
    <row r="31" spans="1:27">
      <c r="A31" s="2"/>
      <c r="B31" s="679" t="s">
        <v>184</v>
      </c>
      <c r="C31" s="395">
        <v>2010</v>
      </c>
      <c r="D31" s="395">
        <v>2015</v>
      </c>
      <c r="E31" s="395">
        <v>2017</v>
      </c>
      <c r="F31" s="395">
        <v>2020</v>
      </c>
      <c r="G31" s="395">
        <v>2025</v>
      </c>
      <c r="H31" s="395">
        <v>2030</v>
      </c>
      <c r="I31" s="395">
        <v>2035</v>
      </c>
      <c r="J31" s="395">
        <v>2040</v>
      </c>
      <c r="K31" s="395">
        <v>2045</v>
      </c>
      <c r="L31" s="2"/>
      <c r="M31" s="78"/>
      <c r="T31" s="78"/>
      <c r="U31" s="78"/>
      <c r="V31" s="78"/>
      <c r="W31" s="78"/>
      <c r="X31" s="78"/>
      <c r="Y31" s="78"/>
      <c r="Z31" s="63"/>
      <c r="AA31" s="63"/>
    </row>
    <row r="32" spans="1:27">
      <c r="A32" s="64"/>
      <c r="B32" s="648" t="s">
        <v>414</v>
      </c>
      <c r="C32" s="705">
        <v>211.27732412336869</v>
      </c>
      <c r="D32" s="705">
        <v>643.39423475526473</v>
      </c>
      <c r="E32" s="706">
        <v>905.45695565564347</v>
      </c>
      <c r="F32" s="80"/>
      <c r="G32" s="80"/>
      <c r="H32" s="80"/>
      <c r="I32" s="80"/>
      <c r="J32" s="80"/>
      <c r="K32" s="80"/>
      <c r="L32" s="2"/>
      <c r="M32" s="78"/>
      <c r="T32" s="78"/>
      <c r="U32" s="78"/>
      <c r="V32" s="78"/>
      <c r="W32" s="78"/>
      <c r="X32" s="78"/>
      <c r="Y32" s="78"/>
      <c r="Z32" s="63"/>
      <c r="AA32" s="63"/>
    </row>
    <row r="33" spans="1:27">
      <c r="A33" s="570" t="s">
        <v>185</v>
      </c>
      <c r="B33" s="81" t="s">
        <v>49</v>
      </c>
      <c r="C33" s="82">
        <v>398.10725620663072</v>
      </c>
      <c r="D33" s="82">
        <v>1430.1509953530904</v>
      </c>
      <c r="E33" s="83">
        <v>2118.9543399619256</v>
      </c>
      <c r="F33" s="80"/>
      <c r="G33" s="80"/>
      <c r="H33" s="80"/>
      <c r="I33" s="80"/>
      <c r="J33" s="80"/>
      <c r="K33" s="80"/>
      <c r="L33" s="2"/>
      <c r="M33" s="78"/>
      <c r="N33" s="107"/>
      <c r="O33" s="107"/>
      <c r="P33" s="107"/>
      <c r="Q33" s="107"/>
      <c r="R33" s="107"/>
      <c r="T33" s="78"/>
      <c r="U33" s="78"/>
      <c r="V33" s="78"/>
      <c r="W33" s="78"/>
      <c r="X33" s="78"/>
      <c r="Y33" s="78"/>
      <c r="Z33" s="63"/>
      <c r="AA33" s="63"/>
    </row>
    <row r="34" spans="1:27">
      <c r="A34" s="66" t="s">
        <v>185</v>
      </c>
      <c r="B34" s="81" t="s">
        <v>83</v>
      </c>
      <c r="C34" s="82">
        <v>91.941820004347136</v>
      </c>
      <c r="D34" s="82">
        <v>268.00662701593507</v>
      </c>
      <c r="E34" s="83">
        <v>361.12694276874328</v>
      </c>
      <c r="F34" s="80"/>
      <c r="G34" s="80"/>
      <c r="H34" s="80"/>
      <c r="I34" s="80"/>
      <c r="J34" s="80"/>
      <c r="K34" s="80"/>
      <c r="L34" s="2"/>
      <c r="M34" s="78"/>
      <c r="N34" s="107"/>
      <c r="O34" s="107"/>
      <c r="P34" s="107"/>
      <c r="Q34" s="107"/>
      <c r="R34" s="107"/>
      <c r="T34" s="78"/>
      <c r="U34" s="86"/>
      <c r="V34" s="78"/>
      <c r="W34" s="78"/>
      <c r="X34" s="78"/>
      <c r="Y34" s="78"/>
      <c r="Z34" s="63"/>
      <c r="AA34" s="63"/>
    </row>
    <row r="35" spans="1:27">
      <c r="A35" s="571" t="s">
        <v>185</v>
      </c>
      <c r="B35" s="81" t="s">
        <v>74</v>
      </c>
      <c r="C35" s="82">
        <v>84.784666309624328</v>
      </c>
      <c r="D35" s="82">
        <v>538.97139940956981</v>
      </c>
      <c r="E35" s="83">
        <v>862.75805107589349</v>
      </c>
      <c r="F35" s="80"/>
      <c r="G35" s="80"/>
      <c r="H35" s="80"/>
      <c r="I35" s="80"/>
      <c r="J35" s="80"/>
      <c r="K35" s="80"/>
      <c r="L35" s="2"/>
      <c r="M35" s="78"/>
      <c r="N35" s="78"/>
      <c r="O35" s="99"/>
      <c r="P35" s="99"/>
      <c r="Q35" s="99"/>
      <c r="R35" s="99"/>
      <c r="S35" s="99"/>
      <c r="T35" s="78"/>
      <c r="U35" s="78"/>
      <c r="V35" s="78"/>
      <c r="W35" s="78"/>
      <c r="X35" s="78"/>
      <c r="Y35" s="78"/>
      <c r="Z35" s="63"/>
      <c r="AA35" s="63"/>
    </row>
    <row r="36" spans="1:27">
      <c r="A36" s="573" t="s">
        <v>185</v>
      </c>
      <c r="B36" s="81" t="s">
        <v>62</v>
      </c>
      <c r="C36" s="82">
        <v>384.35596670175636</v>
      </c>
      <c r="D36" s="82">
        <v>839.67516859647515</v>
      </c>
      <c r="E36" s="83">
        <v>1048.3852205356256</v>
      </c>
      <c r="F36" s="80"/>
      <c r="G36" s="80"/>
      <c r="H36" s="80"/>
      <c r="I36" s="80"/>
      <c r="J36" s="80"/>
      <c r="K36" s="80"/>
      <c r="L36" s="2"/>
      <c r="M36" s="78"/>
      <c r="T36" s="78"/>
      <c r="U36" s="78"/>
      <c r="V36" s="78"/>
      <c r="W36" s="78"/>
      <c r="X36" s="78"/>
      <c r="Y36" s="78"/>
      <c r="Z36" s="63"/>
      <c r="AA36" s="63"/>
    </row>
    <row r="37" spans="1:27">
      <c r="A37" s="572" t="s">
        <v>185</v>
      </c>
      <c r="B37" s="81" t="s">
        <v>61</v>
      </c>
      <c r="C37" s="82">
        <v>238.03667582779033</v>
      </c>
      <c r="D37" s="82">
        <v>726.16760249286267</v>
      </c>
      <c r="E37" s="83">
        <v>802.92099581487616</v>
      </c>
      <c r="F37" s="80"/>
      <c r="G37" s="80"/>
      <c r="H37" s="80"/>
      <c r="I37" s="80"/>
      <c r="J37" s="80"/>
      <c r="K37" s="80"/>
      <c r="L37" s="2"/>
      <c r="M37" s="78"/>
      <c r="N37" s="84" t="str">
        <f t="shared" ref="N37" si="0">B37</f>
        <v>Sweden</v>
      </c>
      <c r="O37" s="85">
        <f>C37/C32*100</f>
        <v>112.66551051583575</v>
      </c>
      <c r="P37" s="84">
        <f>D37/D32*100</f>
        <v>112.86510871038243</v>
      </c>
      <c r="Q37" s="84">
        <f>E37/E32*100</f>
        <v>88.675777550737266</v>
      </c>
      <c r="R37" s="79"/>
      <c r="S37" s="79"/>
      <c r="T37" s="78"/>
      <c r="U37" s="78"/>
      <c r="V37" s="78"/>
      <c r="W37" s="78"/>
      <c r="X37" s="78"/>
      <c r="Y37" s="78"/>
      <c r="Z37" s="63"/>
      <c r="AA37" s="63"/>
    </row>
    <row r="38" spans="1:27">
      <c r="A38" s="45"/>
      <c r="B38" s="88"/>
      <c r="C38" s="89"/>
      <c r="D38" s="89"/>
      <c r="E38" s="89"/>
      <c r="F38" s="89"/>
      <c r="G38" s="89"/>
      <c r="H38" s="89"/>
      <c r="I38" s="89"/>
      <c r="J38" s="89"/>
      <c r="K38" s="89"/>
      <c r="L38" s="2"/>
      <c r="M38" s="78"/>
      <c r="N38" s="78"/>
      <c r="O38" s="78"/>
      <c r="P38" s="78"/>
      <c r="Q38" s="78"/>
      <c r="R38" s="78"/>
      <c r="S38" s="78"/>
      <c r="T38" s="78"/>
      <c r="U38" s="78"/>
      <c r="V38" s="78"/>
      <c r="W38" s="78"/>
      <c r="X38" s="78"/>
      <c r="Y38" s="78"/>
      <c r="Z38" s="63"/>
      <c r="AA38" s="63"/>
    </row>
    <row r="39" spans="1:27">
      <c r="A39" s="90"/>
      <c r="B39" s="91"/>
      <c r="C39" s="92"/>
      <c r="D39" s="92"/>
      <c r="E39" s="92"/>
      <c r="F39" s="92"/>
      <c r="G39" s="92"/>
      <c r="H39" s="92"/>
      <c r="I39" s="92"/>
      <c r="J39" s="92"/>
      <c r="K39" s="92"/>
      <c r="L39" s="2"/>
      <c r="M39" s="78"/>
      <c r="N39" s="78"/>
      <c r="O39" s="78"/>
      <c r="P39" s="78"/>
      <c r="Q39" s="78"/>
      <c r="R39" s="78"/>
      <c r="S39" s="78"/>
      <c r="T39" s="78"/>
      <c r="U39" s="78"/>
      <c r="V39" s="78"/>
      <c r="W39" s="78"/>
      <c r="X39" s="78"/>
      <c r="Y39" s="78"/>
      <c r="Z39" s="63"/>
      <c r="AA39" s="63"/>
    </row>
    <row r="40" spans="1:27">
      <c r="A40" s="93"/>
      <c r="B40" s="94" t="s">
        <v>188</v>
      </c>
      <c r="C40" s="55"/>
      <c r="D40" s="55"/>
      <c r="E40" s="55"/>
      <c r="F40" s="57"/>
      <c r="G40" s="56"/>
      <c r="H40" s="56"/>
      <c r="I40" s="55"/>
      <c r="J40" s="55"/>
      <c r="K40" s="55"/>
      <c r="L40" s="2"/>
      <c r="M40" s="78"/>
      <c r="N40" s="78"/>
      <c r="O40" s="78"/>
      <c r="P40" s="78"/>
      <c r="Q40" s="78"/>
      <c r="R40" s="78"/>
      <c r="S40" s="78"/>
      <c r="T40" s="78"/>
      <c r="U40" s="78"/>
      <c r="V40" s="78"/>
      <c r="W40" s="78"/>
      <c r="X40" s="78"/>
      <c r="Y40" s="78"/>
      <c r="Z40" s="63"/>
      <c r="AA40" s="63"/>
    </row>
    <row r="41" spans="1:27">
      <c r="A41" s="93"/>
      <c r="B41" s="95" t="s">
        <v>189</v>
      </c>
      <c r="C41" s="60"/>
      <c r="D41" s="58" t="s">
        <v>425</v>
      </c>
      <c r="E41" s="59"/>
      <c r="F41" s="60"/>
      <c r="G41" s="59"/>
      <c r="H41" s="59"/>
      <c r="I41" s="60"/>
      <c r="J41" s="60"/>
      <c r="K41" s="60"/>
      <c r="L41" s="2"/>
      <c r="M41" s="78"/>
      <c r="N41" s="78"/>
      <c r="O41" s="78"/>
      <c r="P41" s="78"/>
      <c r="Q41" s="78"/>
      <c r="R41" s="78"/>
      <c r="S41" s="78"/>
      <c r="T41" s="78"/>
      <c r="U41" s="78"/>
      <c r="V41" s="78"/>
      <c r="W41" s="78"/>
      <c r="X41" s="78"/>
      <c r="Y41" s="78"/>
      <c r="Z41" s="63"/>
      <c r="AA41" s="63"/>
    </row>
    <row r="42" spans="1:27">
      <c r="A42" s="93"/>
      <c r="B42" s="96" t="s">
        <v>186</v>
      </c>
      <c r="C42" s="57">
        <v>2010</v>
      </c>
      <c r="D42" s="57">
        <v>2015</v>
      </c>
      <c r="E42" s="57">
        <v>2017</v>
      </c>
      <c r="F42" s="57"/>
      <c r="G42" s="57"/>
      <c r="H42" s="57"/>
      <c r="I42" s="57"/>
      <c r="J42" s="57"/>
      <c r="K42" s="57"/>
      <c r="L42" s="2"/>
      <c r="M42" s="78"/>
      <c r="N42" s="78"/>
      <c r="O42" s="78"/>
      <c r="P42" s="78"/>
      <c r="Q42" s="78"/>
      <c r="R42" s="78"/>
      <c r="S42" s="78"/>
      <c r="T42" s="78"/>
      <c r="U42" s="78"/>
      <c r="V42" s="78"/>
      <c r="W42" s="78"/>
      <c r="X42" s="78"/>
      <c r="Y42" s="78"/>
      <c r="Z42" s="63"/>
      <c r="AA42" s="63"/>
    </row>
    <row r="43" spans="1:27">
      <c r="A43" s="93"/>
      <c r="B43" s="97"/>
      <c r="C43" s="97"/>
      <c r="D43" s="80"/>
      <c r="E43" s="80"/>
      <c r="F43" s="80"/>
      <c r="G43" s="80"/>
      <c r="H43" s="80"/>
      <c r="I43" s="80"/>
      <c r="J43" s="80"/>
      <c r="K43" s="80"/>
      <c r="L43" s="78"/>
      <c r="M43" s="78"/>
      <c r="N43" s="78"/>
      <c r="O43" s="78"/>
      <c r="P43" s="78"/>
      <c r="Q43" s="78"/>
      <c r="R43" s="78"/>
      <c r="S43" s="78"/>
      <c r="T43" s="78"/>
      <c r="U43" s="78"/>
      <c r="V43" s="78"/>
      <c r="W43" s="78"/>
      <c r="X43" s="78"/>
      <c r="Y43" s="78"/>
      <c r="Z43" s="63"/>
      <c r="AA43" s="63"/>
    </row>
    <row r="44" spans="1:27">
      <c r="A44" s="98"/>
      <c r="B44" s="648" t="s">
        <v>414</v>
      </c>
      <c r="C44" s="705">
        <v>211.27732412336869</v>
      </c>
      <c r="D44" s="705">
        <v>643.39423475526473</v>
      </c>
      <c r="E44" s="706">
        <v>905.45695565564347</v>
      </c>
      <c r="F44" s="80"/>
      <c r="G44" s="80"/>
      <c r="H44" s="80"/>
      <c r="I44" s="80"/>
      <c r="J44" s="80"/>
      <c r="K44" s="80"/>
      <c r="L44" s="78"/>
      <c r="M44" s="78"/>
      <c r="N44" s="78"/>
      <c r="O44" s="99"/>
      <c r="P44" s="99"/>
      <c r="Q44" s="100"/>
      <c r="R44" s="78"/>
      <c r="S44" s="78"/>
      <c r="T44" s="78"/>
      <c r="U44" s="78"/>
      <c r="V44" s="78"/>
      <c r="W44" s="78"/>
      <c r="X44" s="78"/>
      <c r="Y44" s="78"/>
      <c r="Z44" s="63"/>
      <c r="AA44" s="63"/>
    </row>
    <row r="45" spans="1:27">
      <c r="A45" s="98"/>
      <c r="B45" s="81" t="s">
        <v>122</v>
      </c>
      <c r="C45" s="717"/>
      <c r="D45" s="717"/>
      <c r="E45" s="718"/>
      <c r="F45" s="80"/>
      <c r="G45" s="80"/>
      <c r="H45" s="80"/>
      <c r="I45" s="80"/>
      <c r="J45" s="80"/>
      <c r="K45" s="80"/>
      <c r="L45" s="99"/>
      <c r="M45" s="100"/>
      <c r="N45" s="78"/>
      <c r="O45" s="78"/>
      <c r="P45" s="78"/>
      <c r="Q45" s="107"/>
      <c r="R45" s="107"/>
      <c r="S45" s="107"/>
      <c r="T45" s="107"/>
      <c r="U45" s="107"/>
      <c r="V45" s="107"/>
      <c r="W45" s="2"/>
      <c r="X45" s="2"/>
      <c r="Y45" s="2"/>
    </row>
    <row r="46" spans="1:27">
      <c r="A46" s="98"/>
      <c r="B46" s="81" t="s">
        <v>111</v>
      </c>
      <c r="C46" s="82">
        <v>2.7662694204887273</v>
      </c>
      <c r="D46" s="717"/>
      <c r="E46" s="718"/>
      <c r="F46" s="80"/>
      <c r="G46" s="80"/>
      <c r="H46" s="80"/>
      <c r="I46" s="80"/>
      <c r="J46" s="80"/>
      <c r="K46" s="80"/>
      <c r="L46" s="99"/>
      <c r="M46" s="100"/>
      <c r="N46" s="78"/>
      <c r="O46" s="78"/>
      <c r="P46" s="78"/>
      <c r="Q46" s="2"/>
      <c r="R46" s="2"/>
      <c r="S46" s="2"/>
      <c r="T46" s="2"/>
      <c r="U46" s="2"/>
      <c r="V46" s="2"/>
      <c r="W46" s="2"/>
      <c r="X46" s="2"/>
      <c r="Y46" s="2"/>
    </row>
    <row r="47" spans="1:27">
      <c r="A47" s="98"/>
      <c r="B47" s="87" t="s">
        <v>99</v>
      </c>
      <c r="C47" s="82">
        <v>21.476567270686456</v>
      </c>
      <c r="D47" s="82">
        <v>128.60622469030358</v>
      </c>
      <c r="E47" s="83">
        <v>193.82915735169283</v>
      </c>
      <c r="F47" s="80"/>
      <c r="G47" s="80"/>
      <c r="H47" s="80"/>
      <c r="I47" s="80"/>
      <c r="J47" s="80"/>
      <c r="K47" s="80"/>
      <c r="L47" s="99"/>
      <c r="M47" s="100"/>
      <c r="N47" s="78"/>
      <c r="O47" s="78"/>
      <c r="P47" s="78"/>
      <c r="Q47" s="2"/>
      <c r="R47" s="2"/>
      <c r="S47" s="2"/>
      <c r="T47" s="2"/>
      <c r="U47" s="2"/>
      <c r="V47" s="2"/>
      <c r="W47" s="2"/>
      <c r="X47" s="2"/>
      <c r="Y47" s="2"/>
    </row>
    <row r="48" spans="1:27">
      <c r="A48" s="98"/>
      <c r="B48" s="81" t="s">
        <v>113</v>
      </c>
      <c r="C48" s="717"/>
      <c r="D48" s="717"/>
      <c r="E48" s="718"/>
      <c r="F48" s="80"/>
      <c r="G48" s="80"/>
      <c r="H48" s="80"/>
      <c r="I48" s="80"/>
      <c r="J48" s="80"/>
      <c r="K48" s="80"/>
      <c r="L48" s="99"/>
      <c r="M48" s="100"/>
      <c r="N48" s="78"/>
      <c r="O48" s="78"/>
      <c r="P48" s="78"/>
      <c r="Q48" s="2"/>
      <c r="R48" s="2"/>
      <c r="S48" s="2"/>
      <c r="T48" s="2"/>
      <c r="U48" s="2"/>
      <c r="V48" s="2"/>
      <c r="W48" s="2"/>
      <c r="X48" s="2"/>
      <c r="Y48" s="2"/>
    </row>
    <row r="49" spans="1:25">
      <c r="A49" s="98"/>
      <c r="B49" s="81" t="s">
        <v>267</v>
      </c>
      <c r="C49" s="82">
        <v>96.192791496237746</v>
      </c>
      <c r="D49" s="82">
        <v>379.80442540994261</v>
      </c>
      <c r="E49" s="83">
        <v>553.29430926172301</v>
      </c>
      <c r="F49" s="80"/>
      <c r="G49" s="80"/>
      <c r="H49" s="80"/>
      <c r="I49" s="80"/>
      <c r="J49" s="80"/>
      <c r="K49" s="80"/>
      <c r="L49" s="99"/>
      <c r="M49" s="100"/>
      <c r="N49" s="78"/>
      <c r="O49" s="78"/>
      <c r="P49" s="78"/>
      <c r="Q49" s="2"/>
      <c r="R49" s="2"/>
      <c r="S49" s="2"/>
      <c r="T49" s="2"/>
      <c r="U49" s="2"/>
      <c r="V49" s="2"/>
      <c r="W49" s="2"/>
      <c r="X49" s="2"/>
      <c r="Y49" s="2"/>
    </row>
    <row r="50" spans="1:25">
      <c r="A50" s="98"/>
      <c r="B50" s="81" t="s">
        <v>114</v>
      </c>
      <c r="C50" s="717"/>
      <c r="D50" s="717"/>
      <c r="E50" s="718"/>
      <c r="F50" s="80"/>
      <c r="G50" s="80"/>
      <c r="H50" s="80"/>
      <c r="I50" s="80"/>
      <c r="J50" s="80"/>
      <c r="K50" s="80"/>
      <c r="L50" s="99"/>
      <c r="M50" s="100"/>
      <c r="N50" s="78"/>
      <c r="O50" s="78"/>
      <c r="P50" s="78"/>
      <c r="Q50" s="2"/>
      <c r="R50" s="2"/>
      <c r="S50" s="2"/>
      <c r="T50" s="2"/>
      <c r="U50" s="2"/>
      <c r="V50" s="2"/>
      <c r="W50" s="2"/>
      <c r="X50" s="2"/>
      <c r="Y50" s="2"/>
    </row>
    <row r="51" spans="1:25">
      <c r="A51" s="98"/>
      <c r="B51" s="81" t="s">
        <v>34</v>
      </c>
      <c r="C51" s="82">
        <v>2504.0123995669528</v>
      </c>
      <c r="D51" s="82">
        <v>6036.9894316761065</v>
      </c>
      <c r="E51" s="83">
        <v>8177.6346651810045</v>
      </c>
      <c r="F51" s="80"/>
      <c r="G51" s="80"/>
      <c r="H51" s="80"/>
      <c r="I51" s="80"/>
      <c r="J51" s="80"/>
      <c r="K51" s="80"/>
      <c r="L51" s="99"/>
      <c r="M51" s="100"/>
      <c r="N51" s="78"/>
      <c r="O51" s="78"/>
      <c r="P51" s="78"/>
      <c r="Q51" s="2"/>
      <c r="R51" s="2"/>
      <c r="S51" s="2"/>
      <c r="T51" s="2"/>
      <c r="U51" s="2"/>
      <c r="V51" s="2"/>
      <c r="W51" s="2"/>
      <c r="X51" s="2"/>
      <c r="Y51" s="2"/>
    </row>
    <row r="52" spans="1:25">
      <c r="A52" s="98"/>
      <c r="B52" s="81" t="s">
        <v>43</v>
      </c>
      <c r="C52" s="82">
        <v>833.99599378773644</v>
      </c>
      <c r="D52" s="82">
        <v>2247.1167361992816</v>
      </c>
      <c r="E52" s="83">
        <v>3083.4446318362166</v>
      </c>
      <c r="F52" s="80"/>
      <c r="G52" s="80"/>
      <c r="H52" s="80"/>
      <c r="I52" s="80"/>
      <c r="J52" s="80"/>
      <c r="K52" s="80"/>
      <c r="L52" s="99"/>
      <c r="M52" s="100"/>
      <c r="N52" s="78"/>
      <c r="O52" s="78"/>
      <c r="P52" s="78"/>
      <c r="Q52" s="2"/>
      <c r="R52" s="2"/>
      <c r="S52" s="2"/>
      <c r="T52" s="2"/>
      <c r="U52" s="2"/>
      <c r="V52" s="2"/>
      <c r="W52" s="2"/>
      <c r="X52" s="2"/>
      <c r="Y52" s="2"/>
    </row>
    <row r="53" spans="1:25">
      <c r="A53" s="98"/>
      <c r="B53" s="81" t="s">
        <v>123</v>
      </c>
      <c r="C53" s="717"/>
      <c r="D53" s="717"/>
      <c r="E53" s="718"/>
      <c r="F53" s="80"/>
      <c r="G53" s="80"/>
      <c r="H53" s="80"/>
      <c r="I53" s="80"/>
      <c r="J53" s="80"/>
      <c r="K53" s="80"/>
      <c r="L53" s="99"/>
      <c r="M53" s="100"/>
      <c r="N53" s="78"/>
      <c r="O53" s="78"/>
      <c r="P53" s="78"/>
      <c r="Q53" s="2"/>
      <c r="R53" s="2"/>
      <c r="S53" s="2"/>
      <c r="T53" s="2"/>
      <c r="U53" s="2"/>
      <c r="V53" s="2"/>
      <c r="W53" s="2"/>
      <c r="X53" s="2"/>
      <c r="Y53" s="2"/>
    </row>
    <row r="54" spans="1:25">
      <c r="A54" s="98"/>
      <c r="B54" s="81" t="s">
        <v>77</v>
      </c>
      <c r="C54" s="82">
        <v>512.25533681515117</v>
      </c>
      <c r="D54" s="82">
        <v>1196.0137154104837</v>
      </c>
      <c r="E54" s="83">
        <v>1657.01564840833</v>
      </c>
      <c r="F54" s="80"/>
      <c r="G54" s="80"/>
      <c r="H54" s="80"/>
      <c r="I54" s="80"/>
      <c r="J54" s="80"/>
      <c r="K54" s="80"/>
      <c r="L54" s="99"/>
      <c r="M54" s="100"/>
      <c r="N54" s="78"/>
      <c r="O54" s="78"/>
      <c r="P54" s="78"/>
      <c r="Q54" s="2"/>
      <c r="R54" s="2"/>
      <c r="S54" s="2"/>
      <c r="T54" s="2"/>
      <c r="U54" s="2"/>
      <c r="V54" s="2"/>
      <c r="W54" s="2"/>
      <c r="X54" s="2"/>
      <c r="Y54" s="2"/>
    </row>
    <row r="55" spans="1:25">
      <c r="A55" s="98"/>
      <c r="B55" s="81" t="s">
        <v>33</v>
      </c>
      <c r="C55" s="82">
        <v>789.03116135781227</v>
      </c>
      <c r="D55" s="82">
        <v>2455.0966593682515</v>
      </c>
      <c r="E55" s="83">
        <v>3423.7375885578035</v>
      </c>
      <c r="F55" s="80"/>
      <c r="G55" s="80"/>
      <c r="H55" s="80"/>
      <c r="I55" s="80"/>
      <c r="J55" s="80"/>
      <c r="K55" s="80"/>
      <c r="L55" s="99"/>
      <c r="M55" s="100"/>
      <c r="N55" s="78"/>
      <c r="O55" s="78"/>
      <c r="P55" s="78"/>
      <c r="Q55" s="2"/>
      <c r="R55" s="2"/>
      <c r="S55" s="2"/>
      <c r="T55" s="2"/>
      <c r="U55" s="2"/>
      <c r="V55" s="2"/>
      <c r="W55" s="2"/>
      <c r="X55" s="2"/>
      <c r="Y55" s="2"/>
    </row>
    <row r="56" spans="1:25">
      <c r="A56" s="98"/>
      <c r="B56" s="81" t="s">
        <v>124</v>
      </c>
      <c r="C56" s="717"/>
      <c r="D56" s="717"/>
      <c r="E56" s="718"/>
      <c r="F56" s="80"/>
      <c r="G56" s="80"/>
      <c r="H56" s="80"/>
      <c r="I56" s="80"/>
      <c r="J56" s="80"/>
      <c r="K56" s="80"/>
      <c r="L56" s="99"/>
      <c r="M56" s="100"/>
      <c r="N56" s="78"/>
      <c r="O56" s="78"/>
      <c r="P56" s="78"/>
      <c r="Q56" s="2"/>
      <c r="R56" s="2"/>
      <c r="S56" s="2"/>
      <c r="T56" s="2"/>
      <c r="U56" s="2"/>
      <c r="V56" s="2"/>
      <c r="W56" s="2"/>
      <c r="X56" s="2"/>
      <c r="Y56" s="2"/>
    </row>
    <row r="57" spans="1:25">
      <c r="A57" s="98"/>
      <c r="B57" s="81" t="s">
        <v>69</v>
      </c>
      <c r="C57" s="82">
        <v>218.93838749419237</v>
      </c>
      <c r="D57" s="82">
        <v>419.09446684450342</v>
      </c>
      <c r="E57" s="83">
        <v>567.22526040011326</v>
      </c>
      <c r="F57" s="80"/>
      <c r="G57" s="80"/>
      <c r="H57" s="80"/>
      <c r="I57" s="80"/>
      <c r="J57" s="80"/>
      <c r="K57" s="80"/>
      <c r="L57" s="99"/>
      <c r="M57" s="100"/>
      <c r="N57" s="78"/>
      <c r="O57" s="78"/>
      <c r="P57" s="78"/>
      <c r="Q57" s="2"/>
      <c r="R57" s="2"/>
      <c r="S57" s="2"/>
      <c r="T57" s="2"/>
      <c r="U57" s="2"/>
      <c r="V57" s="2"/>
      <c r="W57" s="2"/>
      <c r="X57" s="2"/>
      <c r="Y57" s="2"/>
    </row>
    <row r="58" spans="1:25">
      <c r="A58" s="98"/>
      <c r="B58" s="87" t="s">
        <v>89</v>
      </c>
      <c r="C58" s="717"/>
      <c r="D58" s="82">
        <v>211.09097912538022</v>
      </c>
      <c r="E58" s="83">
        <v>377.03544328483218</v>
      </c>
      <c r="F58" s="80"/>
      <c r="G58" s="80"/>
      <c r="H58" s="80"/>
      <c r="I58" s="80"/>
      <c r="J58" s="80"/>
      <c r="K58" s="80"/>
      <c r="L58" s="99"/>
      <c r="M58" s="100"/>
      <c r="N58" s="78"/>
      <c r="O58" s="78"/>
      <c r="P58" s="78"/>
      <c r="Q58" s="2"/>
      <c r="R58" s="2"/>
      <c r="S58" s="2"/>
      <c r="T58" s="2"/>
      <c r="U58" s="2"/>
      <c r="V58" s="2"/>
      <c r="W58" s="2"/>
      <c r="X58" s="2"/>
      <c r="Y58" s="2"/>
    </row>
    <row r="59" spans="1:25">
      <c r="A59" s="98"/>
      <c r="B59" s="81" t="s">
        <v>42</v>
      </c>
      <c r="C59" s="82">
        <v>789.04807391103009</v>
      </c>
      <c r="D59" s="82">
        <v>1998.7621226222034</v>
      </c>
      <c r="E59" s="83">
        <v>2622.7404848669039</v>
      </c>
      <c r="F59" s="80"/>
      <c r="G59" s="80"/>
      <c r="H59" s="80"/>
      <c r="I59" s="80"/>
      <c r="J59" s="80"/>
      <c r="K59" s="80"/>
      <c r="L59" s="99"/>
      <c r="M59" s="100"/>
      <c r="N59" s="78"/>
      <c r="O59" s="78"/>
      <c r="P59" s="78"/>
      <c r="Q59" s="2"/>
      <c r="R59" s="2"/>
      <c r="S59" s="2"/>
      <c r="T59" s="2"/>
      <c r="U59" s="2"/>
      <c r="V59" s="2"/>
      <c r="W59" s="2"/>
      <c r="X59" s="2"/>
      <c r="Y59" s="2"/>
    </row>
    <row r="60" spans="1:25">
      <c r="A60" s="98"/>
      <c r="B60" s="81" t="s">
        <v>125</v>
      </c>
      <c r="C60" s="717"/>
      <c r="D60" s="717"/>
      <c r="E60" s="718"/>
      <c r="F60" s="80"/>
      <c r="G60" s="80"/>
      <c r="H60" s="80"/>
      <c r="I60" s="80"/>
      <c r="J60" s="80"/>
      <c r="K60" s="80"/>
      <c r="L60" s="99"/>
      <c r="M60" s="100"/>
      <c r="N60" s="78"/>
      <c r="O60" s="78"/>
      <c r="P60" s="78"/>
      <c r="Q60" s="2"/>
      <c r="R60" s="2"/>
      <c r="S60" s="2"/>
      <c r="T60" s="2"/>
      <c r="U60" s="2"/>
      <c r="V60" s="2"/>
      <c r="W60" s="2"/>
      <c r="X60" s="2"/>
      <c r="Y60" s="2"/>
    </row>
    <row r="61" spans="1:25">
      <c r="A61" s="98"/>
      <c r="B61" s="81" t="s">
        <v>126</v>
      </c>
      <c r="C61" s="717"/>
      <c r="D61" s="717"/>
      <c r="E61" s="718"/>
      <c r="F61" s="80"/>
      <c r="G61" s="80"/>
      <c r="H61" s="80"/>
      <c r="I61" s="80"/>
      <c r="J61" s="80"/>
      <c r="K61" s="80"/>
      <c r="L61" s="99"/>
      <c r="M61" s="100"/>
      <c r="N61" s="78"/>
      <c r="O61" s="78"/>
      <c r="P61" s="78"/>
      <c r="Q61" s="2"/>
      <c r="R61" s="2"/>
      <c r="S61" s="2"/>
      <c r="T61" s="2"/>
      <c r="U61" s="2"/>
      <c r="V61" s="2"/>
      <c r="W61" s="2"/>
      <c r="X61" s="2"/>
      <c r="Y61" s="2"/>
    </row>
    <row r="62" spans="1:25">
      <c r="A62" s="98"/>
      <c r="B62" s="81" t="s">
        <v>110</v>
      </c>
      <c r="C62" s="717"/>
      <c r="D62" s="82">
        <v>7.3523304584343805</v>
      </c>
      <c r="E62" s="83">
        <v>10.807162664603403</v>
      </c>
      <c r="F62" s="80"/>
      <c r="G62" s="80"/>
      <c r="H62" s="80"/>
      <c r="I62" s="80"/>
      <c r="J62" s="80"/>
      <c r="K62" s="80"/>
      <c r="L62" s="99"/>
      <c r="M62" s="100"/>
      <c r="N62" s="78"/>
      <c r="O62" s="78"/>
      <c r="P62" s="78"/>
      <c r="Q62" s="2"/>
      <c r="R62" s="2"/>
      <c r="S62" s="2"/>
      <c r="T62" s="2"/>
      <c r="U62" s="2"/>
      <c r="V62" s="2"/>
      <c r="W62" s="2"/>
      <c r="X62" s="2"/>
      <c r="Y62" s="2"/>
    </row>
    <row r="63" spans="1:25">
      <c r="A63" s="98"/>
      <c r="B63" s="81" t="s">
        <v>387</v>
      </c>
      <c r="C63" s="82">
        <v>119.1685261951768</v>
      </c>
      <c r="D63" s="82">
        <v>435.76943816753027</v>
      </c>
      <c r="E63" s="83">
        <v>651.30281695612348</v>
      </c>
      <c r="F63" s="80"/>
      <c r="G63" s="80"/>
      <c r="H63" s="80"/>
      <c r="I63" s="80"/>
      <c r="J63" s="80"/>
      <c r="K63" s="80"/>
      <c r="L63" s="99"/>
      <c r="M63" s="100"/>
      <c r="N63" s="78"/>
      <c r="O63" s="78"/>
      <c r="P63" s="78"/>
      <c r="Q63" s="2"/>
      <c r="R63" s="2"/>
      <c r="S63" s="2"/>
      <c r="T63" s="2"/>
      <c r="U63" s="2"/>
      <c r="V63" s="2"/>
      <c r="W63" s="2"/>
      <c r="X63" s="2"/>
      <c r="Y63" s="2"/>
    </row>
    <row r="64" spans="1:25">
      <c r="A64" s="98"/>
      <c r="B64" s="81" t="s">
        <v>94</v>
      </c>
      <c r="C64" s="82">
        <v>45.96877321456418</v>
      </c>
      <c r="D64" s="82">
        <v>107.56804779467676</v>
      </c>
      <c r="E64" s="83">
        <v>167.2518022546169</v>
      </c>
      <c r="F64" s="80"/>
      <c r="G64" s="80"/>
      <c r="H64" s="80"/>
      <c r="I64" s="80"/>
      <c r="J64" s="80"/>
      <c r="K64" s="80"/>
      <c r="L64" s="99"/>
      <c r="M64" s="100"/>
      <c r="N64" s="78"/>
      <c r="O64" s="78"/>
      <c r="P64" s="78"/>
      <c r="Q64" s="2"/>
      <c r="R64" s="2"/>
      <c r="S64" s="2"/>
      <c r="T64" s="2"/>
      <c r="U64" s="2"/>
      <c r="V64" s="2"/>
      <c r="W64" s="2"/>
      <c r="X64" s="2"/>
      <c r="Y64" s="2"/>
    </row>
    <row r="65" spans="1:25">
      <c r="A65" s="98"/>
      <c r="B65" s="81" t="s">
        <v>95</v>
      </c>
      <c r="C65" s="82">
        <v>29.51704684381102</v>
      </c>
      <c r="D65" s="82">
        <v>96.714092077198117</v>
      </c>
      <c r="E65" s="83">
        <v>135.75701000093173</v>
      </c>
      <c r="F65" s="80"/>
      <c r="G65" s="80"/>
      <c r="H65" s="80"/>
      <c r="I65" s="80"/>
      <c r="J65" s="80"/>
      <c r="K65" s="80"/>
      <c r="L65" s="99"/>
      <c r="M65" s="100"/>
      <c r="N65" s="78"/>
      <c r="O65" s="78"/>
      <c r="P65" s="78"/>
      <c r="Q65" s="2"/>
      <c r="R65" s="2"/>
      <c r="S65" s="2"/>
      <c r="T65" s="2"/>
      <c r="U65" s="2"/>
      <c r="V65" s="2"/>
      <c r="W65" s="2"/>
      <c r="X65" s="2"/>
      <c r="Y65" s="2"/>
    </row>
    <row r="66" spans="1:25">
      <c r="A66" s="98"/>
      <c r="B66" s="81" t="s">
        <v>26</v>
      </c>
      <c r="C66" s="82">
        <v>2983.9720720509708</v>
      </c>
      <c r="D66" s="82">
        <v>11330.528181516158</v>
      </c>
      <c r="E66" s="83">
        <v>16642.110673734969</v>
      </c>
      <c r="F66" s="80"/>
      <c r="G66" s="80"/>
      <c r="H66" s="80"/>
      <c r="I66" s="80"/>
      <c r="J66" s="80"/>
      <c r="K66" s="80"/>
      <c r="L66" s="99"/>
      <c r="M66" s="100"/>
      <c r="N66" s="78"/>
      <c r="O66" s="78"/>
      <c r="P66" s="78"/>
      <c r="Q66" s="2"/>
      <c r="R66" s="2"/>
      <c r="S66" s="2"/>
      <c r="T66" s="2"/>
      <c r="U66" s="2"/>
      <c r="V66" s="2"/>
      <c r="W66" s="2"/>
      <c r="X66" s="2"/>
      <c r="Y66" s="2"/>
    </row>
    <row r="67" spans="1:25">
      <c r="A67" s="98"/>
      <c r="B67" s="102" t="s">
        <v>88</v>
      </c>
      <c r="C67" s="82">
        <v>50.853492666091704</v>
      </c>
      <c r="D67" s="82">
        <v>265.24748154771271</v>
      </c>
      <c r="E67" s="83">
        <v>471.70758365486313</v>
      </c>
      <c r="F67" s="80"/>
      <c r="G67" s="80"/>
      <c r="H67" s="80"/>
      <c r="I67" s="80"/>
      <c r="J67" s="80"/>
      <c r="K67" s="80"/>
      <c r="L67" s="99"/>
      <c r="M67" s="100"/>
      <c r="N67" s="78"/>
      <c r="O67" s="78"/>
      <c r="P67" s="78"/>
      <c r="Q67" s="2"/>
      <c r="R67" s="2"/>
      <c r="S67" s="2"/>
      <c r="T67" s="2"/>
      <c r="U67" s="2"/>
      <c r="V67" s="2"/>
      <c r="W67" s="2"/>
      <c r="X67" s="2"/>
      <c r="Y67" s="2"/>
    </row>
    <row r="68" spans="1:25">
      <c r="A68" s="98"/>
      <c r="B68" s="81" t="s">
        <v>127</v>
      </c>
      <c r="C68" s="717"/>
      <c r="D68" s="717"/>
      <c r="E68" s="718"/>
      <c r="F68" s="80"/>
      <c r="G68" s="80"/>
      <c r="H68" s="80"/>
      <c r="I68" s="80"/>
      <c r="J68" s="80"/>
      <c r="K68" s="80"/>
      <c r="L68" s="99"/>
      <c r="M68" s="100"/>
      <c r="N68" s="78"/>
      <c r="O68" s="78"/>
      <c r="P68" s="78"/>
      <c r="Q68" s="2"/>
      <c r="R68" s="2"/>
      <c r="S68" s="2"/>
      <c r="T68" s="2"/>
      <c r="U68" s="2"/>
      <c r="V68" s="2"/>
      <c r="W68" s="2"/>
      <c r="X68" s="2"/>
      <c r="Y68" s="2"/>
    </row>
    <row r="69" spans="1:25">
      <c r="A69" s="98"/>
      <c r="B69" s="81" t="s">
        <v>128</v>
      </c>
      <c r="C69" s="717"/>
      <c r="D69" s="717"/>
      <c r="E69" s="718"/>
      <c r="F69" s="80"/>
      <c r="G69" s="80"/>
      <c r="H69" s="80"/>
      <c r="I69" s="80"/>
      <c r="J69" s="80"/>
      <c r="K69" s="80"/>
      <c r="L69" s="99"/>
      <c r="M69" s="100"/>
      <c r="N69" s="78"/>
      <c r="O69" s="78"/>
      <c r="P69" s="78"/>
      <c r="Q69" s="2"/>
      <c r="R69" s="2"/>
      <c r="S69" s="2"/>
      <c r="T69" s="2"/>
      <c r="U69" s="2"/>
      <c r="V69" s="2"/>
      <c r="W69" s="2"/>
      <c r="X69" s="2"/>
      <c r="Y69" s="2"/>
    </row>
    <row r="70" spans="1:25">
      <c r="A70" s="98"/>
      <c r="B70" s="81" t="s">
        <v>129</v>
      </c>
      <c r="C70" s="717"/>
      <c r="D70" s="717"/>
      <c r="E70" s="718"/>
      <c r="F70" s="80"/>
      <c r="G70" s="80"/>
      <c r="H70" s="80"/>
      <c r="I70" s="80"/>
      <c r="J70" s="80"/>
      <c r="K70" s="80"/>
      <c r="L70" s="99"/>
      <c r="M70" s="100"/>
      <c r="N70" s="78"/>
      <c r="O70" s="78"/>
      <c r="P70" s="78"/>
      <c r="Q70" s="2"/>
      <c r="R70" s="2"/>
      <c r="S70" s="2"/>
      <c r="T70" s="2"/>
      <c r="U70" s="2"/>
      <c r="V70" s="2"/>
      <c r="W70" s="2"/>
      <c r="X70" s="2"/>
      <c r="Y70" s="2"/>
    </row>
    <row r="71" spans="1:25">
      <c r="A71" s="98"/>
      <c r="B71" s="81" t="s">
        <v>130</v>
      </c>
      <c r="C71" s="717"/>
      <c r="D71" s="717"/>
      <c r="E71" s="718"/>
      <c r="F71" s="80"/>
      <c r="G71" s="80"/>
      <c r="H71" s="80"/>
      <c r="I71" s="80"/>
      <c r="J71" s="80"/>
      <c r="K71" s="80"/>
      <c r="L71" s="99"/>
      <c r="M71" s="100"/>
      <c r="N71" s="78"/>
      <c r="O71" s="78"/>
      <c r="P71" s="78"/>
      <c r="Q71" s="2"/>
      <c r="R71" s="2"/>
      <c r="S71" s="2"/>
      <c r="T71" s="2"/>
      <c r="U71" s="2"/>
      <c r="V71" s="2"/>
      <c r="W71" s="2"/>
      <c r="X71" s="2"/>
      <c r="Y71" s="2"/>
    </row>
    <row r="72" spans="1:25">
      <c r="A72" s="98"/>
      <c r="B72" s="81" t="s">
        <v>37</v>
      </c>
      <c r="C72" s="82">
        <v>1728.7970303797324</v>
      </c>
      <c r="D72" s="82">
        <v>4535.3972568178087</v>
      </c>
      <c r="E72" s="83">
        <v>6022.9942254564639</v>
      </c>
      <c r="F72" s="80"/>
      <c r="G72" s="80"/>
      <c r="H72" s="80"/>
      <c r="I72" s="80"/>
      <c r="J72" s="80"/>
      <c r="K72" s="80"/>
      <c r="L72" s="99"/>
      <c r="M72" s="100"/>
      <c r="N72" s="78"/>
      <c r="O72" s="78"/>
      <c r="P72" s="78"/>
      <c r="Q72" s="2"/>
      <c r="R72" s="2"/>
      <c r="S72" s="2"/>
      <c r="T72" s="2"/>
      <c r="U72" s="2"/>
      <c r="V72" s="2"/>
      <c r="W72" s="2"/>
      <c r="X72" s="2"/>
      <c r="Y72" s="2"/>
    </row>
    <row r="73" spans="1:25">
      <c r="A73" s="98"/>
      <c r="B73" s="81" t="s">
        <v>131</v>
      </c>
      <c r="C73" s="717"/>
      <c r="D73" s="717"/>
      <c r="E73" s="718"/>
      <c r="F73" s="80"/>
      <c r="G73" s="80"/>
      <c r="H73" s="80"/>
      <c r="I73" s="80"/>
      <c r="J73" s="80"/>
      <c r="K73" s="80"/>
      <c r="L73" s="99"/>
      <c r="M73" s="100"/>
      <c r="N73" s="78"/>
      <c r="O73" s="78"/>
      <c r="P73" s="78"/>
      <c r="Q73" s="2"/>
      <c r="R73" s="2"/>
      <c r="S73" s="2"/>
      <c r="T73" s="2"/>
      <c r="U73" s="2"/>
      <c r="V73" s="2"/>
      <c r="W73" s="2"/>
      <c r="X73" s="2"/>
      <c r="Y73" s="2"/>
    </row>
    <row r="74" spans="1:25">
      <c r="A74" s="98"/>
      <c r="B74" s="81" t="s">
        <v>132</v>
      </c>
      <c r="C74" s="717"/>
      <c r="D74" s="717"/>
      <c r="E74" s="718"/>
      <c r="F74" s="80"/>
      <c r="G74" s="80"/>
      <c r="H74" s="80"/>
      <c r="I74" s="80"/>
      <c r="J74" s="80"/>
      <c r="K74" s="80"/>
      <c r="L74" s="99"/>
      <c r="M74" s="100"/>
      <c r="N74" s="78"/>
      <c r="O74" s="78"/>
      <c r="P74" s="78"/>
      <c r="Q74" s="2"/>
      <c r="R74" s="2"/>
      <c r="S74" s="2"/>
      <c r="T74" s="2"/>
      <c r="U74" s="2"/>
      <c r="V74" s="2"/>
      <c r="W74" s="2"/>
      <c r="X74" s="2"/>
      <c r="Y74" s="2"/>
    </row>
    <row r="75" spans="1:25">
      <c r="A75" s="98"/>
      <c r="B75" s="81" t="s">
        <v>76</v>
      </c>
      <c r="C75" s="82">
        <v>105.75040648201119</v>
      </c>
      <c r="D75" s="82">
        <v>394.97578582302248</v>
      </c>
      <c r="E75" s="83">
        <v>583.43278733189811</v>
      </c>
      <c r="F75" s="80"/>
      <c r="G75" s="80"/>
      <c r="H75" s="80"/>
      <c r="I75" s="80"/>
      <c r="J75" s="80"/>
      <c r="K75" s="80"/>
      <c r="L75" s="99"/>
      <c r="M75" s="100"/>
      <c r="N75" s="78"/>
      <c r="O75" s="78"/>
      <c r="P75" s="78"/>
      <c r="Q75" s="2"/>
      <c r="R75" s="2"/>
      <c r="S75" s="2"/>
      <c r="T75" s="2"/>
      <c r="U75" s="2"/>
      <c r="V75" s="2"/>
      <c r="W75" s="2"/>
      <c r="X75" s="2"/>
      <c r="Y75" s="2"/>
    </row>
    <row r="76" spans="1:25">
      <c r="A76" s="98"/>
      <c r="B76" s="81" t="s">
        <v>74</v>
      </c>
      <c r="C76" s="82">
        <v>84.784666309624328</v>
      </c>
      <c r="D76" s="82">
        <v>538.97139940956981</v>
      </c>
      <c r="E76" s="83">
        <v>862.75805107589349</v>
      </c>
      <c r="F76" s="80"/>
      <c r="G76" s="80"/>
      <c r="H76" s="80"/>
      <c r="I76" s="80"/>
      <c r="J76" s="80"/>
      <c r="K76" s="80"/>
      <c r="L76" s="99"/>
      <c r="M76" s="100"/>
      <c r="N76" s="78"/>
      <c r="O76" s="78"/>
      <c r="P76" s="78"/>
      <c r="Q76" s="2"/>
      <c r="R76" s="2"/>
      <c r="S76" s="2"/>
      <c r="T76" s="2"/>
      <c r="U76" s="2"/>
      <c r="V76" s="2"/>
      <c r="W76" s="2"/>
      <c r="X76" s="2"/>
      <c r="Y76" s="2"/>
    </row>
    <row r="77" spans="1:25">
      <c r="A77" s="98"/>
      <c r="B77" s="81" t="s">
        <v>133</v>
      </c>
      <c r="C77" s="717"/>
      <c r="D77" s="717"/>
      <c r="E77" s="718"/>
      <c r="F77" s="80"/>
      <c r="G77" s="80"/>
      <c r="H77" s="80"/>
      <c r="I77" s="80"/>
      <c r="J77" s="80"/>
      <c r="K77" s="80"/>
      <c r="L77" s="99"/>
      <c r="M77" s="100"/>
      <c r="N77" s="78"/>
      <c r="O77" s="78"/>
      <c r="P77" s="78"/>
      <c r="Q77" s="2"/>
      <c r="R77" s="2"/>
      <c r="S77" s="2"/>
      <c r="T77" s="2"/>
      <c r="U77" s="2"/>
      <c r="V77" s="2"/>
      <c r="W77" s="2"/>
      <c r="X77" s="2"/>
      <c r="Y77" s="2"/>
    </row>
    <row r="78" spans="1:25">
      <c r="A78" s="98"/>
      <c r="B78" s="81" t="s">
        <v>134</v>
      </c>
      <c r="C78" s="717"/>
      <c r="D78" s="717"/>
      <c r="E78" s="718"/>
      <c r="F78" s="80"/>
      <c r="G78" s="80"/>
      <c r="H78" s="80"/>
      <c r="I78" s="80"/>
      <c r="J78" s="80"/>
      <c r="K78" s="80"/>
      <c r="L78" s="99"/>
      <c r="M78" s="100"/>
      <c r="N78" s="78"/>
      <c r="O78" s="78"/>
      <c r="P78" s="78"/>
      <c r="Q78" s="2"/>
      <c r="R78" s="2"/>
      <c r="S78" s="2"/>
      <c r="T78" s="2"/>
      <c r="U78" s="2"/>
      <c r="V78" s="2"/>
      <c r="W78" s="2"/>
      <c r="X78" s="2"/>
      <c r="Y78" s="2"/>
    </row>
    <row r="79" spans="1:25">
      <c r="A79" s="98"/>
      <c r="B79" s="102" t="s">
        <v>135</v>
      </c>
      <c r="C79" s="717"/>
      <c r="D79" s="717"/>
      <c r="E79" s="718"/>
      <c r="F79" s="80"/>
      <c r="G79" s="80"/>
      <c r="H79" s="80"/>
      <c r="I79" s="80"/>
      <c r="J79" s="80"/>
      <c r="K79" s="80"/>
      <c r="L79" s="99"/>
      <c r="M79" s="100"/>
      <c r="N79" s="78"/>
      <c r="O79" s="78"/>
      <c r="P79" s="78"/>
      <c r="Q79" s="2"/>
      <c r="R79" s="2"/>
      <c r="S79" s="2"/>
      <c r="T79" s="2"/>
      <c r="U79" s="2"/>
      <c r="V79" s="2"/>
      <c r="W79" s="2"/>
      <c r="X79" s="2"/>
      <c r="Y79" s="2"/>
    </row>
    <row r="80" spans="1:25">
      <c r="A80" s="98"/>
      <c r="B80" s="81" t="s">
        <v>136</v>
      </c>
      <c r="C80" s="717"/>
      <c r="D80" s="717"/>
      <c r="E80" s="718"/>
      <c r="F80" s="80"/>
      <c r="G80" s="80"/>
      <c r="H80" s="80"/>
      <c r="I80" s="80"/>
      <c r="J80" s="80"/>
      <c r="K80" s="80"/>
      <c r="L80" s="99"/>
      <c r="M80" s="100"/>
      <c r="N80" s="78"/>
      <c r="O80" s="78"/>
      <c r="P80" s="78"/>
      <c r="Q80" s="2"/>
      <c r="R80" s="2"/>
      <c r="S80" s="2"/>
      <c r="T80" s="2"/>
      <c r="U80" s="2"/>
      <c r="V80" s="2"/>
      <c r="W80" s="2"/>
      <c r="X80" s="2"/>
      <c r="Y80" s="2"/>
    </row>
    <row r="81" spans="1:25">
      <c r="A81" s="98"/>
      <c r="B81" s="102" t="s">
        <v>137</v>
      </c>
      <c r="C81" s="717"/>
      <c r="D81" s="717"/>
      <c r="E81" s="718"/>
      <c r="F81" s="80"/>
      <c r="G81" s="80"/>
      <c r="H81" s="80"/>
      <c r="I81" s="80"/>
      <c r="J81" s="80"/>
      <c r="K81" s="80"/>
      <c r="L81" s="99"/>
      <c r="M81" s="100"/>
      <c r="N81" s="78"/>
      <c r="O81" s="78"/>
      <c r="P81" s="78"/>
      <c r="Q81" s="2"/>
      <c r="R81" s="2"/>
      <c r="S81" s="2"/>
      <c r="T81" s="2"/>
      <c r="U81" s="2"/>
      <c r="V81" s="2"/>
      <c r="W81" s="2"/>
      <c r="X81" s="2"/>
      <c r="Y81" s="2"/>
    </row>
    <row r="82" spans="1:25">
      <c r="A82" s="98"/>
      <c r="B82" s="81" t="s">
        <v>70</v>
      </c>
      <c r="C82" s="82">
        <v>231.21325375749871</v>
      </c>
      <c r="D82" s="82">
        <v>572.52452211847435</v>
      </c>
      <c r="E82" s="83">
        <v>752.71416014960676</v>
      </c>
      <c r="F82" s="80"/>
      <c r="G82" s="80"/>
      <c r="H82" s="80"/>
      <c r="I82" s="80"/>
      <c r="J82" s="80"/>
      <c r="K82" s="80"/>
      <c r="L82" s="99"/>
      <c r="M82" s="100"/>
      <c r="N82" s="78"/>
      <c r="O82" s="78"/>
      <c r="P82" s="78"/>
      <c r="Q82" s="2"/>
      <c r="R82" s="2"/>
      <c r="S82" s="2"/>
      <c r="T82" s="2"/>
      <c r="U82" s="2"/>
      <c r="V82" s="2"/>
      <c r="W82" s="2"/>
      <c r="X82" s="2"/>
      <c r="Y82" s="2"/>
    </row>
    <row r="83" spans="1:25">
      <c r="A83" s="98"/>
      <c r="B83" s="81" t="s">
        <v>138</v>
      </c>
      <c r="C83" s="717"/>
      <c r="D83" s="717"/>
      <c r="E83" s="718"/>
      <c r="F83" s="80"/>
      <c r="G83" s="80"/>
      <c r="H83" s="80"/>
      <c r="I83" s="80"/>
      <c r="J83" s="80"/>
      <c r="K83" s="80"/>
      <c r="L83" s="99"/>
      <c r="M83" s="100"/>
      <c r="N83" s="78"/>
      <c r="O83" s="78"/>
      <c r="P83" s="78"/>
      <c r="Q83" s="2"/>
      <c r="R83" s="2"/>
      <c r="S83" s="2"/>
      <c r="T83" s="2"/>
      <c r="U83" s="2"/>
      <c r="V83" s="2"/>
      <c r="W83" s="2"/>
      <c r="X83" s="2"/>
      <c r="Y83" s="2"/>
    </row>
    <row r="84" spans="1:25">
      <c r="A84" s="98"/>
      <c r="B84" s="81" t="s">
        <v>50</v>
      </c>
      <c r="C84" s="82">
        <v>495.67832968357101</v>
      </c>
      <c r="D84" s="82">
        <v>1222.2812904911041</v>
      </c>
      <c r="E84" s="83">
        <v>1434.8017543443641</v>
      </c>
      <c r="F84" s="80"/>
      <c r="G84" s="80"/>
      <c r="H84" s="103"/>
      <c r="I84" s="80"/>
      <c r="J84" s="80"/>
      <c r="K84" s="80"/>
      <c r="L84" s="99"/>
      <c r="M84" s="100"/>
      <c r="N84" s="78"/>
      <c r="O84" s="78"/>
      <c r="P84" s="78"/>
      <c r="Q84" s="2"/>
      <c r="R84" s="2"/>
      <c r="S84" s="2"/>
      <c r="T84" s="2"/>
      <c r="U84" s="2"/>
      <c r="V84" s="2"/>
      <c r="W84" s="2"/>
      <c r="X84" s="2"/>
      <c r="Y84" s="2"/>
    </row>
    <row r="85" spans="1:25">
      <c r="A85" s="98"/>
      <c r="B85" s="81" t="s">
        <v>52</v>
      </c>
      <c r="C85" s="82">
        <v>457.42603676747478</v>
      </c>
      <c r="D85" s="82">
        <v>1247.284242120206</v>
      </c>
      <c r="E85" s="83">
        <v>1992.924639734327</v>
      </c>
      <c r="F85" s="80"/>
      <c r="G85" s="80"/>
      <c r="H85" s="104"/>
      <c r="I85" s="80"/>
      <c r="J85" s="80"/>
      <c r="K85" s="80"/>
      <c r="L85" s="99"/>
      <c r="M85" s="100"/>
      <c r="N85" s="78"/>
      <c r="O85" s="78"/>
      <c r="P85" s="78"/>
      <c r="Q85" s="2"/>
      <c r="R85" s="2"/>
      <c r="S85" s="2"/>
      <c r="T85" s="2"/>
      <c r="U85" s="2"/>
      <c r="V85" s="2"/>
      <c r="W85" s="2"/>
      <c r="X85" s="2"/>
      <c r="Y85" s="2"/>
    </row>
    <row r="86" spans="1:25">
      <c r="A86" s="98"/>
      <c r="B86" s="81" t="s">
        <v>139</v>
      </c>
      <c r="C86" s="717"/>
      <c r="D86" s="717"/>
      <c r="E86" s="718"/>
      <c r="F86" s="80"/>
      <c r="G86" s="80"/>
      <c r="H86" s="80"/>
      <c r="I86" s="80"/>
      <c r="J86" s="80"/>
      <c r="K86" s="80"/>
      <c r="L86" s="99"/>
      <c r="M86" s="100"/>
      <c r="N86" s="78"/>
      <c r="O86" s="78"/>
      <c r="P86" s="78"/>
      <c r="Q86" s="2"/>
      <c r="R86" s="2"/>
      <c r="S86" s="2"/>
      <c r="T86" s="2"/>
      <c r="U86" s="2"/>
      <c r="V86" s="2"/>
      <c r="W86" s="2"/>
      <c r="X86" s="2"/>
      <c r="Y86" s="2"/>
    </row>
    <row r="87" spans="1:25">
      <c r="A87" s="98"/>
      <c r="B87" s="81" t="s">
        <v>68</v>
      </c>
      <c r="C87" s="82">
        <v>237.68988744281356</v>
      </c>
      <c r="D87" s="82">
        <v>790.82532233503366</v>
      </c>
      <c r="E87" s="83">
        <v>1019.0439284782676</v>
      </c>
      <c r="F87" s="80"/>
      <c r="G87" s="80"/>
      <c r="H87" s="80"/>
      <c r="I87" s="80"/>
      <c r="J87" s="80"/>
      <c r="K87" s="80"/>
      <c r="L87" s="99"/>
      <c r="M87" s="100"/>
      <c r="N87" s="78"/>
      <c r="O87" s="78"/>
      <c r="P87" s="78"/>
      <c r="Q87" s="2"/>
      <c r="R87" s="2"/>
      <c r="S87" s="2"/>
      <c r="T87" s="2"/>
      <c r="U87" s="2"/>
      <c r="V87" s="2"/>
      <c r="W87" s="2"/>
      <c r="X87" s="2"/>
      <c r="Y87" s="2"/>
    </row>
    <row r="88" spans="1:25">
      <c r="A88" s="98"/>
      <c r="B88" s="81" t="s">
        <v>104</v>
      </c>
      <c r="C88" s="82">
        <v>7.6046683776499844</v>
      </c>
      <c r="D88" s="82">
        <v>80.46178482537897</v>
      </c>
      <c r="E88" s="83">
        <v>101.98913824469055</v>
      </c>
      <c r="F88" s="80"/>
      <c r="G88" s="80"/>
      <c r="H88" s="80"/>
      <c r="I88" s="80"/>
      <c r="J88" s="80"/>
      <c r="K88" s="80"/>
      <c r="L88" s="99"/>
      <c r="M88" s="100"/>
      <c r="N88" s="78"/>
      <c r="O88" s="78"/>
      <c r="P88" s="78"/>
      <c r="Q88" s="2"/>
      <c r="R88" s="2"/>
      <c r="S88" s="2"/>
      <c r="T88" s="2"/>
      <c r="U88" s="2"/>
      <c r="V88" s="2"/>
      <c r="W88" s="2"/>
      <c r="X88" s="2"/>
      <c r="Y88" s="2"/>
    </row>
    <row r="89" spans="1:25">
      <c r="A89" s="98"/>
      <c r="B89" s="81" t="s">
        <v>98</v>
      </c>
      <c r="C89" s="82">
        <v>28.259026119473798</v>
      </c>
      <c r="D89" s="82">
        <v>75.205382928195732</v>
      </c>
      <c r="E89" s="83">
        <v>110.90163966198092</v>
      </c>
      <c r="F89" s="80"/>
      <c r="G89" s="80"/>
      <c r="H89" s="80"/>
      <c r="I89" s="80"/>
      <c r="J89" s="80"/>
      <c r="K89" s="80"/>
      <c r="L89" s="99"/>
      <c r="M89" s="100"/>
      <c r="N89" s="78"/>
      <c r="O89" s="78"/>
      <c r="P89" s="78"/>
      <c r="Q89" s="2"/>
      <c r="R89" s="2"/>
      <c r="S89" s="2"/>
      <c r="T89" s="2"/>
      <c r="U89" s="2"/>
      <c r="V89" s="2"/>
      <c r="W89" s="2"/>
      <c r="X89" s="2"/>
      <c r="Y89" s="2"/>
    </row>
    <row r="90" spans="1:25">
      <c r="A90" s="98"/>
      <c r="B90" s="81" t="s">
        <v>97</v>
      </c>
      <c r="C90" s="82">
        <v>18.564602662663493</v>
      </c>
      <c r="D90" s="82">
        <v>86.270884295417019</v>
      </c>
      <c r="E90" s="83">
        <v>108.83980720945151</v>
      </c>
      <c r="F90" s="80"/>
      <c r="G90" s="80"/>
      <c r="H90" s="80"/>
      <c r="I90" s="80"/>
      <c r="J90" s="80"/>
      <c r="K90" s="80"/>
      <c r="L90" s="99"/>
      <c r="M90" s="100"/>
      <c r="N90" s="78"/>
      <c r="O90" s="78"/>
      <c r="P90" s="78"/>
      <c r="Q90" s="2"/>
      <c r="R90" s="2"/>
      <c r="S90" s="2"/>
      <c r="T90" s="2"/>
      <c r="U90" s="2"/>
      <c r="V90" s="2"/>
      <c r="W90" s="2"/>
      <c r="X90" s="2"/>
      <c r="Y90" s="2"/>
    </row>
    <row r="91" spans="1:25">
      <c r="A91" s="98"/>
      <c r="B91" s="81" t="s">
        <v>140</v>
      </c>
      <c r="C91" s="82">
        <v>1.9024273543256693</v>
      </c>
      <c r="D91" s="717"/>
      <c r="E91" s="718"/>
      <c r="F91" s="80"/>
      <c r="G91" s="80"/>
      <c r="H91" s="80"/>
      <c r="I91" s="80"/>
      <c r="J91" s="80"/>
      <c r="K91" s="80"/>
      <c r="L91" s="99"/>
      <c r="M91" s="100"/>
      <c r="N91" s="78"/>
      <c r="O91" s="78"/>
      <c r="P91" s="78"/>
      <c r="Q91" s="2"/>
      <c r="R91" s="2"/>
      <c r="S91" s="2"/>
      <c r="T91" s="2"/>
      <c r="U91" s="2"/>
      <c r="V91" s="2"/>
      <c r="W91" s="2"/>
      <c r="X91" s="2"/>
      <c r="Y91" s="2"/>
    </row>
    <row r="92" spans="1:25">
      <c r="A92" s="98"/>
      <c r="B92" s="81" t="s">
        <v>36</v>
      </c>
      <c r="C92" s="82">
        <v>733.93307057048173</v>
      </c>
      <c r="D92" s="82">
        <v>1585.883529507807</v>
      </c>
      <c r="E92" s="83">
        <v>1624.3440364496139</v>
      </c>
      <c r="F92" s="80"/>
      <c r="G92" s="80"/>
      <c r="H92" s="80"/>
      <c r="I92" s="80"/>
      <c r="J92" s="80"/>
      <c r="K92" s="80"/>
      <c r="L92" s="99"/>
      <c r="M92" s="100"/>
      <c r="N92" s="78"/>
      <c r="O92" s="78"/>
      <c r="P92" s="78"/>
      <c r="Q92" s="2"/>
      <c r="R92" s="2"/>
      <c r="S92" s="2"/>
      <c r="T92" s="2"/>
      <c r="U92" s="2"/>
      <c r="V92" s="2"/>
      <c r="W92" s="2"/>
      <c r="X92" s="2"/>
      <c r="Y92" s="2"/>
    </row>
    <row r="93" spans="1:25">
      <c r="A93" s="98"/>
      <c r="B93" s="81" t="s">
        <v>141</v>
      </c>
      <c r="C93" s="717"/>
      <c r="D93" s="717"/>
      <c r="E93" s="718"/>
      <c r="F93" s="80"/>
      <c r="G93" s="80"/>
      <c r="H93" s="80"/>
      <c r="I93" s="80"/>
      <c r="J93" s="80"/>
      <c r="K93" s="80"/>
      <c r="L93" s="99"/>
      <c r="M93" s="100"/>
      <c r="N93" s="78"/>
      <c r="O93" s="78"/>
      <c r="P93" s="78"/>
      <c r="Q93" s="2"/>
      <c r="R93" s="2"/>
      <c r="S93" s="2"/>
      <c r="T93" s="2"/>
      <c r="U93" s="2"/>
      <c r="V93" s="2"/>
      <c r="W93" s="2"/>
      <c r="X93" s="2"/>
      <c r="Y93" s="2"/>
    </row>
    <row r="94" spans="1:25">
      <c r="A94" s="98"/>
      <c r="B94" s="81" t="s">
        <v>47</v>
      </c>
      <c r="C94" s="82">
        <v>178.88779101011738</v>
      </c>
      <c r="D94" s="82">
        <v>1706.4453997031308</v>
      </c>
      <c r="E94" s="83">
        <v>3114.1850470176491</v>
      </c>
      <c r="F94" s="80"/>
      <c r="G94" s="80"/>
      <c r="H94" s="80"/>
      <c r="I94" s="80"/>
      <c r="J94" s="80"/>
      <c r="K94" s="80"/>
      <c r="L94" s="99"/>
      <c r="M94" s="100"/>
      <c r="N94" s="78"/>
      <c r="O94" s="78"/>
      <c r="P94" s="78"/>
      <c r="Q94" s="2"/>
      <c r="R94" s="2"/>
      <c r="S94" s="2"/>
      <c r="T94" s="2"/>
      <c r="U94" s="2"/>
      <c r="V94" s="2"/>
      <c r="W94" s="2"/>
      <c r="X94" s="2"/>
      <c r="Y94" s="2"/>
    </row>
    <row r="95" spans="1:25">
      <c r="A95" s="98"/>
      <c r="B95" s="81" t="s">
        <v>142</v>
      </c>
      <c r="C95" s="717"/>
      <c r="D95" s="717"/>
      <c r="E95" s="718"/>
      <c r="F95" s="80"/>
      <c r="G95" s="80"/>
      <c r="H95" s="80"/>
      <c r="I95" s="80"/>
      <c r="J95" s="80"/>
      <c r="K95" s="80"/>
      <c r="L95" s="99"/>
      <c r="M95" s="100"/>
      <c r="N95" s="78"/>
      <c r="O95" s="78"/>
      <c r="P95" s="78"/>
      <c r="Q95" s="2"/>
      <c r="R95" s="2"/>
      <c r="S95" s="2"/>
      <c r="T95" s="2"/>
      <c r="U95" s="2"/>
      <c r="V95" s="2"/>
      <c r="W95" s="2"/>
      <c r="X95" s="2"/>
      <c r="Y95" s="2"/>
    </row>
    <row r="96" spans="1:25">
      <c r="A96" s="98"/>
      <c r="B96" s="81" t="s">
        <v>117</v>
      </c>
      <c r="C96" s="717"/>
      <c r="D96" s="717"/>
      <c r="E96" s="718"/>
      <c r="F96" s="80"/>
      <c r="G96" s="80"/>
      <c r="H96" s="80"/>
      <c r="I96" s="80"/>
      <c r="J96" s="80"/>
      <c r="K96" s="80"/>
      <c r="L96" s="99"/>
      <c r="M96" s="100"/>
      <c r="N96" s="78"/>
      <c r="O96" s="78"/>
      <c r="P96" s="78"/>
      <c r="Q96" s="2"/>
      <c r="R96" s="2"/>
      <c r="S96" s="2"/>
      <c r="T96" s="2"/>
      <c r="U96" s="2"/>
      <c r="V96" s="2"/>
      <c r="W96" s="2"/>
      <c r="X96" s="2"/>
      <c r="Y96" s="2"/>
    </row>
    <row r="97" spans="1:25">
      <c r="A97" s="98"/>
      <c r="B97" s="81" t="s">
        <v>39</v>
      </c>
      <c r="C97" s="82">
        <v>1199.7749776545916</v>
      </c>
      <c r="D97" s="82">
        <v>2588.5619677799145</v>
      </c>
      <c r="E97" s="83">
        <v>3409.0216038189151</v>
      </c>
      <c r="F97" s="80"/>
      <c r="G97" s="80"/>
      <c r="H97" s="80"/>
      <c r="I97" s="80"/>
      <c r="J97" s="80"/>
      <c r="K97" s="80"/>
      <c r="L97" s="99"/>
      <c r="M97" s="100"/>
      <c r="N97" s="78"/>
      <c r="O97" s="78"/>
      <c r="P97" s="78"/>
      <c r="Q97" s="2"/>
      <c r="R97" s="2"/>
      <c r="S97" s="2"/>
      <c r="T97" s="2"/>
      <c r="U97" s="2"/>
      <c r="V97" s="2"/>
      <c r="W97" s="2"/>
      <c r="X97" s="2"/>
      <c r="Y97" s="2"/>
    </row>
    <row r="98" spans="1:25">
      <c r="A98" s="98"/>
      <c r="B98" s="81" t="s">
        <v>63</v>
      </c>
      <c r="C98" s="82">
        <v>382.15743298740756</v>
      </c>
      <c r="D98" s="82">
        <v>887.23478872381054</v>
      </c>
      <c r="E98" s="83">
        <v>1274.2122747996184</v>
      </c>
      <c r="F98" s="80"/>
      <c r="G98" s="80"/>
      <c r="H98" s="80"/>
      <c r="I98" s="80"/>
      <c r="J98" s="80"/>
      <c r="K98" s="80"/>
      <c r="L98" s="99"/>
      <c r="M98" s="100"/>
      <c r="N98" s="78"/>
      <c r="O98" s="78"/>
      <c r="P98" s="78"/>
      <c r="Q98" s="2"/>
      <c r="R98" s="2"/>
      <c r="S98" s="2"/>
      <c r="T98" s="2"/>
      <c r="U98" s="2"/>
      <c r="V98" s="2"/>
      <c r="W98" s="2"/>
      <c r="X98" s="2"/>
      <c r="Y98" s="2"/>
    </row>
    <row r="99" spans="1:25">
      <c r="A99" s="98"/>
      <c r="B99" s="81" t="s">
        <v>87</v>
      </c>
      <c r="C99" s="82">
        <v>13.378243557937509</v>
      </c>
      <c r="D99" s="82">
        <v>371.57604359118824</v>
      </c>
      <c r="E99" s="83">
        <v>424.46830602840697</v>
      </c>
      <c r="F99" s="80"/>
      <c r="G99" s="80"/>
      <c r="H99" s="80"/>
      <c r="I99" s="80"/>
      <c r="J99" s="80"/>
      <c r="K99" s="80"/>
      <c r="L99" s="99"/>
      <c r="M99" s="100"/>
      <c r="N99" s="78"/>
      <c r="O99" s="78"/>
      <c r="P99" s="78"/>
      <c r="Q99" s="2"/>
      <c r="R99" s="2"/>
      <c r="S99" s="2"/>
      <c r="T99" s="2"/>
      <c r="U99" s="2"/>
      <c r="V99" s="2"/>
      <c r="W99" s="2"/>
      <c r="X99" s="2"/>
      <c r="Y99" s="2"/>
    </row>
    <row r="100" spans="1:25">
      <c r="A100" s="98"/>
      <c r="B100" s="81" t="s">
        <v>143</v>
      </c>
      <c r="C100" s="717"/>
      <c r="D100" s="717"/>
      <c r="E100" s="718"/>
      <c r="F100" s="80"/>
      <c r="G100" s="80"/>
      <c r="H100" s="80"/>
      <c r="I100" s="80"/>
      <c r="J100" s="80"/>
      <c r="K100" s="80"/>
      <c r="L100" s="99"/>
      <c r="M100" s="100"/>
      <c r="N100" s="78"/>
      <c r="O100" s="78"/>
      <c r="P100" s="78"/>
      <c r="Q100" s="2"/>
      <c r="R100" s="2"/>
      <c r="S100" s="2"/>
      <c r="T100" s="2"/>
      <c r="U100" s="2"/>
      <c r="V100" s="2"/>
      <c r="W100" s="2"/>
      <c r="X100" s="2"/>
      <c r="Y100" s="2"/>
    </row>
    <row r="101" spans="1:25">
      <c r="A101" s="98"/>
      <c r="B101" s="81" t="s">
        <v>144</v>
      </c>
      <c r="C101" s="717"/>
      <c r="D101" s="717"/>
      <c r="E101" s="718"/>
      <c r="F101" s="80"/>
      <c r="G101" s="80"/>
      <c r="H101" s="80"/>
      <c r="I101" s="80"/>
      <c r="J101" s="80"/>
      <c r="K101" s="80"/>
      <c r="L101" s="99"/>
      <c r="M101" s="100"/>
      <c r="N101" s="78"/>
      <c r="O101" s="78"/>
      <c r="P101" s="78"/>
      <c r="Q101" s="2"/>
      <c r="R101" s="2"/>
      <c r="S101" s="2"/>
      <c r="T101" s="2"/>
      <c r="U101" s="2"/>
      <c r="V101" s="2"/>
      <c r="W101" s="2"/>
      <c r="X101" s="2"/>
      <c r="Y101" s="2"/>
    </row>
    <row r="102" spans="1:25">
      <c r="A102" s="98"/>
      <c r="B102" s="81" t="s">
        <v>49</v>
      </c>
      <c r="C102" s="82">
        <v>398.10725620663072</v>
      </c>
      <c r="D102" s="82">
        <v>1430.1509953530904</v>
      </c>
      <c r="E102" s="83">
        <v>2118.9543399619256</v>
      </c>
      <c r="F102" s="80"/>
      <c r="G102" s="80"/>
      <c r="H102" s="80"/>
      <c r="I102" s="80"/>
      <c r="J102" s="80"/>
      <c r="K102" s="80"/>
      <c r="L102" s="99"/>
      <c r="M102" s="100"/>
      <c r="N102" s="78"/>
      <c r="O102" s="78"/>
      <c r="P102" s="78"/>
      <c r="Q102" s="2"/>
      <c r="R102" s="2"/>
      <c r="S102" s="2"/>
      <c r="T102" s="2"/>
      <c r="U102" s="2"/>
      <c r="V102" s="2"/>
      <c r="W102" s="2"/>
      <c r="X102" s="2"/>
      <c r="Y102" s="2"/>
    </row>
    <row r="103" spans="1:25">
      <c r="A103" s="98"/>
      <c r="B103" s="81" t="s">
        <v>145</v>
      </c>
      <c r="C103" s="717"/>
      <c r="D103" s="717"/>
      <c r="E103" s="718"/>
      <c r="F103" s="80"/>
      <c r="G103" s="80"/>
      <c r="H103" s="80"/>
      <c r="I103" s="80"/>
      <c r="J103" s="80"/>
      <c r="K103" s="80"/>
      <c r="L103" s="99"/>
      <c r="M103" s="100"/>
      <c r="N103" s="78"/>
      <c r="O103" s="78"/>
      <c r="P103" s="78"/>
      <c r="Q103" s="2"/>
      <c r="R103" s="2"/>
      <c r="S103" s="2"/>
      <c r="T103" s="2"/>
      <c r="U103" s="2"/>
      <c r="V103" s="2"/>
      <c r="W103" s="2"/>
      <c r="X103" s="2"/>
      <c r="Y103" s="2"/>
    </row>
    <row r="104" spans="1:25">
      <c r="A104" s="98"/>
      <c r="B104" s="81" t="s">
        <v>55</v>
      </c>
      <c r="C104" s="82">
        <v>578.22457815021585</v>
      </c>
      <c r="D104" s="82">
        <v>1236.7255161056401</v>
      </c>
      <c r="E104" s="83">
        <v>1419.450481338311</v>
      </c>
      <c r="F104" s="80"/>
      <c r="G104" s="80"/>
      <c r="H104" s="80"/>
      <c r="I104" s="80"/>
      <c r="J104" s="80"/>
      <c r="K104" s="80"/>
      <c r="L104" s="99"/>
      <c r="M104" s="100"/>
      <c r="N104" s="78"/>
      <c r="O104" s="78"/>
      <c r="P104" s="78"/>
      <c r="Q104" s="2"/>
      <c r="R104" s="2"/>
      <c r="S104" s="2"/>
      <c r="T104" s="2"/>
      <c r="U104" s="2"/>
      <c r="V104" s="2"/>
      <c r="W104" s="2"/>
      <c r="X104" s="2"/>
      <c r="Y104" s="2"/>
    </row>
    <row r="105" spans="1:25">
      <c r="A105" s="98"/>
      <c r="B105" s="81" t="s">
        <v>119</v>
      </c>
      <c r="C105" s="717"/>
      <c r="D105" s="82">
        <v>4.2780373877448401</v>
      </c>
      <c r="E105" s="718"/>
      <c r="F105" s="80"/>
      <c r="G105" s="80"/>
      <c r="H105" s="80"/>
      <c r="I105" s="80"/>
      <c r="J105" s="80"/>
      <c r="K105" s="80"/>
      <c r="L105" s="99"/>
      <c r="M105" s="100"/>
      <c r="N105" s="78"/>
      <c r="O105" s="78"/>
      <c r="P105" s="78"/>
      <c r="Q105" s="2"/>
      <c r="R105" s="2"/>
      <c r="S105" s="2"/>
      <c r="T105" s="2"/>
      <c r="U105" s="2"/>
      <c r="V105" s="2"/>
      <c r="W105" s="2"/>
      <c r="X105" s="2"/>
      <c r="Y105" s="2"/>
    </row>
    <row r="106" spans="1:25">
      <c r="A106" s="98"/>
      <c r="B106" s="81" t="s">
        <v>146</v>
      </c>
      <c r="C106" s="717"/>
      <c r="D106" s="717"/>
      <c r="E106" s="718"/>
      <c r="F106" s="80"/>
      <c r="G106" s="80"/>
      <c r="H106" s="80"/>
      <c r="I106" s="80"/>
      <c r="J106" s="80"/>
      <c r="K106" s="80"/>
      <c r="L106" s="99"/>
      <c r="M106" s="100"/>
      <c r="N106" s="78"/>
      <c r="O106" s="78"/>
      <c r="P106" s="78"/>
      <c r="Q106" s="2"/>
      <c r="R106" s="2"/>
      <c r="S106" s="2"/>
      <c r="T106" s="2"/>
      <c r="U106" s="2"/>
      <c r="V106" s="2"/>
      <c r="W106" s="2"/>
      <c r="X106" s="2"/>
      <c r="Y106" s="2"/>
    </row>
    <row r="107" spans="1:25">
      <c r="A107" s="98"/>
      <c r="B107" s="81" t="s">
        <v>147</v>
      </c>
      <c r="C107" s="717"/>
      <c r="D107" s="717"/>
      <c r="E107" s="718"/>
      <c r="F107" s="80"/>
      <c r="G107" s="80"/>
      <c r="H107" s="80"/>
      <c r="I107" s="80"/>
      <c r="J107" s="80"/>
      <c r="K107" s="80"/>
      <c r="L107" s="99"/>
      <c r="M107" s="100"/>
      <c r="N107" s="78"/>
      <c r="O107" s="78"/>
      <c r="P107" s="78"/>
      <c r="Q107" s="2"/>
      <c r="R107" s="2"/>
      <c r="S107" s="2"/>
      <c r="T107" s="2"/>
      <c r="U107" s="2"/>
      <c r="V107" s="2"/>
      <c r="W107" s="2"/>
      <c r="X107" s="2"/>
      <c r="Y107" s="2"/>
    </row>
    <row r="108" spans="1:25">
      <c r="A108" s="98"/>
      <c r="B108" s="81" t="s">
        <v>107</v>
      </c>
      <c r="C108" s="82">
        <v>25.162399379712628</v>
      </c>
      <c r="D108" s="82">
        <v>121.1768195611108</v>
      </c>
      <c r="E108" s="83">
        <v>168.69651578575377</v>
      </c>
      <c r="F108" s="80"/>
      <c r="G108" s="80"/>
      <c r="H108" s="80"/>
      <c r="I108" s="80"/>
      <c r="J108" s="80"/>
      <c r="K108" s="80"/>
      <c r="L108" s="99"/>
      <c r="M108" s="100"/>
      <c r="N108" s="78"/>
      <c r="O108" s="78"/>
      <c r="P108" s="78"/>
      <c r="Q108" s="2"/>
      <c r="R108" s="2"/>
      <c r="S108" s="2"/>
      <c r="T108" s="2"/>
      <c r="U108" s="2"/>
      <c r="V108" s="2"/>
      <c r="W108" s="2"/>
      <c r="X108" s="2"/>
      <c r="Y108" s="2"/>
    </row>
    <row r="109" spans="1:25">
      <c r="A109" s="98"/>
      <c r="B109" s="81" t="s">
        <v>148</v>
      </c>
      <c r="C109" s="717"/>
      <c r="D109" s="717"/>
      <c r="E109" s="718"/>
      <c r="F109" s="80"/>
      <c r="G109" s="80"/>
      <c r="H109" s="80"/>
      <c r="I109" s="80"/>
      <c r="J109" s="80"/>
      <c r="K109" s="80"/>
      <c r="L109" s="99"/>
      <c r="M109" s="100"/>
      <c r="N109" s="78"/>
      <c r="O109" s="78"/>
      <c r="P109" s="78"/>
      <c r="Q109" s="2"/>
      <c r="R109" s="2"/>
      <c r="S109" s="2"/>
      <c r="T109" s="2"/>
      <c r="U109" s="2"/>
      <c r="V109" s="2"/>
      <c r="W109" s="2"/>
      <c r="X109" s="2"/>
      <c r="Y109" s="2"/>
    </row>
    <row r="110" spans="1:25">
      <c r="A110" s="98"/>
      <c r="B110" s="81" t="s">
        <v>108</v>
      </c>
      <c r="C110" s="82">
        <v>15.002748266321795</v>
      </c>
      <c r="D110" s="82">
        <v>25.939608094558508</v>
      </c>
      <c r="E110" s="83">
        <v>27.143996543477144</v>
      </c>
      <c r="F110" s="80"/>
      <c r="G110" s="80"/>
      <c r="H110" s="80"/>
      <c r="I110" s="80"/>
      <c r="J110" s="80"/>
      <c r="K110" s="80"/>
      <c r="L110" s="99"/>
      <c r="M110" s="100"/>
      <c r="N110" s="78"/>
      <c r="O110" s="78"/>
      <c r="P110" s="78"/>
      <c r="Q110" s="2"/>
      <c r="R110" s="2"/>
      <c r="S110" s="2"/>
      <c r="T110" s="2"/>
      <c r="U110" s="2"/>
      <c r="V110" s="2"/>
      <c r="W110" s="2"/>
      <c r="X110" s="2"/>
      <c r="Y110" s="2"/>
    </row>
    <row r="111" spans="1:25">
      <c r="A111" s="98"/>
      <c r="B111" s="81" t="s">
        <v>86</v>
      </c>
      <c r="C111" s="82">
        <v>100.01375630770913</v>
      </c>
      <c r="D111" s="82">
        <v>278.6260618636137</v>
      </c>
      <c r="E111" s="83">
        <v>403.59284652925231</v>
      </c>
      <c r="F111" s="80"/>
      <c r="G111" s="80"/>
      <c r="H111" s="80"/>
      <c r="I111" s="80"/>
      <c r="J111" s="80"/>
      <c r="K111" s="80"/>
      <c r="L111" s="99"/>
      <c r="M111" s="100"/>
      <c r="N111" s="78"/>
      <c r="O111" s="78"/>
      <c r="P111" s="78"/>
      <c r="Q111" s="2"/>
      <c r="R111" s="2"/>
      <c r="S111" s="2"/>
      <c r="T111" s="2"/>
      <c r="U111" s="2"/>
      <c r="V111" s="2"/>
      <c r="W111" s="2"/>
      <c r="X111" s="2"/>
      <c r="Y111" s="2"/>
    </row>
    <row r="112" spans="1:25">
      <c r="A112" s="98"/>
      <c r="B112" s="81" t="s">
        <v>121</v>
      </c>
      <c r="C112" s="717"/>
      <c r="D112" s="717"/>
      <c r="E112" s="718"/>
      <c r="F112" s="80"/>
      <c r="G112" s="80"/>
      <c r="H112" s="80"/>
      <c r="I112" s="80"/>
      <c r="J112" s="80"/>
      <c r="K112" s="80"/>
      <c r="L112" s="99"/>
      <c r="M112" s="100"/>
      <c r="N112" s="78"/>
      <c r="O112" s="78"/>
      <c r="P112" s="78"/>
      <c r="Q112" s="2"/>
      <c r="R112" s="2"/>
      <c r="S112" s="2"/>
      <c r="T112" s="2"/>
      <c r="U112" s="2"/>
      <c r="V112" s="2"/>
      <c r="W112" s="2"/>
      <c r="X112" s="2"/>
      <c r="Y112" s="2"/>
    </row>
    <row r="113" spans="1:25">
      <c r="A113" s="98"/>
      <c r="B113" s="81" t="s">
        <v>100</v>
      </c>
      <c r="C113" s="82">
        <v>16.311419880174288</v>
      </c>
      <c r="D113" s="82">
        <v>77.965085306909785</v>
      </c>
      <c r="E113" s="83">
        <v>103.62097648304284</v>
      </c>
      <c r="F113" s="80"/>
      <c r="G113" s="80"/>
      <c r="H113" s="80"/>
      <c r="I113" s="80"/>
      <c r="J113" s="80"/>
      <c r="K113" s="80"/>
      <c r="L113" s="99"/>
      <c r="M113" s="100"/>
      <c r="N113" s="78"/>
      <c r="O113" s="78"/>
      <c r="P113" s="78"/>
      <c r="Q113" s="2"/>
      <c r="R113" s="2"/>
      <c r="S113" s="2"/>
      <c r="T113" s="2"/>
      <c r="U113" s="2"/>
      <c r="V113" s="2"/>
      <c r="W113" s="2"/>
      <c r="X113" s="2"/>
      <c r="Y113" s="2"/>
    </row>
    <row r="114" spans="1:25">
      <c r="A114" s="98"/>
      <c r="B114" s="81" t="s">
        <v>56</v>
      </c>
      <c r="C114" s="82">
        <v>239.12408363961907</v>
      </c>
      <c r="D114" s="82">
        <v>988.4272683378141</v>
      </c>
      <c r="E114" s="83">
        <v>1314.8970702463712</v>
      </c>
      <c r="F114" s="80"/>
      <c r="G114" s="80"/>
      <c r="H114" s="80"/>
      <c r="I114" s="80"/>
      <c r="J114" s="80"/>
      <c r="K114" s="80"/>
      <c r="L114" s="99"/>
      <c r="M114" s="100"/>
      <c r="N114" s="78"/>
      <c r="O114" s="78"/>
      <c r="P114" s="78"/>
      <c r="Q114" s="2"/>
      <c r="R114" s="2"/>
      <c r="S114" s="2"/>
      <c r="T114" s="2"/>
      <c r="U114" s="2"/>
      <c r="V114" s="2"/>
      <c r="W114" s="2"/>
      <c r="X114" s="2"/>
      <c r="Y114" s="2"/>
    </row>
    <row r="115" spans="1:25">
      <c r="A115" s="98"/>
      <c r="B115" s="81" t="s">
        <v>85</v>
      </c>
      <c r="C115" s="717"/>
      <c r="D115" s="82">
        <v>37.435583745419329</v>
      </c>
      <c r="E115" s="83">
        <v>99.655836974363638</v>
      </c>
      <c r="F115" s="80"/>
      <c r="G115" s="80"/>
      <c r="H115" s="80"/>
      <c r="I115" s="80"/>
      <c r="J115" s="80"/>
      <c r="K115" s="80"/>
      <c r="L115" s="99"/>
      <c r="M115" s="100"/>
      <c r="N115" s="78"/>
      <c r="O115" s="78"/>
      <c r="P115" s="78"/>
      <c r="Q115" s="2"/>
      <c r="R115" s="2"/>
      <c r="S115" s="2"/>
      <c r="T115" s="2"/>
      <c r="U115" s="2"/>
      <c r="V115" s="2"/>
      <c r="W115" s="2"/>
      <c r="X115" s="2"/>
      <c r="Y115" s="2"/>
    </row>
    <row r="116" spans="1:25">
      <c r="A116" s="98"/>
      <c r="B116" s="81" t="s">
        <v>41</v>
      </c>
      <c r="C116" s="82">
        <v>1094.5824799465283</v>
      </c>
      <c r="D116" s="82">
        <v>2346.1055881321527</v>
      </c>
      <c r="E116" s="83">
        <v>3229.422879482704</v>
      </c>
      <c r="F116" s="80"/>
      <c r="G116" s="80"/>
      <c r="H116" s="80"/>
      <c r="I116" s="80"/>
      <c r="J116" s="80"/>
      <c r="K116" s="80"/>
      <c r="L116" s="99"/>
      <c r="M116" s="100"/>
      <c r="N116" s="78"/>
      <c r="O116" s="78"/>
      <c r="P116" s="78"/>
      <c r="Q116" s="2"/>
      <c r="R116" s="2"/>
      <c r="S116" s="2"/>
      <c r="T116" s="2"/>
      <c r="U116" s="2"/>
      <c r="V116" s="2"/>
      <c r="W116" s="2"/>
      <c r="X116" s="2"/>
      <c r="Y116" s="2"/>
    </row>
    <row r="117" spans="1:25">
      <c r="A117" s="98"/>
      <c r="B117" s="81" t="s">
        <v>46</v>
      </c>
      <c r="C117" s="82">
        <v>350.68205586728857</v>
      </c>
      <c r="D117" s="82">
        <v>905.78300270366719</v>
      </c>
      <c r="E117" s="83">
        <v>1182.5912673651867</v>
      </c>
      <c r="F117" s="80"/>
      <c r="G117" s="80"/>
      <c r="H117" s="80"/>
      <c r="I117" s="80"/>
      <c r="J117" s="80"/>
      <c r="K117" s="80"/>
      <c r="L117" s="99"/>
      <c r="M117" s="100"/>
      <c r="N117" s="78"/>
      <c r="O117" s="78"/>
      <c r="P117" s="78"/>
      <c r="Q117" s="2"/>
      <c r="R117" s="2"/>
      <c r="S117" s="2"/>
      <c r="T117" s="2"/>
      <c r="U117" s="2"/>
      <c r="V117" s="2"/>
      <c r="W117" s="2"/>
      <c r="X117" s="2"/>
      <c r="Y117" s="2"/>
    </row>
    <row r="118" spans="1:25">
      <c r="A118" s="98"/>
      <c r="B118" s="81" t="s">
        <v>60</v>
      </c>
      <c r="C118" s="82">
        <v>415.44680757587832</v>
      </c>
      <c r="D118" s="82">
        <v>959.27408498978775</v>
      </c>
      <c r="E118" s="83">
        <v>1196.5122314265611</v>
      </c>
      <c r="F118" s="80"/>
      <c r="G118" s="80"/>
      <c r="H118" s="80"/>
      <c r="I118" s="80"/>
      <c r="J118" s="80"/>
      <c r="K118" s="80"/>
      <c r="L118" s="99"/>
      <c r="M118" s="100"/>
      <c r="N118" s="78"/>
      <c r="O118" s="78"/>
      <c r="P118" s="78"/>
      <c r="Q118" s="2"/>
      <c r="R118" s="2"/>
      <c r="S118" s="2"/>
      <c r="T118" s="2"/>
      <c r="U118" s="2"/>
      <c r="V118" s="2"/>
      <c r="W118" s="2"/>
      <c r="X118" s="2"/>
      <c r="Y118" s="2"/>
    </row>
    <row r="119" spans="1:25">
      <c r="A119" s="98"/>
      <c r="B119" s="81" t="s">
        <v>101</v>
      </c>
      <c r="C119" s="82">
        <v>66.215382536461476</v>
      </c>
      <c r="D119" s="82">
        <v>112.25924887196933</v>
      </c>
      <c r="E119" s="83">
        <v>129.20578741893902</v>
      </c>
      <c r="F119" s="80"/>
      <c r="G119" s="80"/>
      <c r="H119" s="80"/>
      <c r="I119" s="80"/>
      <c r="J119" s="80"/>
      <c r="K119" s="80"/>
      <c r="L119" s="99"/>
      <c r="M119" s="100"/>
      <c r="N119" s="78"/>
      <c r="O119" s="78"/>
      <c r="P119" s="78"/>
      <c r="Q119" s="2"/>
      <c r="R119" s="2"/>
      <c r="S119" s="2"/>
      <c r="T119" s="2"/>
      <c r="U119" s="2"/>
      <c r="V119" s="2"/>
      <c r="W119" s="2"/>
      <c r="X119" s="2"/>
      <c r="Y119" s="2"/>
    </row>
    <row r="120" spans="1:25">
      <c r="A120" s="98"/>
      <c r="B120" s="81" t="s">
        <v>44</v>
      </c>
      <c r="C120" s="82">
        <v>702.9777397996055</v>
      </c>
      <c r="D120" s="82">
        <v>1720.6703388132976</v>
      </c>
      <c r="E120" s="83">
        <v>2472.787473836252</v>
      </c>
      <c r="F120" s="80"/>
      <c r="G120" s="80"/>
      <c r="H120" s="80"/>
      <c r="I120" s="80"/>
      <c r="J120" s="80"/>
      <c r="K120" s="80"/>
      <c r="L120" s="99"/>
      <c r="M120" s="100"/>
      <c r="N120" s="78"/>
      <c r="O120" s="78"/>
      <c r="P120" s="78"/>
      <c r="Q120" s="2"/>
      <c r="R120" s="2"/>
      <c r="S120" s="2"/>
      <c r="T120" s="2"/>
      <c r="U120" s="2"/>
      <c r="V120" s="2"/>
      <c r="W120" s="2"/>
      <c r="X120" s="2"/>
      <c r="Y120" s="2"/>
    </row>
    <row r="121" spans="1:25">
      <c r="A121" s="98"/>
      <c r="B121" s="81" t="s">
        <v>91</v>
      </c>
      <c r="C121" s="82">
        <v>26.622747727063786</v>
      </c>
      <c r="D121" s="82">
        <v>116.06152649904959</v>
      </c>
      <c r="E121" s="83">
        <v>121.89127142778617</v>
      </c>
      <c r="F121" s="80"/>
      <c r="G121" s="80"/>
      <c r="H121" s="80"/>
      <c r="I121" s="80"/>
      <c r="J121" s="80"/>
      <c r="K121" s="80"/>
      <c r="L121" s="99"/>
      <c r="M121" s="100"/>
      <c r="N121" s="78"/>
      <c r="O121" s="78"/>
      <c r="P121" s="78"/>
      <c r="Q121" s="2"/>
      <c r="R121" s="2"/>
      <c r="S121" s="2"/>
      <c r="T121" s="2"/>
      <c r="U121" s="2"/>
      <c r="V121" s="2"/>
      <c r="W121" s="2"/>
      <c r="X121" s="2"/>
      <c r="Y121" s="2"/>
    </row>
    <row r="122" spans="1:25">
      <c r="A122" s="98"/>
      <c r="B122" s="81" t="s">
        <v>45</v>
      </c>
      <c r="C122" s="82">
        <v>240.08302212963207</v>
      </c>
      <c r="D122" s="82">
        <v>1945.1431087429125</v>
      </c>
      <c r="E122" s="83">
        <v>2784.3873144737181</v>
      </c>
      <c r="F122" s="80"/>
      <c r="G122" s="80"/>
      <c r="H122" s="80"/>
      <c r="I122" s="80"/>
      <c r="J122" s="80"/>
      <c r="K122" s="80"/>
      <c r="L122" s="99"/>
      <c r="M122" s="100"/>
      <c r="N122" s="78"/>
      <c r="O122" s="78"/>
      <c r="P122" s="78"/>
      <c r="Q122" s="2"/>
      <c r="R122" s="2"/>
      <c r="S122" s="2"/>
      <c r="T122" s="2"/>
      <c r="U122" s="2"/>
      <c r="V122" s="2"/>
      <c r="W122" s="2"/>
      <c r="X122" s="2"/>
      <c r="Y122" s="2"/>
    </row>
    <row r="123" spans="1:25">
      <c r="A123" s="98"/>
      <c r="B123" s="81" t="s">
        <v>149</v>
      </c>
      <c r="C123" s="717"/>
      <c r="D123" s="717"/>
      <c r="E123" s="718"/>
      <c r="F123" s="80"/>
      <c r="G123" s="80"/>
      <c r="H123" s="80"/>
      <c r="I123" s="80"/>
      <c r="J123" s="80"/>
      <c r="K123" s="80"/>
      <c r="L123" s="99"/>
      <c r="M123" s="100"/>
      <c r="N123" s="78"/>
      <c r="O123" s="78"/>
      <c r="P123" s="78"/>
      <c r="Q123" s="2"/>
      <c r="R123" s="2"/>
      <c r="S123" s="2"/>
      <c r="T123" s="2"/>
      <c r="U123" s="2"/>
      <c r="V123" s="2"/>
      <c r="W123" s="2"/>
      <c r="X123" s="2"/>
      <c r="Y123" s="2"/>
    </row>
    <row r="124" spans="1:25">
      <c r="A124" s="98"/>
      <c r="B124" s="81" t="s">
        <v>25</v>
      </c>
      <c r="C124" s="82">
        <v>7081.6929671781154</v>
      </c>
      <c r="D124" s="82">
        <v>23288.070049910744</v>
      </c>
      <c r="E124" s="83">
        <v>28327.314580443621</v>
      </c>
      <c r="F124" s="80"/>
      <c r="G124" s="80"/>
      <c r="H124" s="80"/>
      <c r="I124" s="80"/>
      <c r="J124" s="80"/>
      <c r="K124" s="80"/>
      <c r="L124" s="99"/>
      <c r="M124" s="100"/>
      <c r="N124" s="78"/>
      <c r="O124" s="78"/>
      <c r="P124" s="78"/>
      <c r="Q124" s="2"/>
      <c r="R124" s="2"/>
      <c r="S124" s="2"/>
      <c r="T124" s="2"/>
      <c r="U124" s="2"/>
      <c r="V124" s="2"/>
      <c r="W124" s="2"/>
      <c r="X124" s="2"/>
      <c r="Y124" s="2"/>
    </row>
    <row r="125" spans="1:25">
      <c r="A125" s="98"/>
      <c r="B125" s="81" t="s">
        <v>150</v>
      </c>
      <c r="C125" s="717"/>
      <c r="D125" s="717"/>
      <c r="E125" s="718"/>
      <c r="F125" s="80"/>
      <c r="G125" s="80"/>
      <c r="H125" s="80"/>
      <c r="I125" s="80"/>
      <c r="J125" s="80"/>
      <c r="K125" s="80"/>
      <c r="L125" s="99"/>
      <c r="M125" s="100"/>
      <c r="N125" s="78"/>
      <c r="O125" s="78"/>
      <c r="P125" s="78"/>
      <c r="Q125" s="2"/>
      <c r="R125" s="2"/>
      <c r="S125" s="2"/>
      <c r="T125" s="2"/>
      <c r="U125" s="2"/>
      <c r="V125" s="2"/>
      <c r="W125" s="2"/>
      <c r="X125" s="2"/>
      <c r="Y125" s="2"/>
    </row>
    <row r="126" spans="1:25">
      <c r="A126" s="98"/>
      <c r="B126" s="81" t="s">
        <v>151</v>
      </c>
      <c r="C126" s="717"/>
      <c r="D126" s="717"/>
      <c r="E126" s="718"/>
      <c r="F126" s="80"/>
      <c r="G126" s="80"/>
      <c r="H126" s="80"/>
      <c r="I126" s="80"/>
      <c r="J126" s="80"/>
      <c r="K126" s="80"/>
      <c r="L126" s="99"/>
      <c r="M126" s="100"/>
      <c r="N126" s="78"/>
      <c r="O126" s="78"/>
      <c r="P126" s="78"/>
      <c r="Q126" s="2"/>
      <c r="R126" s="2"/>
      <c r="S126" s="2"/>
      <c r="T126" s="2"/>
      <c r="U126" s="2"/>
      <c r="V126" s="2"/>
      <c r="W126" s="2"/>
      <c r="X126" s="2"/>
      <c r="Y126" s="2"/>
    </row>
    <row r="127" spans="1:25">
      <c r="A127" s="98"/>
      <c r="B127" s="81" t="s">
        <v>152</v>
      </c>
      <c r="C127" s="717"/>
      <c r="D127" s="717"/>
      <c r="E127" s="718"/>
      <c r="F127" s="80"/>
      <c r="G127" s="80"/>
      <c r="H127" s="80"/>
      <c r="I127" s="80"/>
      <c r="J127" s="80"/>
      <c r="K127" s="80"/>
      <c r="L127" s="99"/>
      <c r="M127" s="100"/>
      <c r="N127" s="78"/>
      <c r="O127" s="78"/>
      <c r="P127" s="78"/>
      <c r="Q127" s="2"/>
      <c r="R127" s="2"/>
      <c r="S127" s="2"/>
      <c r="T127" s="2"/>
      <c r="U127" s="2"/>
      <c r="V127" s="2"/>
      <c r="W127" s="2"/>
      <c r="X127" s="2"/>
      <c r="Y127" s="2"/>
    </row>
    <row r="128" spans="1:25">
      <c r="A128" s="98"/>
      <c r="B128" s="81" t="s">
        <v>84</v>
      </c>
      <c r="C128" s="82">
        <v>65.690133161033572</v>
      </c>
      <c r="D128" s="82">
        <v>261.47759143996188</v>
      </c>
      <c r="E128" s="83">
        <v>317.2980754610436</v>
      </c>
      <c r="F128" s="80"/>
      <c r="G128" s="80"/>
      <c r="H128" s="80"/>
      <c r="I128" s="80"/>
      <c r="J128" s="80"/>
      <c r="K128" s="80"/>
      <c r="L128" s="99"/>
      <c r="M128" s="100"/>
      <c r="N128" s="78"/>
      <c r="O128" s="78"/>
      <c r="P128" s="78"/>
      <c r="Q128" s="2"/>
      <c r="R128" s="2"/>
      <c r="S128" s="2"/>
      <c r="T128" s="2"/>
      <c r="U128" s="2"/>
      <c r="V128" s="2"/>
      <c r="W128" s="2"/>
      <c r="X128" s="2"/>
      <c r="Y128" s="2"/>
    </row>
    <row r="129" spans="1:25">
      <c r="A129" s="98"/>
      <c r="B129" s="81" t="s">
        <v>153</v>
      </c>
      <c r="C129" s="717"/>
      <c r="D129" s="717"/>
      <c r="E129" s="718"/>
      <c r="F129" s="80"/>
      <c r="G129" s="80"/>
      <c r="H129" s="80"/>
      <c r="I129" s="80"/>
      <c r="J129" s="80"/>
      <c r="K129" s="80"/>
      <c r="L129" s="99"/>
      <c r="M129" s="100"/>
      <c r="N129" s="78"/>
      <c r="O129" s="78"/>
      <c r="P129" s="78"/>
      <c r="Q129" s="2"/>
      <c r="R129" s="2"/>
      <c r="S129" s="2"/>
      <c r="T129" s="2"/>
      <c r="U129" s="2"/>
      <c r="V129" s="2"/>
      <c r="W129" s="2"/>
      <c r="X129" s="2"/>
      <c r="Y129" s="2"/>
    </row>
    <row r="130" spans="1:25">
      <c r="A130" s="98"/>
      <c r="B130" s="81" t="s">
        <v>59</v>
      </c>
      <c r="C130" s="82">
        <v>338.26546308148397</v>
      </c>
      <c r="D130" s="82">
        <v>1098.3007441714271</v>
      </c>
      <c r="E130" s="83">
        <v>1072.4162286847866</v>
      </c>
      <c r="F130" s="80"/>
      <c r="G130" s="80"/>
      <c r="H130" s="80"/>
      <c r="I130" s="80"/>
      <c r="J130" s="80"/>
      <c r="K130" s="80"/>
      <c r="L130" s="99"/>
      <c r="M130" s="100"/>
      <c r="N130" s="78"/>
      <c r="O130" s="78"/>
      <c r="P130" s="78"/>
      <c r="Q130" s="2"/>
      <c r="R130" s="2"/>
      <c r="S130" s="2"/>
      <c r="T130" s="2"/>
      <c r="U130" s="2"/>
      <c r="V130" s="2"/>
      <c r="W130" s="2"/>
      <c r="X130" s="2"/>
      <c r="Y130" s="2"/>
    </row>
    <row r="131" spans="1:25">
      <c r="A131" s="98"/>
      <c r="B131" s="81" t="s">
        <v>112</v>
      </c>
      <c r="C131" s="717"/>
      <c r="D131" s="717"/>
      <c r="E131" s="718"/>
      <c r="F131" s="80"/>
      <c r="G131" s="80"/>
      <c r="H131" s="80"/>
      <c r="I131" s="80"/>
      <c r="J131" s="80"/>
      <c r="K131" s="80"/>
      <c r="L131" s="99"/>
      <c r="M131" s="100"/>
      <c r="N131" s="78"/>
      <c r="O131" s="78"/>
      <c r="P131" s="78"/>
      <c r="Q131" s="2"/>
      <c r="R131" s="2"/>
      <c r="S131" s="2"/>
      <c r="T131" s="2"/>
      <c r="U131" s="2"/>
      <c r="V131" s="2"/>
      <c r="W131" s="2"/>
      <c r="X131" s="2"/>
      <c r="Y131" s="2"/>
    </row>
    <row r="132" spans="1:25">
      <c r="A132" s="98"/>
      <c r="B132" s="102" t="s">
        <v>27</v>
      </c>
      <c r="C132" s="82">
        <v>3567.6305533482159</v>
      </c>
      <c r="D132" s="82">
        <v>9094.2132377129656</v>
      </c>
      <c r="E132" s="83">
        <v>12465.935217084167</v>
      </c>
      <c r="F132" s="80"/>
      <c r="G132" s="80"/>
      <c r="H132" s="80"/>
      <c r="I132" s="80"/>
      <c r="J132" s="80"/>
      <c r="K132" s="80"/>
      <c r="L132" s="99"/>
      <c r="M132" s="100"/>
      <c r="N132" s="78"/>
      <c r="O132" s="78"/>
      <c r="P132" s="78"/>
      <c r="Q132" s="2"/>
      <c r="R132" s="2"/>
      <c r="S132" s="2"/>
      <c r="T132" s="2"/>
      <c r="U132" s="2"/>
      <c r="V132" s="2"/>
      <c r="W132" s="2"/>
      <c r="X132" s="2"/>
      <c r="Y132" s="2"/>
    </row>
    <row r="133" spans="1:25">
      <c r="A133" s="98"/>
      <c r="B133" s="102" t="s">
        <v>96</v>
      </c>
      <c r="C133" s="82">
        <v>30.113133669310898</v>
      </c>
      <c r="D133" s="82">
        <v>155.97646721030893</v>
      </c>
      <c r="E133" s="83">
        <v>225.62979437525317</v>
      </c>
      <c r="F133" s="80"/>
      <c r="G133" s="80"/>
      <c r="H133" s="80"/>
      <c r="I133" s="80"/>
      <c r="J133" s="80"/>
      <c r="K133" s="80"/>
      <c r="L133" s="99"/>
      <c r="M133" s="100"/>
      <c r="N133" s="78"/>
      <c r="O133" s="78"/>
      <c r="P133" s="78"/>
      <c r="Q133" s="2"/>
      <c r="R133" s="2"/>
      <c r="S133" s="2"/>
      <c r="T133" s="2"/>
      <c r="U133" s="2"/>
      <c r="V133" s="2"/>
      <c r="W133" s="2"/>
      <c r="X133" s="2"/>
      <c r="Y133" s="2"/>
    </row>
    <row r="134" spans="1:25">
      <c r="A134" s="98"/>
      <c r="B134" s="81" t="s">
        <v>154</v>
      </c>
      <c r="C134" s="717"/>
      <c r="D134" s="717"/>
      <c r="E134" s="718"/>
      <c r="F134" s="80"/>
      <c r="G134" s="80"/>
      <c r="H134" s="80"/>
      <c r="I134" s="80"/>
      <c r="J134" s="80"/>
      <c r="K134" s="80"/>
      <c r="L134" s="99"/>
      <c r="M134" s="100"/>
      <c r="N134" s="78"/>
      <c r="O134" s="78"/>
      <c r="P134" s="78"/>
      <c r="Q134" s="2"/>
      <c r="R134" s="2"/>
      <c r="S134" s="2"/>
      <c r="T134" s="2"/>
      <c r="U134" s="2"/>
      <c r="V134" s="2"/>
      <c r="W134" s="2"/>
      <c r="X134" s="2"/>
      <c r="Y134" s="2"/>
    </row>
    <row r="135" spans="1:25">
      <c r="A135" s="98"/>
      <c r="B135" s="81" t="s">
        <v>155</v>
      </c>
      <c r="C135" s="717"/>
      <c r="D135" s="717"/>
      <c r="E135" s="718"/>
      <c r="F135" s="80"/>
      <c r="G135" s="80"/>
      <c r="H135" s="80"/>
      <c r="I135" s="80"/>
      <c r="J135" s="80"/>
      <c r="K135" s="80"/>
      <c r="L135" s="99"/>
      <c r="M135" s="100"/>
      <c r="N135" s="78"/>
      <c r="O135" s="78"/>
      <c r="P135" s="78"/>
      <c r="Q135" s="2"/>
      <c r="R135" s="2"/>
      <c r="S135" s="2"/>
      <c r="T135" s="2"/>
      <c r="U135" s="2"/>
      <c r="V135" s="2"/>
      <c r="W135" s="2"/>
      <c r="X135" s="2"/>
      <c r="Y135" s="2"/>
    </row>
    <row r="136" spans="1:25">
      <c r="A136" s="98"/>
      <c r="B136" s="81" t="s">
        <v>53</v>
      </c>
      <c r="C136" s="82">
        <v>366.25798349372485</v>
      </c>
      <c r="D136" s="82">
        <v>1315.1285931025429</v>
      </c>
      <c r="E136" s="83">
        <v>1856.1354692214538</v>
      </c>
      <c r="F136" s="80"/>
      <c r="G136" s="80"/>
      <c r="H136" s="80"/>
      <c r="I136" s="80"/>
      <c r="J136" s="80"/>
      <c r="K136" s="80"/>
      <c r="L136" s="99"/>
      <c r="M136" s="100"/>
      <c r="N136" s="78"/>
      <c r="O136" s="78"/>
      <c r="P136" s="78"/>
      <c r="Q136" s="2"/>
      <c r="R136" s="2"/>
      <c r="S136" s="2"/>
      <c r="T136" s="2"/>
      <c r="U136" s="2"/>
      <c r="V136" s="2"/>
      <c r="W136" s="2"/>
      <c r="X136" s="2"/>
      <c r="Y136" s="2"/>
    </row>
    <row r="137" spans="1:25">
      <c r="A137" s="98"/>
      <c r="B137" s="81" t="s">
        <v>156</v>
      </c>
      <c r="C137" s="717"/>
      <c r="D137" s="717"/>
      <c r="E137" s="718"/>
      <c r="F137" s="80"/>
      <c r="G137" s="80"/>
      <c r="H137" s="80"/>
      <c r="I137" s="80"/>
      <c r="J137" s="80"/>
      <c r="K137" s="80"/>
      <c r="L137" s="99"/>
      <c r="M137" s="100"/>
      <c r="N137" s="78"/>
      <c r="O137" s="78"/>
      <c r="P137" s="78"/>
      <c r="Q137" s="2"/>
      <c r="R137" s="2"/>
      <c r="S137" s="2"/>
      <c r="T137" s="2"/>
      <c r="U137" s="2"/>
      <c r="V137" s="2"/>
      <c r="W137" s="2"/>
      <c r="X137" s="2"/>
      <c r="Y137" s="2"/>
    </row>
    <row r="138" spans="1:25">
      <c r="A138" s="98"/>
      <c r="B138" s="81" t="s">
        <v>157</v>
      </c>
      <c r="C138" s="717"/>
      <c r="D138" s="717"/>
      <c r="E138" s="718"/>
      <c r="F138" s="80"/>
      <c r="G138" s="80"/>
      <c r="H138" s="80"/>
      <c r="I138" s="80"/>
      <c r="J138" s="80"/>
      <c r="K138" s="80"/>
      <c r="L138" s="99"/>
      <c r="M138" s="100"/>
      <c r="N138" s="78"/>
      <c r="O138" s="78"/>
      <c r="P138" s="78"/>
      <c r="Q138" s="2"/>
      <c r="R138" s="2"/>
      <c r="S138" s="2"/>
      <c r="T138" s="2"/>
      <c r="U138" s="2"/>
      <c r="V138" s="2"/>
      <c r="W138" s="2"/>
      <c r="X138" s="2"/>
      <c r="Y138" s="2"/>
    </row>
    <row r="139" spans="1:25">
      <c r="A139" s="98"/>
      <c r="B139" s="81" t="s">
        <v>82</v>
      </c>
      <c r="C139" s="82">
        <v>57.869399775696607</v>
      </c>
      <c r="D139" s="82">
        <v>183.64492951307517</v>
      </c>
      <c r="E139" s="83">
        <v>259.59508037167478</v>
      </c>
      <c r="F139" s="80"/>
      <c r="G139" s="80"/>
      <c r="H139" s="80"/>
      <c r="I139" s="80"/>
      <c r="J139" s="80"/>
      <c r="K139" s="80"/>
      <c r="L139" s="99"/>
      <c r="M139" s="100"/>
      <c r="N139" s="78"/>
      <c r="O139" s="78"/>
      <c r="P139" s="78"/>
      <c r="Q139" s="2"/>
      <c r="R139" s="2"/>
      <c r="S139" s="2"/>
      <c r="T139" s="2"/>
      <c r="U139" s="2"/>
      <c r="V139" s="2"/>
      <c r="W139" s="2"/>
      <c r="X139" s="2"/>
      <c r="Y139" s="2"/>
    </row>
    <row r="140" spans="1:25">
      <c r="A140" s="98"/>
      <c r="B140" s="81" t="s">
        <v>83</v>
      </c>
      <c r="C140" s="82">
        <v>91.941820004347136</v>
      </c>
      <c r="D140" s="82">
        <v>268.00662701593507</v>
      </c>
      <c r="E140" s="83">
        <v>361.12694276874328</v>
      </c>
      <c r="F140" s="80"/>
      <c r="G140" s="80"/>
      <c r="H140" s="80"/>
      <c r="I140" s="80"/>
      <c r="J140" s="80"/>
      <c r="K140" s="80"/>
      <c r="L140" s="99"/>
      <c r="M140" s="100"/>
      <c r="N140" s="78"/>
      <c r="O140" s="78"/>
      <c r="P140" s="78"/>
      <c r="Q140" s="2"/>
      <c r="R140" s="2"/>
      <c r="S140" s="2"/>
      <c r="T140" s="2"/>
      <c r="U140" s="2"/>
      <c r="V140" s="2"/>
      <c r="W140" s="2"/>
      <c r="X140" s="2"/>
      <c r="Y140" s="2"/>
    </row>
    <row r="141" spans="1:25">
      <c r="A141" s="98"/>
      <c r="B141" s="81" t="s">
        <v>158</v>
      </c>
      <c r="C141" s="717"/>
      <c r="D141" s="717"/>
      <c r="E141" s="718"/>
      <c r="F141" s="80"/>
      <c r="G141" s="80"/>
      <c r="H141" s="80"/>
      <c r="I141" s="80"/>
      <c r="J141" s="80"/>
      <c r="K141" s="80"/>
      <c r="L141" s="99"/>
      <c r="M141" s="100"/>
      <c r="N141" s="78"/>
      <c r="O141" s="78"/>
      <c r="P141" s="78"/>
      <c r="Q141" s="2"/>
      <c r="R141" s="2"/>
      <c r="S141" s="2"/>
      <c r="T141" s="2"/>
      <c r="U141" s="2"/>
      <c r="V141" s="2"/>
      <c r="W141" s="2"/>
      <c r="X141" s="2"/>
      <c r="Y141" s="2"/>
    </row>
    <row r="142" spans="1:25">
      <c r="A142" s="98"/>
      <c r="B142" s="81" t="s">
        <v>73</v>
      </c>
      <c r="C142" s="82">
        <v>9.578045364129153</v>
      </c>
      <c r="D142" s="82">
        <v>149.07660735732449</v>
      </c>
      <c r="E142" s="83">
        <v>257.77222929108984</v>
      </c>
      <c r="F142" s="80"/>
      <c r="G142" s="80"/>
      <c r="H142" s="80"/>
      <c r="I142" s="80"/>
      <c r="J142" s="80"/>
      <c r="K142" s="80"/>
      <c r="L142" s="99"/>
      <c r="M142" s="100"/>
      <c r="N142" s="78"/>
      <c r="O142" s="78"/>
      <c r="P142" s="78"/>
      <c r="Q142" s="2"/>
      <c r="R142" s="2"/>
      <c r="S142" s="2"/>
      <c r="T142" s="2"/>
      <c r="U142" s="2"/>
      <c r="V142" s="2"/>
      <c r="W142" s="2"/>
      <c r="X142" s="2"/>
      <c r="Y142" s="2"/>
    </row>
    <row r="143" spans="1:25">
      <c r="A143" s="98"/>
      <c r="B143" s="81" t="s">
        <v>116</v>
      </c>
      <c r="C143" s="82">
        <v>1.4955716551001124</v>
      </c>
      <c r="D143" s="82">
        <v>0.88600686354279201</v>
      </c>
      <c r="E143" s="718"/>
      <c r="F143" s="80"/>
      <c r="G143" s="80"/>
      <c r="H143" s="80"/>
      <c r="I143" s="80"/>
      <c r="J143" s="80"/>
      <c r="K143" s="80"/>
      <c r="L143" s="99"/>
      <c r="M143" s="100"/>
      <c r="N143" s="78"/>
      <c r="O143" s="78"/>
      <c r="P143" s="78"/>
      <c r="Q143" s="2"/>
      <c r="R143" s="2"/>
      <c r="S143" s="2"/>
      <c r="T143" s="2"/>
      <c r="U143" s="2"/>
      <c r="V143" s="2"/>
      <c r="W143" s="2"/>
      <c r="X143" s="2"/>
      <c r="Y143" s="2"/>
    </row>
    <row r="144" spans="1:25">
      <c r="A144" s="98"/>
      <c r="B144" s="81" t="s">
        <v>159</v>
      </c>
      <c r="C144" s="717"/>
      <c r="D144" s="717"/>
      <c r="E144" s="718"/>
      <c r="F144" s="80"/>
      <c r="G144" s="80"/>
      <c r="H144" s="80"/>
      <c r="I144" s="80"/>
      <c r="J144" s="80"/>
      <c r="K144" s="80"/>
      <c r="L144" s="99"/>
      <c r="M144" s="100"/>
      <c r="N144" s="78"/>
      <c r="O144" s="78"/>
      <c r="P144" s="78"/>
      <c r="Q144" s="2"/>
      <c r="R144" s="2"/>
      <c r="S144" s="2"/>
      <c r="T144" s="2"/>
      <c r="U144" s="2"/>
      <c r="V144" s="2"/>
      <c r="W144" s="2"/>
      <c r="X144" s="2"/>
      <c r="Y144" s="2"/>
    </row>
    <row r="145" spans="1:25">
      <c r="A145" s="98"/>
      <c r="B145" s="81" t="s">
        <v>290</v>
      </c>
      <c r="C145" s="717"/>
      <c r="D145" s="717"/>
      <c r="E145" s="718"/>
      <c r="F145" s="80"/>
      <c r="G145" s="80"/>
      <c r="H145" s="80"/>
      <c r="I145" s="80"/>
      <c r="J145" s="80"/>
      <c r="K145" s="80"/>
      <c r="L145" s="99"/>
      <c r="M145" s="100"/>
      <c r="N145" s="78"/>
      <c r="O145" s="78"/>
      <c r="P145" s="78"/>
      <c r="Q145" s="2"/>
      <c r="R145" s="2"/>
      <c r="S145" s="2"/>
      <c r="T145" s="2"/>
      <c r="U145" s="2"/>
      <c r="V145" s="2"/>
      <c r="W145" s="2"/>
      <c r="X145" s="2"/>
      <c r="Y145" s="2"/>
    </row>
    <row r="146" spans="1:25">
      <c r="A146" s="98"/>
      <c r="B146" s="81" t="s">
        <v>160</v>
      </c>
      <c r="C146" s="717"/>
      <c r="D146" s="717"/>
      <c r="E146" s="718"/>
      <c r="F146" s="80"/>
      <c r="G146" s="80"/>
      <c r="H146" s="80"/>
      <c r="I146" s="80"/>
      <c r="J146" s="80"/>
      <c r="K146" s="80"/>
      <c r="L146" s="99"/>
      <c r="M146" s="100"/>
      <c r="N146" s="78"/>
      <c r="O146" s="78"/>
      <c r="P146" s="78"/>
      <c r="Q146" s="2"/>
      <c r="R146" s="2"/>
      <c r="S146" s="2"/>
      <c r="T146" s="2"/>
      <c r="U146" s="2"/>
      <c r="V146" s="2"/>
      <c r="W146" s="2"/>
      <c r="X146" s="2"/>
      <c r="Y146" s="2"/>
    </row>
    <row r="147" spans="1:25">
      <c r="A147" s="98"/>
      <c r="B147" s="81" t="s">
        <v>161</v>
      </c>
      <c r="C147" s="717"/>
      <c r="D147" s="717"/>
      <c r="E147" s="718"/>
      <c r="F147" s="80"/>
      <c r="G147" s="80"/>
      <c r="H147" s="80"/>
      <c r="I147" s="80"/>
      <c r="J147" s="80"/>
      <c r="K147" s="80"/>
      <c r="L147" s="99"/>
      <c r="M147" s="100"/>
      <c r="N147" s="78"/>
      <c r="O147" s="78"/>
      <c r="P147" s="78"/>
      <c r="Q147" s="2"/>
      <c r="R147" s="2"/>
      <c r="S147" s="2"/>
      <c r="T147" s="2"/>
      <c r="U147" s="2"/>
      <c r="V147" s="2"/>
      <c r="W147" s="2"/>
      <c r="X147" s="2"/>
      <c r="Y147" s="2"/>
    </row>
    <row r="148" spans="1:25">
      <c r="A148" s="98"/>
      <c r="B148" s="81" t="s">
        <v>40</v>
      </c>
      <c r="C148" s="82">
        <v>768.42049963937041</v>
      </c>
      <c r="D148" s="82">
        <v>2239.9337199281581</v>
      </c>
      <c r="E148" s="83">
        <v>3058.3206743376936</v>
      </c>
      <c r="F148" s="80"/>
      <c r="G148" s="80"/>
      <c r="H148" s="80"/>
      <c r="I148" s="80"/>
      <c r="J148" s="80"/>
      <c r="K148" s="80"/>
      <c r="L148" s="99"/>
      <c r="M148" s="100"/>
      <c r="N148" s="78"/>
      <c r="O148" s="78"/>
      <c r="P148" s="78"/>
      <c r="Q148" s="2"/>
      <c r="R148" s="2"/>
      <c r="S148" s="2"/>
      <c r="T148" s="2"/>
      <c r="U148" s="2"/>
      <c r="V148" s="2"/>
      <c r="W148" s="2"/>
      <c r="X148" s="2"/>
      <c r="Y148" s="2"/>
    </row>
    <row r="149" spans="1:25">
      <c r="A149" s="98"/>
      <c r="B149" s="81" t="s">
        <v>48</v>
      </c>
      <c r="C149" s="82">
        <v>697.36590994203118</v>
      </c>
      <c r="D149" s="82">
        <v>1517.7494440894416</v>
      </c>
      <c r="E149" s="83">
        <v>2022.01367042075</v>
      </c>
      <c r="F149" s="80"/>
      <c r="G149" s="80"/>
      <c r="H149" s="80"/>
      <c r="I149" s="80"/>
      <c r="J149" s="80"/>
      <c r="K149" s="80"/>
      <c r="L149" s="99"/>
      <c r="M149" s="100"/>
      <c r="N149" s="78"/>
      <c r="O149" s="78"/>
      <c r="P149" s="78"/>
      <c r="Q149" s="2"/>
      <c r="R149" s="2"/>
      <c r="S149" s="2"/>
      <c r="T149" s="2"/>
      <c r="U149" s="2"/>
      <c r="V149" s="2"/>
      <c r="W149" s="2"/>
      <c r="X149" s="2"/>
      <c r="Y149" s="2"/>
    </row>
    <row r="150" spans="1:25">
      <c r="A150" s="98"/>
      <c r="B150" s="81" t="s">
        <v>162</v>
      </c>
      <c r="C150" s="717"/>
      <c r="D150" s="717"/>
      <c r="E150" s="718"/>
      <c r="F150" s="80"/>
      <c r="G150" s="80"/>
      <c r="H150" s="80"/>
      <c r="I150" s="80"/>
      <c r="J150" s="80"/>
      <c r="K150" s="80"/>
      <c r="L150" s="99"/>
      <c r="M150" s="100"/>
      <c r="N150" s="78"/>
      <c r="O150" s="78"/>
      <c r="P150" s="78"/>
      <c r="Q150" s="2"/>
      <c r="R150" s="2"/>
      <c r="S150" s="2"/>
      <c r="T150" s="2"/>
      <c r="U150" s="2"/>
      <c r="V150" s="2"/>
      <c r="W150" s="2"/>
      <c r="X150" s="2"/>
      <c r="Y150" s="2"/>
    </row>
    <row r="151" spans="1:25">
      <c r="A151" s="98"/>
      <c r="B151" s="81" t="s">
        <v>163</v>
      </c>
      <c r="C151" s="717"/>
      <c r="D151" s="717"/>
      <c r="E151" s="718"/>
      <c r="F151" s="80"/>
      <c r="G151" s="80"/>
      <c r="H151" s="80"/>
      <c r="I151" s="80"/>
      <c r="J151" s="80"/>
      <c r="K151" s="80"/>
      <c r="L151" s="99"/>
      <c r="M151" s="100"/>
      <c r="N151" s="78"/>
      <c r="O151" s="78"/>
      <c r="P151" s="78"/>
      <c r="Q151" s="2"/>
      <c r="R151" s="2"/>
      <c r="S151" s="2"/>
      <c r="T151" s="2"/>
      <c r="U151" s="2"/>
      <c r="V151" s="2"/>
      <c r="W151" s="2"/>
      <c r="X151" s="2"/>
      <c r="Y151" s="2"/>
    </row>
    <row r="152" spans="1:25">
      <c r="A152" s="98"/>
      <c r="B152" s="81" t="s">
        <v>164</v>
      </c>
      <c r="C152" s="717"/>
      <c r="D152" s="717"/>
      <c r="E152" s="718"/>
      <c r="F152" s="80"/>
      <c r="G152" s="80"/>
      <c r="H152" s="80"/>
      <c r="I152" s="80"/>
      <c r="J152" s="80"/>
      <c r="K152" s="80"/>
      <c r="L152" s="99"/>
      <c r="M152" s="100"/>
      <c r="N152" s="78"/>
      <c r="O152" s="78"/>
      <c r="P152" s="78"/>
      <c r="Q152" s="2"/>
      <c r="R152" s="2"/>
      <c r="S152" s="2"/>
      <c r="T152" s="2"/>
      <c r="U152" s="2"/>
      <c r="V152" s="2"/>
      <c r="W152" s="2"/>
      <c r="X152" s="2"/>
      <c r="Y152" s="2"/>
    </row>
    <row r="153" spans="1:25">
      <c r="A153" s="98"/>
      <c r="B153" s="81" t="s">
        <v>35</v>
      </c>
      <c r="C153" s="82">
        <v>946.61030587882237</v>
      </c>
      <c r="D153" s="82">
        <v>2466.4152287361162</v>
      </c>
      <c r="E153" s="83">
        <v>3282.4466284878199</v>
      </c>
      <c r="F153" s="80"/>
      <c r="G153" s="80"/>
      <c r="H153" s="80"/>
      <c r="I153" s="80"/>
      <c r="J153" s="80"/>
      <c r="K153" s="80"/>
      <c r="L153" s="99"/>
      <c r="M153" s="100"/>
      <c r="N153" s="78"/>
      <c r="O153" s="78"/>
      <c r="P153" s="78"/>
      <c r="Q153" s="2"/>
      <c r="R153" s="2"/>
      <c r="S153" s="2"/>
      <c r="T153" s="2"/>
      <c r="U153" s="2"/>
      <c r="V153" s="2"/>
      <c r="W153" s="2"/>
      <c r="X153" s="2"/>
      <c r="Y153" s="2"/>
    </row>
    <row r="154" spans="1:25">
      <c r="A154" s="98"/>
      <c r="B154" s="81" t="s">
        <v>30</v>
      </c>
      <c r="C154" s="82">
        <v>1687.8094677163415</v>
      </c>
      <c r="D154" s="82">
        <v>8326.7763775600251</v>
      </c>
      <c r="E154" s="83">
        <v>10887.531344826055</v>
      </c>
      <c r="F154" s="80"/>
      <c r="G154" s="80"/>
      <c r="H154" s="80"/>
      <c r="I154" s="80"/>
      <c r="J154" s="80"/>
      <c r="K154" s="80"/>
      <c r="L154" s="99"/>
      <c r="M154" s="100"/>
      <c r="N154" s="78"/>
      <c r="O154" s="78"/>
      <c r="P154" s="78"/>
      <c r="Q154" s="2"/>
      <c r="R154" s="2"/>
      <c r="S154" s="2"/>
      <c r="T154" s="2"/>
      <c r="U154" s="2"/>
      <c r="V154" s="2"/>
      <c r="W154" s="2"/>
      <c r="X154" s="2"/>
      <c r="Y154" s="2"/>
    </row>
    <row r="155" spans="1:25">
      <c r="A155" s="98"/>
      <c r="B155" s="81" t="s">
        <v>165</v>
      </c>
      <c r="C155" s="717"/>
      <c r="D155" s="717"/>
      <c r="E155" s="718"/>
      <c r="F155" s="80"/>
      <c r="G155" s="80"/>
      <c r="H155" s="80"/>
      <c r="I155" s="80"/>
      <c r="J155" s="80"/>
      <c r="K155" s="80"/>
      <c r="L155" s="99"/>
      <c r="M155" s="100"/>
      <c r="N155" s="78"/>
      <c r="O155" s="78"/>
      <c r="P155" s="78"/>
      <c r="Q155" s="2"/>
      <c r="R155" s="2"/>
      <c r="S155" s="2"/>
      <c r="T155" s="2"/>
      <c r="U155" s="2"/>
      <c r="V155" s="2"/>
      <c r="W155" s="2"/>
      <c r="X155" s="2"/>
      <c r="Y155" s="2"/>
    </row>
    <row r="156" spans="1:25">
      <c r="A156" s="98"/>
      <c r="B156" s="81" t="s">
        <v>90</v>
      </c>
      <c r="C156" s="82">
        <v>43.09366318748274</v>
      </c>
      <c r="D156" s="82">
        <v>158.63917481319126</v>
      </c>
      <c r="E156" s="83">
        <v>226.58366890563835</v>
      </c>
      <c r="F156" s="80"/>
      <c r="G156" s="80"/>
      <c r="H156" s="80"/>
      <c r="I156" s="80"/>
      <c r="J156" s="80"/>
      <c r="K156" s="80"/>
      <c r="L156" s="99"/>
      <c r="M156" s="100"/>
      <c r="N156" s="78"/>
      <c r="O156" s="78"/>
      <c r="P156" s="78"/>
      <c r="Q156" s="2"/>
      <c r="R156" s="2"/>
      <c r="S156" s="2"/>
      <c r="T156" s="2"/>
      <c r="U156" s="2"/>
      <c r="V156" s="2"/>
      <c r="W156" s="2"/>
      <c r="X156" s="2"/>
      <c r="Y156" s="2"/>
    </row>
    <row r="157" spans="1:25">
      <c r="A157" s="98"/>
      <c r="B157" s="81" t="s">
        <v>120</v>
      </c>
      <c r="C157" s="717"/>
      <c r="D157" s="82">
        <v>5.6359794959648628</v>
      </c>
      <c r="E157" s="83">
        <v>7.0089081827409379</v>
      </c>
      <c r="F157" s="80"/>
      <c r="G157" s="80"/>
      <c r="H157" s="80"/>
      <c r="I157" s="80"/>
      <c r="J157" s="80"/>
      <c r="K157" s="80"/>
      <c r="L157" s="99"/>
      <c r="M157" s="100"/>
      <c r="N157" s="78"/>
      <c r="O157" s="78"/>
      <c r="P157" s="78"/>
      <c r="Q157" s="2"/>
      <c r="R157" s="2"/>
      <c r="S157" s="2"/>
      <c r="T157" s="2"/>
      <c r="U157" s="2"/>
      <c r="V157" s="2"/>
      <c r="W157" s="2"/>
      <c r="X157" s="2"/>
      <c r="Y157" s="2"/>
    </row>
    <row r="158" spans="1:25">
      <c r="A158" s="98"/>
      <c r="B158" s="81" t="s">
        <v>166</v>
      </c>
      <c r="C158" s="717"/>
      <c r="D158" s="717"/>
      <c r="E158" s="718"/>
      <c r="F158" s="80"/>
      <c r="G158" s="80"/>
      <c r="H158" s="80"/>
      <c r="I158" s="80"/>
      <c r="J158" s="80"/>
      <c r="K158" s="80"/>
      <c r="L158" s="99"/>
      <c r="M158" s="100"/>
      <c r="N158" s="78"/>
      <c r="O158" s="78"/>
      <c r="P158" s="78"/>
      <c r="Q158" s="2"/>
      <c r="R158" s="2"/>
      <c r="S158" s="2"/>
      <c r="T158" s="2"/>
      <c r="U158" s="2"/>
      <c r="V158" s="2"/>
      <c r="W158" s="2"/>
      <c r="X158" s="2"/>
      <c r="Y158" s="2"/>
    </row>
    <row r="159" spans="1:25">
      <c r="A159" s="98"/>
      <c r="B159" s="81" t="s">
        <v>109</v>
      </c>
      <c r="C159" s="717"/>
      <c r="D159" s="717"/>
      <c r="E159" s="718"/>
      <c r="F159" s="80"/>
      <c r="G159" s="80"/>
      <c r="H159" s="80"/>
      <c r="I159" s="80"/>
      <c r="J159" s="80"/>
      <c r="K159" s="80"/>
      <c r="L159" s="99"/>
      <c r="M159" s="100"/>
      <c r="N159" s="78"/>
      <c r="O159" s="78"/>
      <c r="P159" s="78"/>
      <c r="Q159" s="2"/>
      <c r="R159" s="2"/>
      <c r="S159" s="2"/>
      <c r="T159" s="2"/>
      <c r="U159" s="2"/>
      <c r="V159" s="2"/>
      <c r="W159" s="2"/>
      <c r="X159" s="2"/>
      <c r="Y159" s="2"/>
    </row>
    <row r="160" spans="1:25">
      <c r="A160" s="98"/>
      <c r="B160" s="81" t="s">
        <v>167</v>
      </c>
      <c r="C160" s="717"/>
      <c r="D160" s="717"/>
      <c r="E160" s="718"/>
      <c r="F160" s="80"/>
      <c r="G160" s="80"/>
      <c r="H160" s="80"/>
      <c r="I160" s="80"/>
      <c r="J160" s="80"/>
      <c r="K160" s="80"/>
      <c r="L160" s="99"/>
      <c r="M160" s="100"/>
      <c r="N160" s="78"/>
      <c r="O160" s="78"/>
      <c r="P160" s="78"/>
      <c r="Q160" s="2"/>
      <c r="R160" s="2"/>
      <c r="S160" s="2"/>
      <c r="T160" s="2"/>
      <c r="U160" s="2"/>
      <c r="V160" s="2"/>
      <c r="W160" s="2"/>
      <c r="X160" s="2"/>
      <c r="Y160" s="2"/>
    </row>
    <row r="161" spans="1:25">
      <c r="A161" s="98"/>
      <c r="B161" s="81" t="s">
        <v>72</v>
      </c>
      <c r="C161" s="82">
        <v>106.87018196705966</v>
      </c>
      <c r="D161" s="82">
        <v>519.52003646434343</v>
      </c>
      <c r="E161" s="83">
        <v>800.44780150971758</v>
      </c>
      <c r="F161" s="80"/>
      <c r="G161" s="80"/>
      <c r="H161" s="80"/>
      <c r="I161" s="80"/>
      <c r="J161" s="80"/>
      <c r="K161" s="80"/>
      <c r="L161" s="99"/>
      <c r="M161" s="100"/>
      <c r="N161" s="78"/>
      <c r="O161" s="78"/>
      <c r="P161" s="78"/>
      <c r="Q161" s="2"/>
      <c r="R161" s="2"/>
      <c r="S161" s="2"/>
      <c r="T161" s="2"/>
      <c r="U161" s="2"/>
      <c r="V161" s="2"/>
      <c r="W161" s="2"/>
      <c r="X161" s="2"/>
      <c r="Y161" s="2"/>
    </row>
    <row r="162" spans="1:25">
      <c r="A162" s="98"/>
      <c r="B162" s="81" t="s">
        <v>64</v>
      </c>
      <c r="C162" s="82">
        <v>335.33694529452436</v>
      </c>
      <c r="D162" s="82">
        <v>797.93221049097633</v>
      </c>
      <c r="E162" s="83">
        <v>1002.1633579327071</v>
      </c>
      <c r="F162" s="80"/>
      <c r="G162" s="80"/>
      <c r="H162" s="80"/>
      <c r="I162" s="80"/>
      <c r="J162" s="80"/>
      <c r="K162" s="80"/>
      <c r="L162" s="99"/>
      <c r="M162" s="100"/>
      <c r="N162" s="78"/>
      <c r="O162" s="78"/>
      <c r="P162" s="78"/>
      <c r="Q162" s="2"/>
      <c r="R162" s="2"/>
      <c r="S162" s="2"/>
      <c r="T162" s="2"/>
      <c r="U162" s="2"/>
      <c r="V162" s="2"/>
      <c r="W162" s="2"/>
      <c r="X162" s="2"/>
      <c r="Y162" s="2"/>
    </row>
    <row r="163" spans="1:25">
      <c r="A163" s="98"/>
      <c r="B163" s="81" t="s">
        <v>24</v>
      </c>
      <c r="C163" s="82">
        <v>14958.010387051379</v>
      </c>
      <c r="D163" s="82">
        <v>48666.022622593198</v>
      </c>
      <c r="E163" s="83">
        <v>57988.093117631623</v>
      </c>
      <c r="F163" s="80"/>
      <c r="G163" s="80"/>
      <c r="H163" s="80"/>
      <c r="I163" s="80"/>
      <c r="J163" s="80"/>
      <c r="K163" s="80"/>
      <c r="L163" s="99"/>
      <c r="M163" s="100"/>
      <c r="N163" s="78"/>
      <c r="O163" s="78"/>
      <c r="P163" s="78"/>
      <c r="Q163" s="2"/>
      <c r="R163" s="2"/>
      <c r="S163" s="2"/>
      <c r="T163" s="2"/>
      <c r="U163" s="2"/>
      <c r="V163" s="2"/>
      <c r="W163" s="2"/>
      <c r="X163" s="2"/>
      <c r="Y163" s="2"/>
    </row>
    <row r="164" spans="1:25">
      <c r="A164" s="98"/>
      <c r="B164" s="81" t="s">
        <v>102</v>
      </c>
      <c r="C164" s="82">
        <v>25.786316667287863</v>
      </c>
      <c r="D164" s="82">
        <v>58.93055220801552</v>
      </c>
      <c r="E164" s="83">
        <v>119.4564399230956</v>
      </c>
      <c r="F164" s="80"/>
      <c r="G164" s="80"/>
      <c r="H164" s="80"/>
      <c r="I164" s="80"/>
      <c r="J164" s="80"/>
      <c r="K164" s="80"/>
      <c r="L164" s="99"/>
      <c r="M164" s="100"/>
      <c r="N164" s="78"/>
      <c r="O164" s="78"/>
      <c r="P164" s="78"/>
      <c r="Q164" s="2"/>
      <c r="R164" s="2"/>
      <c r="S164" s="2"/>
      <c r="T164" s="2"/>
      <c r="U164" s="2"/>
      <c r="V164" s="2"/>
      <c r="W164" s="2"/>
      <c r="X164" s="2"/>
      <c r="Y164" s="2"/>
    </row>
    <row r="165" spans="1:25">
      <c r="A165" s="98"/>
      <c r="B165" s="81" t="s">
        <v>54</v>
      </c>
      <c r="C165" s="82">
        <v>267.18051386035359</v>
      </c>
      <c r="D165" s="82">
        <v>1199.934922622208</v>
      </c>
      <c r="E165" s="83">
        <v>1823.9909704730155</v>
      </c>
      <c r="F165" s="80"/>
      <c r="G165" s="80"/>
      <c r="H165" s="80"/>
      <c r="I165" s="80"/>
      <c r="J165" s="80"/>
      <c r="K165" s="80"/>
      <c r="L165" s="99"/>
      <c r="M165" s="100"/>
      <c r="N165" s="78"/>
      <c r="O165" s="78"/>
      <c r="P165" s="78"/>
      <c r="Q165" s="2"/>
      <c r="R165" s="2"/>
      <c r="S165" s="2"/>
      <c r="T165" s="2"/>
      <c r="U165" s="2"/>
      <c r="V165" s="2"/>
      <c r="W165" s="2"/>
      <c r="X165" s="2"/>
      <c r="Y165" s="2"/>
    </row>
    <row r="166" spans="1:25">
      <c r="A166" s="98"/>
      <c r="B166" s="81" t="s">
        <v>168</v>
      </c>
      <c r="C166" s="717"/>
      <c r="D166" s="717"/>
      <c r="E166" s="718"/>
      <c r="F166" s="80"/>
      <c r="G166" s="80"/>
      <c r="H166" s="80"/>
      <c r="I166" s="80"/>
      <c r="J166" s="80"/>
      <c r="K166" s="80"/>
      <c r="L166" s="99"/>
      <c r="M166" s="100"/>
      <c r="N166" s="78"/>
      <c r="O166" s="78"/>
      <c r="P166" s="78"/>
      <c r="Q166" s="2"/>
      <c r="R166" s="2"/>
      <c r="S166" s="2"/>
      <c r="T166" s="2"/>
      <c r="U166" s="2"/>
      <c r="V166" s="2"/>
      <c r="W166" s="2"/>
      <c r="X166" s="2"/>
      <c r="Y166" s="2"/>
    </row>
    <row r="167" spans="1:25">
      <c r="A167" s="98"/>
      <c r="B167" s="81" t="s">
        <v>299</v>
      </c>
      <c r="C167" s="717"/>
      <c r="D167" s="717"/>
      <c r="E167" s="718"/>
      <c r="F167" s="80"/>
      <c r="G167" s="80"/>
      <c r="H167" s="80"/>
      <c r="I167" s="80"/>
      <c r="J167" s="80"/>
      <c r="K167" s="80"/>
      <c r="L167" s="99"/>
      <c r="M167" s="100"/>
      <c r="N167" s="78"/>
      <c r="O167" s="78"/>
      <c r="P167" s="78"/>
      <c r="Q167" s="2"/>
      <c r="R167" s="2"/>
      <c r="S167" s="2"/>
      <c r="T167" s="2"/>
      <c r="U167" s="2"/>
      <c r="V167" s="2"/>
      <c r="W167" s="2"/>
      <c r="X167" s="2"/>
      <c r="Y167" s="2"/>
    </row>
    <row r="168" spans="1:25">
      <c r="A168" s="98"/>
      <c r="B168" s="81" t="s">
        <v>300</v>
      </c>
      <c r="C168" s="717"/>
      <c r="D168" s="717"/>
      <c r="E168" s="718"/>
      <c r="F168" s="80"/>
      <c r="G168" s="80"/>
      <c r="H168" s="80"/>
      <c r="I168" s="80"/>
      <c r="J168" s="80"/>
      <c r="K168" s="80"/>
      <c r="L168" s="99"/>
      <c r="M168" s="100"/>
      <c r="N168" s="78"/>
      <c r="O168" s="78"/>
      <c r="P168" s="78"/>
      <c r="Q168" s="2"/>
      <c r="R168" s="2"/>
      <c r="S168" s="2"/>
      <c r="T168" s="2"/>
      <c r="U168" s="2"/>
      <c r="V168" s="2"/>
      <c r="W168" s="2"/>
      <c r="X168" s="2"/>
      <c r="Y168" s="2"/>
    </row>
    <row r="169" spans="1:25">
      <c r="A169" s="98"/>
      <c r="B169" s="81" t="s">
        <v>31</v>
      </c>
      <c r="C169" s="82">
        <v>783.47684354310707</v>
      </c>
      <c r="D169" s="82">
        <v>4768.8433252637678</v>
      </c>
      <c r="E169" s="83">
        <v>7085.2835335458176</v>
      </c>
      <c r="F169" s="80"/>
      <c r="G169" s="80"/>
      <c r="H169" s="80"/>
      <c r="I169" s="80"/>
      <c r="J169" s="80"/>
      <c r="K169" s="80"/>
      <c r="L169" s="99"/>
      <c r="M169" s="100"/>
      <c r="N169" s="78"/>
      <c r="O169" s="78"/>
      <c r="P169" s="78"/>
      <c r="Q169" s="2"/>
      <c r="R169" s="2"/>
      <c r="S169" s="2"/>
      <c r="T169" s="2"/>
      <c r="U169" s="2"/>
      <c r="V169" s="2"/>
      <c r="W169" s="2"/>
      <c r="X169" s="2"/>
      <c r="Y169" s="2"/>
    </row>
    <row r="170" spans="1:25">
      <c r="A170" s="98"/>
      <c r="B170" s="81" t="s">
        <v>169</v>
      </c>
      <c r="C170" s="717"/>
      <c r="D170" s="717"/>
      <c r="E170" s="718"/>
      <c r="F170" s="80"/>
      <c r="G170" s="80"/>
      <c r="H170" s="80"/>
      <c r="I170" s="80"/>
      <c r="J170" s="80"/>
      <c r="K170" s="80"/>
      <c r="L170" s="99"/>
      <c r="M170" s="100"/>
      <c r="N170" s="78"/>
      <c r="O170" s="78"/>
      <c r="P170" s="78"/>
      <c r="Q170" s="2"/>
      <c r="R170" s="2"/>
      <c r="S170" s="2"/>
      <c r="T170" s="2"/>
      <c r="U170" s="2"/>
      <c r="V170" s="2"/>
      <c r="W170" s="2"/>
      <c r="X170" s="2"/>
      <c r="Y170" s="2"/>
    </row>
    <row r="171" spans="1:25">
      <c r="A171" s="98"/>
      <c r="B171" s="81" t="s">
        <v>79</v>
      </c>
      <c r="C171" s="82">
        <v>123.75626757119949</v>
      </c>
      <c r="D171" s="82">
        <v>419.25737668826429</v>
      </c>
      <c r="E171" s="83">
        <v>598.01686802492657</v>
      </c>
      <c r="F171" s="80"/>
      <c r="G171" s="80"/>
      <c r="H171" s="80"/>
      <c r="I171" s="80"/>
      <c r="J171" s="80"/>
      <c r="K171" s="80"/>
      <c r="L171" s="99"/>
      <c r="M171" s="100"/>
      <c r="N171" s="78"/>
      <c r="O171" s="78"/>
      <c r="P171" s="78"/>
      <c r="Q171" s="2"/>
      <c r="R171" s="2"/>
      <c r="S171" s="2"/>
      <c r="T171" s="2"/>
      <c r="U171" s="2"/>
      <c r="V171" s="2"/>
      <c r="W171" s="2"/>
      <c r="X171" s="2"/>
      <c r="Y171" s="2"/>
    </row>
    <row r="172" spans="1:25">
      <c r="A172" s="98"/>
      <c r="B172" s="81" t="s">
        <v>170</v>
      </c>
      <c r="C172" s="717"/>
      <c r="D172" s="717"/>
      <c r="E172" s="718"/>
      <c r="F172" s="80"/>
      <c r="G172" s="80"/>
      <c r="H172" s="80"/>
      <c r="I172" s="80"/>
      <c r="J172" s="80"/>
      <c r="K172" s="80"/>
      <c r="L172" s="99"/>
      <c r="M172" s="100"/>
      <c r="N172" s="78"/>
      <c r="O172" s="78"/>
      <c r="P172" s="78"/>
      <c r="Q172" s="2"/>
      <c r="R172" s="2"/>
      <c r="S172" s="2"/>
      <c r="T172" s="2"/>
      <c r="U172" s="2"/>
      <c r="V172" s="2"/>
      <c r="W172" s="2"/>
      <c r="X172" s="2"/>
      <c r="Y172" s="2"/>
    </row>
    <row r="173" spans="1:25">
      <c r="A173" s="98"/>
      <c r="B173" s="81" t="s">
        <v>171</v>
      </c>
      <c r="C173" s="82">
        <v>403.37552127522815</v>
      </c>
      <c r="D173" s="82">
        <v>1701.6164316770296</v>
      </c>
      <c r="E173" s="83">
        <v>2589.7901836132996</v>
      </c>
      <c r="F173" s="80"/>
      <c r="G173" s="80"/>
      <c r="H173" s="80"/>
      <c r="I173" s="80"/>
      <c r="J173" s="80"/>
      <c r="K173" s="80"/>
      <c r="L173" s="99"/>
      <c r="M173" s="100"/>
      <c r="N173" s="78"/>
      <c r="O173" s="78"/>
      <c r="P173" s="78"/>
      <c r="Q173" s="2"/>
      <c r="R173" s="2"/>
      <c r="S173" s="2"/>
      <c r="T173" s="2"/>
      <c r="U173" s="2"/>
      <c r="V173" s="2"/>
      <c r="W173" s="2"/>
      <c r="X173" s="2"/>
      <c r="Y173" s="2"/>
    </row>
    <row r="174" spans="1:25">
      <c r="A174" s="98"/>
      <c r="B174" s="81" t="s">
        <v>75</v>
      </c>
      <c r="C174" s="82">
        <v>141.92382265990105</v>
      </c>
      <c r="D174" s="82">
        <v>428.4388293762949</v>
      </c>
      <c r="E174" s="83">
        <v>772.10973548913944</v>
      </c>
      <c r="F174" s="80"/>
      <c r="G174" s="80"/>
      <c r="H174" s="80"/>
      <c r="I174" s="80"/>
      <c r="J174" s="80"/>
      <c r="K174" s="80"/>
      <c r="L174" s="99"/>
      <c r="M174" s="100"/>
      <c r="N174" s="78"/>
      <c r="O174" s="78"/>
      <c r="P174" s="78"/>
      <c r="Q174" s="2"/>
      <c r="R174" s="2"/>
      <c r="S174" s="2"/>
      <c r="T174" s="2"/>
      <c r="U174" s="2"/>
      <c r="V174" s="2"/>
      <c r="W174" s="2"/>
      <c r="X174" s="2"/>
      <c r="Y174" s="2"/>
    </row>
    <row r="175" spans="1:25">
      <c r="A175" s="98"/>
      <c r="B175" s="81" t="s">
        <v>51</v>
      </c>
      <c r="C175" s="82">
        <v>561.71598342214054</v>
      </c>
      <c r="D175" s="82">
        <v>1363.6157780111921</v>
      </c>
      <c r="E175" s="83">
        <v>1889.0771145459637</v>
      </c>
      <c r="F175" s="80"/>
      <c r="G175" s="80"/>
      <c r="H175" s="80"/>
      <c r="I175" s="80"/>
      <c r="J175" s="80"/>
      <c r="K175" s="80"/>
      <c r="L175" s="99"/>
      <c r="M175" s="100"/>
      <c r="N175" s="78"/>
      <c r="O175" s="78"/>
      <c r="P175" s="78"/>
      <c r="Q175" s="2"/>
      <c r="R175" s="2"/>
      <c r="S175" s="2"/>
      <c r="T175" s="2"/>
      <c r="U175" s="2"/>
      <c r="V175" s="2"/>
      <c r="W175" s="2"/>
      <c r="X175" s="2"/>
      <c r="Y175" s="2"/>
    </row>
    <row r="176" spans="1:25">
      <c r="A176" s="98"/>
      <c r="B176" s="81" t="s">
        <v>172</v>
      </c>
      <c r="C176" s="717"/>
      <c r="D176" s="717"/>
      <c r="E176" s="718"/>
      <c r="F176" s="80"/>
      <c r="G176" s="80"/>
      <c r="H176" s="80"/>
      <c r="I176" s="80"/>
      <c r="J176" s="80"/>
      <c r="K176" s="80"/>
      <c r="L176" s="99"/>
      <c r="M176" s="100"/>
      <c r="N176" s="78"/>
      <c r="O176" s="78"/>
      <c r="P176" s="78"/>
      <c r="Q176" s="2"/>
      <c r="R176" s="2"/>
      <c r="S176" s="2"/>
      <c r="T176" s="2"/>
      <c r="U176" s="2"/>
      <c r="V176" s="2"/>
      <c r="W176" s="2"/>
      <c r="X176" s="2"/>
      <c r="Y176" s="2"/>
    </row>
    <row r="177" spans="1:25">
      <c r="A177" s="98"/>
      <c r="B177" s="81" t="s">
        <v>67</v>
      </c>
      <c r="C177" s="82">
        <v>176.38463739689476</v>
      </c>
      <c r="D177" s="82">
        <v>584.08420382223699</v>
      </c>
      <c r="E177" s="83">
        <v>777.31239485649826</v>
      </c>
      <c r="F177" s="80"/>
      <c r="G177" s="80"/>
      <c r="H177" s="80"/>
      <c r="I177" s="80"/>
      <c r="J177" s="80"/>
      <c r="K177" s="80"/>
      <c r="L177" s="99"/>
      <c r="M177" s="100"/>
      <c r="N177" s="78"/>
      <c r="O177" s="78"/>
      <c r="P177" s="78"/>
      <c r="Q177" s="2"/>
      <c r="R177" s="2"/>
      <c r="S177" s="2"/>
      <c r="T177" s="2"/>
      <c r="U177" s="2"/>
      <c r="V177" s="2"/>
      <c r="W177" s="2"/>
      <c r="X177" s="2"/>
      <c r="Y177" s="2"/>
    </row>
    <row r="178" spans="1:25">
      <c r="A178" s="98"/>
      <c r="B178" s="81" t="s">
        <v>38</v>
      </c>
      <c r="C178" s="82">
        <v>1106.3750413812343</v>
      </c>
      <c r="D178" s="82">
        <v>3420.6260802644952</v>
      </c>
      <c r="E178" s="83">
        <v>4869.5855985261251</v>
      </c>
      <c r="F178" s="80"/>
      <c r="G178" s="80"/>
      <c r="H178" s="80"/>
      <c r="I178" s="80"/>
      <c r="J178" s="80"/>
      <c r="K178" s="80"/>
      <c r="L178" s="99"/>
      <c r="M178" s="100"/>
      <c r="N178" s="78"/>
      <c r="O178" s="78"/>
      <c r="P178" s="78"/>
      <c r="Q178" s="2"/>
      <c r="R178" s="2"/>
      <c r="S178" s="2"/>
      <c r="T178" s="2"/>
      <c r="U178" s="2"/>
      <c r="V178" s="2"/>
      <c r="W178" s="2"/>
      <c r="X178" s="2"/>
      <c r="Y178" s="2"/>
    </row>
    <row r="179" spans="1:25">
      <c r="A179" s="98"/>
      <c r="B179" s="81" t="s">
        <v>57</v>
      </c>
      <c r="C179" s="82">
        <v>552.76891550352082</v>
      </c>
      <c r="D179" s="82">
        <v>1141.0392189277693</v>
      </c>
      <c r="E179" s="83">
        <v>1378.3996770598162</v>
      </c>
      <c r="F179" s="80"/>
      <c r="G179" s="80"/>
      <c r="H179" s="80"/>
      <c r="I179" s="80"/>
      <c r="J179" s="80"/>
      <c r="K179" s="80"/>
      <c r="L179" s="99"/>
      <c r="M179" s="100"/>
      <c r="N179" s="78"/>
      <c r="O179" s="78"/>
      <c r="P179" s="78"/>
      <c r="Q179" s="2"/>
      <c r="R179" s="2"/>
      <c r="S179" s="2"/>
      <c r="T179" s="2"/>
      <c r="U179" s="2"/>
      <c r="V179" s="2"/>
      <c r="W179" s="2"/>
      <c r="X179" s="2"/>
      <c r="Y179" s="2"/>
    </row>
    <row r="180" spans="1:25">
      <c r="A180" s="98"/>
      <c r="B180" s="81" t="s">
        <v>173</v>
      </c>
      <c r="C180" s="717"/>
      <c r="D180" s="717"/>
      <c r="E180" s="718"/>
      <c r="F180" s="80"/>
      <c r="G180" s="80"/>
      <c r="H180" s="80"/>
      <c r="I180" s="80"/>
      <c r="J180" s="80"/>
      <c r="K180" s="80"/>
      <c r="L180" s="99"/>
      <c r="M180" s="100"/>
      <c r="N180" s="78"/>
      <c r="O180" s="78"/>
      <c r="P180" s="78"/>
      <c r="Q180" s="2"/>
      <c r="R180" s="2"/>
      <c r="S180" s="2"/>
      <c r="T180" s="2"/>
      <c r="U180" s="2"/>
      <c r="V180" s="2"/>
      <c r="W180" s="2"/>
      <c r="X180" s="2"/>
      <c r="Y180" s="2"/>
    </row>
    <row r="181" spans="1:25">
      <c r="A181" s="98"/>
      <c r="B181" s="81" t="s">
        <v>174</v>
      </c>
      <c r="C181" s="717"/>
      <c r="D181" s="717"/>
      <c r="E181" s="718"/>
      <c r="F181" s="80"/>
      <c r="G181" s="80"/>
      <c r="H181" s="80"/>
      <c r="I181" s="80"/>
      <c r="J181" s="80"/>
      <c r="K181" s="80"/>
      <c r="L181" s="99"/>
      <c r="M181" s="100"/>
      <c r="N181" s="78"/>
      <c r="O181" s="78"/>
      <c r="P181" s="78"/>
      <c r="Q181" s="2"/>
      <c r="R181" s="2"/>
      <c r="S181" s="2"/>
      <c r="T181" s="2"/>
      <c r="U181" s="2"/>
      <c r="V181" s="2"/>
      <c r="W181" s="2"/>
      <c r="X181" s="2"/>
      <c r="Y181" s="2"/>
    </row>
    <row r="182" spans="1:25">
      <c r="A182" s="98"/>
      <c r="B182" s="81" t="s">
        <v>92</v>
      </c>
      <c r="C182" s="82">
        <v>32.463953584844589</v>
      </c>
      <c r="D182" s="82">
        <v>261.83972098862824</v>
      </c>
      <c r="E182" s="83">
        <v>358.41682585093719</v>
      </c>
      <c r="F182" s="80"/>
      <c r="G182" s="80"/>
      <c r="H182" s="80"/>
      <c r="I182" s="80"/>
      <c r="J182" s="80"/>
      <c r="K182" s="80"/>
      <c r="L182" s="99"/>
      <c r="M182" s="100"/>
      <c r="N182" s="78"/>
      <c r="O182" s="78"/>
      <c r="P182" s="78"/>
      <c r="Q182" s="2"/>
      <c r="R182" s="2"/>
      <c r="S182" s="2"/>
      <c r="T182" s="2"/>
      <c r="U182" s="2"/>
      <c r="V182" s="2"/>
      <c r="W182" s="2"/>
      <c r="X182" s="2"/>
      <c r="Y182" s="2"/>
    </row>
    <row r="183" spans="1:25">
      <c r="A183" s="98"/>
      <c r="B183" s="81" t="s">
        <v>175</v>
      </c>
      <c r="C183" s="717"/>
      <c r="D183" s="717"/>
      <c r="E183" s="718"/>
      <c r="F183" s="80"/>
      <c r="G183" s="80"/>
      <c r="H183" s="80"/>
      <c r="I183" s="80"/>
      <c r="J183" s="80"/>
      <c r="K183" s="80"/>
      <c r="L183" s="99"/>
      <c r="M183" s="100"/>
      <c r="N183" s="78"/>
      <c r="O183" s="78"/>
      <c r="P183" s="78"/>
      <c r="Q183" s="2"/>
      <c r="R183" s="2"/>
      <c r="S183" s="2"/>
      <c r="T183" s="2"/>
      <c r="U183" s="2"/>
      <c r="V183" s="2"/>
      <c r="W183" s="2"/>
      <c r="X183" s="2"/>
      <c r="Y183" s="2"/>
    </row>
    <row r="184" spans="1:25">
      <c r="A184" s="98"/>
      <c r="B184" s="81" t="s">
        <v>61</v>
      </c>
      <c r="C184" s="82">
        <v>238.03667582779033</v>
      </c>
      <c r="D184" s="82">
        <v>726.16760249286267</v>
      </c>
      <c r="E184" s="83">
        <v>802.92099581487616</v>
      </c>
      <c r="F184" s="80"/>
      <c r="G184" s="80"/>
      <c r="H184" s="80"/>
      <c r="I184" s="80"/>
      <c r="J184" s="80"/>
      <c r="K184" s="80"/>
      <c r="L184" s="99"/>
      <c r="M184" s="100"/>
      <c r="N184" s="78"/>
      <c r="O184" s="78"/>
      <c r="P184" s="78"/>
      <c r="Q184" s="2"/>
      <c r="R184" s="2"/>
      <c r="S184" s="2"/>
      <c r="T184" s="2"/>
      <c r="U184" s="2"/>
      <c r="V184" s="2"/>
      <c r="W184" s="2"/>
      <c r="X184" s="2"/>
      <c r="Y184" s="2"/>
    </row>
    <row r="185" spans="1:25">
      <c r="A185" s="98"/>
      <c r="B185" s="81" t="s">
        <v>71</v>
      </c>
      <c r="C185" s="82">
        <v>238.84178509754548</v>
      </c>
      <c r="D185" s="82">
        <v>718.74369987267892</v>
      </c>
      <c r="E185" s="83">
        <v>1023.2096640030446</v>
      </c>
      <c r="F185" s="80"/>
      <c r="G185" s="80"/>
      <c r="H185" s="80"/>
      <c r="I185" s="80"/>
      <c r="J185" s="80"/>
      <c r="K185" s="80"/>
      <c r="L185" s="99"/>
      <c r="M185" s="100"/>
      <c r="N185" s="78"/>
      <c r="O185" s="78"/>
      <c r="P185" s="78"/>
      <c r="Q185" s="2"/>
      <c r="R185" s="2"/>
      <c r="S185" s="2"/>
      <c r="T185" s="2"/>
      <c r="U185" s="2"/>
      <c r="V185" s="2"/>
      <c r="W185" s="2"/>
      <c r="X185" s="2"/>
      <c r="Y185" s="2"/>
    </row>
    <row r="186" spans="1:25">
      <c r="A186" s="98"/>
      <c r="B186" s="81" t="s">
        <v>176</v>
      </c>
      <c r="C186" s="717"/>
      <c r="D186" s="717"/>
      <c r="E186" s="718"/>
      <c r="F186" s="80"/>
      <c r="G186" s="80"/>
      <c r="H186" s="80"/>
      <c r="I186" s="80"/>
      <c r="J186" s="80"/>
      <c r="K186" s="80"/>
      <c r="L186" s="99"/>
      <c r="M186" s="100"/>
      <c r="N186" s="78"/>
      <c r="O186" s="78"/>
      <c r="P186" s="78"/>
      <c r="Q186" s="2"/>
      <c r="R186" s="2"/>
      <c r="S186" s="2"/>
      <c r="T186" s="2"/>
      <c r="U186" s="2"/>
      <c r="V186" s="2"/>
      <c r="W186" s="2"/>
      <c r="X186" s="2"/>
      <c r="Y186" s="2"/>
    </row>
    <row r="187" spans="1:25">
      <c r="A187" s="98"/>
      <c r="B187" s="81" t="s">
        <v>177</v>
      </c>
      <c r="C187" s="717"/>
      <c r="D187" s="717"/>
      <c r="E187" s="718"/>
      <c r="F187" s="80"/>
      <c r="G187" s="80"/>
      <c r="H187" s="80"/>
      <c r="I187" s="80"/>
      <c r="J187" s="80"/>
      <c r="K187" s="80"/>
      <c r="L187" s="99"/>
      <c r="M187" s="100"/>
      <c r="N187" s="78"/>
      <c r="O187" s="78"/>
      <c r="P187" s="78"/>
      <c r="Q187" s="2"/>
      <c r="R187" s="2"/>
      <c r="S187" s="2"/>
      <c r="T187" s="2"/>
      <c r="U187" s="2"/>
      <c r="V187" s="2"/>
      <c r="W187" s="2"/>
      <c r="X187" s="2"/>
      <c r="Y187" s="2"/>
    </row>
    <row r="188" spans="1:25">
      <c r="A188" s="98"/>
      <c r="B188" s="81" t="s">
        <v>80</v>
      </c>
      <c r="C188" s="82">
        <v>60.633768568508927</v>
      </c>
      <c r="D188" s="82">
        <v>243.5771332590632</v>
      </c>
      <c r="E188" s="83">
        <v>350.42704595357867</v>
      </c>
      <c r="F188" s="80"/>
      <c r="G188" s="80"/>
      <c r="H188" s="80"/>
      <c r="I188" s="80"/>
      <c r="J188" s="80"/>
      <c r="K188" s="80"/>
      <c r="L188" s="99"/>
      <c r="M188" s="100"/>
      <c r="N188" s="78"/>
      <c r="O188" s="78"/>
      <c r="P188" s="78"/>
      <c r="Q188" s="2"/>
      <c r="R188" s="2"/>
      <c r="S188" s="2"/>
      <c r="T188" s="2"/>
      <c r="U188" s="2"/>
      <c r="V188" s="2"/>
      <c r="W188" s="2"/>
      <c r="X188" s="2"/>
      <c r="Y188" s="2"/>
    </row>
    <row r="189" spans="1:25">
      <c r="A189" s="98"/>
      <c r="B189" s="81" t="s">
        <v>178</v>
      </c>
      <c r="C189" s="717"/>
      <c r="D189" s="717"/>
      <c r="E189" s="718"/>
      <c r="F189" s="80"/>
      <c r="G189" s="80"/>
      <c r="H189" s="80"/>
      <c r="I189" s="80"/>
      <c r="J189" s="80"/>
      <c r="K189" s="80"/>
      <c r="L189" s="99"/>
      <c r="M189" s="100"/>
      <c r="N189" s="78"/>
      <c r="O189" s="78"/>
      <c r="P189" s="78"/>
      <c r="Q189" s="2"/>
      <c r="R189" s="2"/>
      <c r="S189" s="2"/>
      <c r="T189" s="2"/>
      <c r="U189" s="2"/>
      <c r="V189" s="2"/>
      <c r="W189" s="2"/>
      <c r="X189" s="2"/>
      <c r="Y189" s="2"/>
    </row>
    <row r="190" spans="1:25">
      <c r="A190" s="105"/>
      <c r="B190" s="81" t="s">
        <v>179</v>
      </c>
      <c r="C190" s="717"/>
      <c r="D190" s="717"/>
      <c r="E190" s="718"/>
      <c r="F190" s="80"/>
      <c r="G190" s="80"/>
      <c r="H190" s="80"/>
      <c r="I190" s="80"/>
      <c r="J190" s="80"/>
      <c r="K190" s="80"/>
      <c r="L190" s="2"/>
      <c r="M190" s="2"/>
      <c r="N190" s="2"/>
      <c r="O190" s="2"/>
      <c r="P190" s="2"/>
      <c r="Q190" s="2"/>
      <c r="R190" s="2"/>
      <c r="S190" s="2"/>
      <c r="T190" s="2"/>
      <c r="U190" s="2"/>
      <c r="V190" s="2"/>
      <c r="W190" s="2"/>
      <c r="X190" s="2"/>
      <c r="Y190" s="2"/>
    </row>
    <row r="191" spans="1:25">
      <c r="A191" s="105"/>
      <c r="B191" s="81" t="s">
        <v>306</v>
      </c>
      <c r="C191" s="717"/>
      <c r="D191" s="717"/>
      <c r="E191" s="83">
        <v>1.2385476103408126</v>
      </c>
      <c r="F191" s="80"/>
      <c r="G191" s="80"/>
      <c r="H191" s="80"/>
      <c r="I191" s="80"/>
      <c r="J191" s="80"/>
      <c r="K191" s="80"/>
      <c r="L191" s="2"/>
      <c r="M191" s="2"/>
      <c r="N191" s="2"/>
      <c r="O191" s="2"/>
      <c r="P191" s="2"/>
      <c r="Q191" s="2"/>
      <c r="R191" s="2"/>
      <c r="S191" s="2"/>
      <c r="T191" s="2"/>
      <c r="U191" s="2"/>
      <c r="V191" s="2"/>
      <c r="W191" s="2"/>
      <c r="X191" s="2"/>
      <c r="Y191" s="2"/>
    </row>
    <row r="192" spans="1:25">
      <c r="A192" s="105"/>
      <c r="B192" s="81" t="s">
        <v>307</v>
      </c>
      <c r="C192" s="82">
        <v>2951.5643119977995</v>
      </c>
      <c r="D192" s="82">
        <v>9095.7871048928228</v>
      </c>
      <c r="E192" s="83">
        <v>12237.9993591373</v>
      </c>
      <c r="F192" s="80"/>
      <c r="G192" s="80"/>
      <c r="H192" s="80"/>
      <c r="I192" s="80"/>
      <c r="J192" s="80"/>
      <c r="K192" s="80"/>
      <c r="L192" s="2"/>
      <c r="M192" s="2"/>
      <c r="N192" s="2"/>
      <c r="O192" s="2"/>
      <c r="P192" s="2"/>
      <c r="Q192" s="2"/>
      <c r="R192" s="2"/>
      <c r="S192" s="2"/>
      <c r="T192" s="2"/>
      <c r="U192" s="2"/>
      <c r="V192" s="2"/>
      <c r="W192" s="2"/>
      <c r="X192" s="2"/>
      <c r="Y192" s="2"/>
    </row>
    <row r="193" spans="1:25">
      <c r="A193" s="105"/>
      <c r="B193" s="81" t="s">
        <v>103</v>
      </c>
      <c r="C193" s="82">
        <v>18.078183256579191</v>
      </c>
      <c r="D193" s="82">
        <v>49.76441490939316</v>
      </c>
      <c r="E193" s="83">
        <v>64.427989730898787</v>
      </c>
      <c r="F193" s="80"/>
      <c r="G193" s="80"/>
      <c r="H193" s="80"/>
      <c r="I193" s="80"/>
      <c r="J193" s="80"/>
      <c r="K193" s="80"/>
      <c r="L193" s="2"/>
      <c r="M193" s="2"/>
      <c r="N193" s="2"/>
      <c r="O193" s="2"/>
      <c r="P193" s="2"/>
      <c r="Q193" s="2"/>
      <c r="R193" s="2"/>
      <c r="S193" s="2"/>
      <c r="T193" s="2"/>
      <c r="U193" s="2"/>
      <c r="V193" s="2"/>
      <c r="W193" s="2"/>
      <c r="X193" s="2"/>
      <c r="Y193" s="2"/>
    </row>
    <row r="194" spans="1:25">
      <c r="A194" s="105"/>
      <c r="B194" s="81" t="s">
        <v>81</v>
      </c>
      <c r="C194" s="82">
        <v>96.083245048048639</v>
      </c>
      <c r="D194" s="82">
        <v>361.28825296839739</v>
      </c>
      <c r="E194" s="83">
        <v>597.91695068615491</v>
      </c>
      <c r="F194" s="80"/>
      <c r="G194" s="80"/>
      <c r="H194" s="80"/>
      <c r="I194" s="80"/>
      <c r="J194" s="80"/>
      <c r="K194" s="80"/>
      <c r="L194" s="2"/>
      <c r="M194" s="2"/>
      <c r="N194" s="2"/>
      <c r="O194" s="2"/>
      <c r="P194" s="2"/>
      <c r="Q194" s="2"/>
      <c r="R194" s="2"/>
      <c r="S194" s="2"/>
      <c r="T194" s="2"/>
      <c r="U194" s="2"/>
      <c r="V194" s="2"/>
      <c r="W194" s="2"/>
      <c r="X194" s="2"/>
      <c r="Y194" s="2"/>
    </row>
    <row r="195" spans="1:25">
      <c r="A195" s="105"/>
      <c r="B195" s="81" t="s">
        <v>58</v>
      </c>
      <c r="C195" s="82">
        <v>212.58293232268275</v>
      </c>
      <c r="D195" s="82">
        <v>1184.6647441895125</v>
      </c>
      <c r="E195" s="83">
        <v>1885.3174894291471</v>
      </c>
      <c r="F195" s="80"/>
      <c r="G195" s="80"/>
      <c r="H195" s="80"/>
      <c r="I195" s="80"/>
      <c r="J195" s="80"/>
      <c r="K195" s="80"/>
      <c r="L195" s="2"/>
      <c r="M195" s="2"/>
      <c r="N195" s="2"/>
      <c r="O195" s="2"/>
      <c r="P195" s="2"/>
      <c r="Q195" s="2"/>
      <c r="R195" s="2"/>
      <c r="S195" s="2"/>
      <c r="T195" s="2"/>
      <c r="U195" s="2"/>
      <c r="V195" s="2"/>
      <c r="W195" s="2"/>
      <c r="X195" s="2"/>
      <c r="Y195" s="2"/>
    </row>
    <row r="196" spans="1:25">
      <c r="A196" s="105"/>
      <c r="B196" s="81" t="s">
        <v>180</v>
      </c>
      <c r="C196" s="717"/>
      <c r="D196" s="717"/>
      <c r="E196" s="718"/>
      <c r="F196" s="80"/>
      <c r="G196" s="80"/>
      <c r="H196" s="80"/>
      <c r="I196" s="80"/>
      <c r="J196" s="80"/>
      <c r="K196" s="80"/>
      <c r="L196" s="2"/>
      <c r="M196" s="2"/>
      <c r="N196" s="2"/>
      <c r="O196" s="2"/>
      <c r="P196" s="2"/>
      <c r="Q196" s="2"/>
      <c r="R196" s="2"/>
      <c r="S196" s="2"/>
      <c r="T196" s="2"/>
      <c r="U196" s="2"/>
      <c r="V196" s="2"/>
      <c r="W196" s="2"/>
      <c r="X196" s="2"/>
      <c r="Y196" s="2"/>
    </row>
    <row r="197" spans="1:25">
      <c r="A197" s="105"/>
      <c r="B197" s="81" t="s">
        <v>115</v>
      </c>
      <c r="C197" s="717"/>
      <c r="D197" s="82">
        <v>32.031213001678687</v>
      </c>
      <c r="E197" s="83">
        <v>56.749066293077881</v>
      </c>
      <c r="F197" s="80"/>
      <c r="G197" s="80"/>
      <c r="H197" s="80"/>
      <c r="I197" s="80"/>
      <c r="J197" s="80"/>
      <c r="K197" s="80"/>
      <c r="L197" s="2"/>
      <c r="M197" s="2"/>
      <c r="N197" s="2"/>
      <c r="O197" s="2"/>
      <c r="P197" s="2"/>
      <c r="Q197" s="2"/>
      <c r="R197" s="2"/>
      <c r="S197" s="2"/>
      <c r="T197" s="2"/>
      <c r="U197" s="2"/>
      <c r="V197" s="2"/>
      <c r="W197" s="2"/>
      <c r="X197" s="2"/>
      <c r="Y197" s="2"/>
    </row>
    <row r="198" spans="1:25">
      <c r="A198" s="105"/>
      <c r="B198" s="81" t="s">
        <v>29</v>
      </c>
      <c r="C198" s="82">
        <v>2328.1311838489446</v>
      </c>
      <c r="D198" s="82">
        <v>5247.7420080295296</v>
      </c>
      <c r="E198" s="83">
        <v>7223.6636116660384</v>
      </c>
      <c r="F198" s="80"/>
      <c r="G198" s="80"/>
      <c r="H198" s="80"/>
      <c r="I198" s="80"/>
      <c r="J198" s="80"/>
      <c r="K198" s="80"/>
      <c r="L198" s="2"/>
      <c r="M198" s="2"/>
      <c r="N198" s="2"/>
      <c r="O198" s="2"/>
      <c r="P198" s="2"/>
      <c r="Q198" s="2"/>
      <c r="R198" s="2"/>
      <c r="S198" s="2"/>
      <c r="T198" s="2"/>
      <c r="U198" s="2"/>
      <c r="V198" s="2"/>
      <c r="W198" s="2"/>
      <c r="X198" s="2"/>
      <c r="Y198" s="2"/>
    </row>
    <row r="199" spans="1:25">
      <c r="A199" s="105"/>
      <c r="B199" s="81" t="s">
        <v>62</v>
      </c>
      <c r="C199" s="82">
        <v>384.35596670175636</v>
      </c>
      <c r="D199" s="82">
        <v>839.67516859647515</v>
      </c>
      <c r="E199" s="83">
        <v>1048.3852205356256</v>
      </c>
      <c r="F199" s="80"/>
      <c r="G199" s="80"/>
      <c r="H199" s="80"/>
      <c r="I199" s="80"/>
      <c r="J199" s="80"/>
      <c r="K199" s="80"/>
      <c r="L199" s="2"/>
      <c r="M199" s="2"/>
      <c r="N199" s="2"/>
      <c r="O199" s="2"/>
      <c r="P199" s="2"/>
      <c r="Q199" s="2"/>
      <c r="R199" s="2"/>
      <c r="S199" s="2"/>
      <c r="T199" s="2"/>
      <c r="U199" s="2"/>
      <c r="V199" s="2"/>
      <c r="W199" s="2"/>
      <c r="X199" s="2"/>
      <c r="Y199" s="2"/>
    </row>
    <row r="200" spans="1:25">
      <c r="A200" s="105"/>
      <c r="B200" s="81" t="s">
        <v>32</v>
      </c>
      <c r="C200" s="82">
        <v>2076.3771158739983</v>
      </c>
      <c r="D200" s="82">
        <v>4986.8404358057969</v>
      </c>
      <c r="E200" s="83">
        <v>6794.9365149182704</v>
      </c>
      <c r="F200" s="80"/>
      <c r="G200" s="80"/>
      <c r="H200" s="80"/>
      <c r="I200" s="80"/>
      <c r="J200" s="80"/>
      <c r="K200" s="80"/>
      <c r="L200" s="2"/>
      <c r="M200" s="2"/>
      <c r="N200" s="2"/>
      <c r="O200" s="2"/>
      <c r="P200" s="2"/>
      <c r="Q200" s="2"/>
      <c r="R200" s="2"/>
      <c r="S200" s="2"/>
      <c r="T200" s="2"/>
      <c r="U200" s="2"/>
      <c r="V200" s="2"/>
      <c r="W200" s="2"/>
      <c r="X200" s="2"/>
      <c r="Y200" s="2"/>
    </row>
    <row r="201" spans="1:25">
      <c r="A201" s="105"/>
      <c r="B201" s="81" t="s">
        <v>105</v>
      </c>
      <c r="C201" s="717"/>
      <c r="D201" s="82">
        <v>20.431497709341041</v>
      </c>
      <c r="E201" s="83">
        <v>24.227527387184431</v>
      </c>
      <c r="F201" s="80"/>
      <c r="G201" s="80"/>
      <c r="H201" s="80"/>
      <c r="I201" s="80"/>
      <c r="J201" s="80"/>
      <c r="K201" s="80"/>
      <c r="L201" s="2"/>
      <c r="M201" s="2"/>
      <c r="N201" s="2"/>
      <c r="O201" s="2"/>
      <c r="P201" s="2"/>
      <c r="Q201" s="2"/>
      <c r="R201" s="2"/>
      <c r="S201" s="2"/>
      <c r="T201" s="2"/>
      <c r="U201" s="2"/>
      <c r="V201" s="2"/>
      <c r="W201" s="2"/>
      <c r="X201" s="2"/>
      <c r="Y201" s="2"/>
    </row>
    <row r="202" spans="1:25">
      <c r="A202" s="105"/>
      <c r="B202" s="81" t="s">
        <v>106</v>
      </c>
      <c r="C202" s="82">
        <v>10.804489601504747</v>
      </c>
      <c r="D202" s="82">
        <v>48.983902941565397</v>
      </c>
      <c r="E202" s="83">
        <v>66.337360817279063</v>
      </c>
      <c r="F202" s="80"/>
      <c r="G202" s="80"/>
      <c r="H202" s="80"/>
      <c r="I202" s="80"/>
      <c r="J202" s="80"/>
      <c r="K202" s="80"/>
      <c r="L202" s="2"/>
      <c r="M202" s="2"/>
      <c r="N202" s="2"/>
      <c r="O202" s="2"/>
      <c r="P202" s="2"/>
      <c r="Q202" s="2"/>
      <c r="R202" s="2"/>
      <c r="S202" s="2"/>
      <c r="T202" s="2"/>
      <c r="U202" s="2"/>
      <c r="V202" s="2"/>
      <c r="W202" s="2"/>
      <c r="X202" s="2"/>
      <c r="Y202" s="2"/>
    </row>
    <row r="203" spans="1:25">
      <c r="A203" s="105"/>
      <c r="B203" s="81" t="s">
        <v>65</v>
      </c>
      <c r="C203" s="82">
        <v>152.08943014426256</v>
      </c>
      <c r="D203" s="82">
        <v>601.7696776162926</v>
      </c>
      <c r="E203" s="83">
        <v>814.54380766092845</v>
      </c>
      <c r="F203" s="80"/>
      <c r="G203" s="80"/>
      <c r="H203" s="80"/>
      <c r="I203" s="80"/>
      <c r="J203" s="80"/>
      <c r="K203" s="80"/>
      <c r="L203" s="2"/>
      <c r="M203" s="2"/>
      <c r="N203" s="2"/>
      <c r="O203" s="2"/>
      <c r="P203" s="2"/>
      <c r="Q203" s="2"/>
      <c r="R203" s="2"/>
      <c r="S203" s="2"/>
      <c r="T203" s="2"/>
      <c r="U203" s="2"/>
      <c r="V203" s="2"/>
      <c r="W203" s="2"/>
      <c r="X203" s="2"/>
      <c r="Y203" s="2"/>
    </row>
    <row r="204" spans="1:25">
      <c r="A204" s="531"/>
      <c r="B204" s="81" t="s">
        <v>118</v>
      </c>
      <c r="C204" s="717"/>
      <c r="D204" s="82">
        <v>5.9565825196858846</v>
      </c>
      <c r="E204" s="83">
        <v>10.542804716122154</v>
      </c>
      <c r="F204" s="80"/>
      <c r="G204" s="80"/>
      <c r="H204" s="80"/>
      <c r="I204" s="80"/>
      <c r="J204" s="80"/>
      <c r="K204" s="80"/>
      <c r="L204" s="2"/>
      <c r="M204" s="2"/>
      <c r="N204" s="2"/>
      <c r="O204" s="2"/>
      <c r="P204" s="2"/>
      <c r="Q204" s="2"/>
      <c r="R204" s="2"/>
      <c r="S204" s="2"/>
      <c r="T204" s="2"/>
      <c r="U204" s="2"/>
      <c r="V204" s="2"/>
      <c r="W204" s="2"/>
      <c r="X204" s="2"/>
      <c r="Y204" s="2"/>
    </row>
    <row r="205" spans="1:25">
      <c r="A205" s="531"/>
      <c r="B205" s="81" t="s">
        <v>181</v>
      </c>
      <c r="C205" s="717"/>
      <c r="D205" s="717"/>
      <c r="E205" s="718"/>
      <c r="F205" s="80"/>
      <c r="G205" s="80"/>
      <c r="H205" s="80"/>
      <c r="I205" s="80"/>
      <c r="J205" s="80"/>
      <c r="K205" s="80"/>
      <c r="L205" s="2"/>
      <c r="M205" s="2"/>
      <c r="N205" s="2"/>
      <c r="O205" s="2"/>
      <c r="P205" s="2"/>
      <c r="Q205" s="2"/>
      <c r="R205" s="2"/>
      <c r="S205" s="2"/>
      <c r="T205" s="2"/>
      <c r="U205" s="2"/>
      <c r="V205" s="2"/>
      <c r="W205" s="2"/>
      <c r="X205" s="2"/>
      <c r="Y205" s="2"/>
    </row>
    <row r="206" spans="1:25">
      <c r="A206" s="531"/>
      <c r="B206" s="81" t="s">
        <v>182</v>
      </c>
      <c r="C206" s="717"/>
      <c r="D206" s="717"/>
      <c r="E206" s="718"/>
      <c r="F206" s="80"/>
      <c r="G206" s="80"/>
      <c r="H206" s="80"/>
      <c r="I206" s="80"/>
      <c r="J206" s="80"/>
      <c r="K206" s="80"/>
      <c r="L206" s="2"/>
      <c r="M206" s="2"/>
      <c r="N206" s="2"/>
      <c r="O206" s="2"/>
      <c r="P206" s="2"/>
      <c r="Q206" s="2"/>
      <c r="R206" s="2"/>
      <c r="S206" s="2"/>
      <c r="T206" s="2"/>
      <c r="U206" s="2"/>
      <c r="V206" s="2"/>
      <c r="W206" s="2"/>
      <c r="X206" s="2"/>
      <c r="Y206" s="2"/>
    </row>
    <row r="207" spans="1:25">
      <c r="A207" s="531"/>
      <c r="B207" s="81" t="s">
        <v>183</v>
      </c>
      <c r="C207" s="717"/>
      <c r="D207" s="717"/>
      <c r="E207" s="718"/>
      <c r="F207" s="80"/>
      <c r="G207" s="80"/>
      <c r="H207" s="80"/>
      <c r="I207" s="80"/>
      <c r="J207" s="80"/>
      <c r="K207" s="80"/>
      <c r="L207" s="2"/>
      <c r="M207" s="2"/>
      <c r="N207" s="2"/>
      <c r="O207" s="2"/>
      <c r="P207" s="2"/>
      <c r="Q207" s="2"/>
      <c r="R207" s="2"/>
      <c r="S207" s="2"/>
      <c r="T207" s="2"/>
      <c r="U207" s="2"/>
      <c r="V207" s="2"/>
      <c r="W207" s="2"/>
      <c r="X207" s="2"/>
      <c r="Y207" s="2"/>
    </row>
    <row r="208" spans="1: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3:E206">
    <sortState ref="B44:E207">
      <sortCondition ref="B43:B206"/>
    </sortState>
  </autoFilter>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44" t="s">
        <v>0</v>
      </c>
      <c r="B1" s="2"/>
      <c r="C1" s="2"/>
      <c r="D1" s="2"/>
      <c r="E1" s="2"/>
      <c r="F1" s="2"/>
      <c r="G1" s="2"/>
      <c r="H1" s="2"/>
      <c r="I1" s="2"/>
      <c r="J1" s="2"/>
      <c r="K1" s="2"/>
      <c r="L1" s="2"/>
    </row>
    <row r="2" spans="1:19" ht="15.75">
      <c r="A2" s="47" t="s">
        <v>192</v>
      </c>
      <c r="B2" s="2"/>
      <c r="C2" s="2"/>
      <c r="D2" s="2"/>
      <c r="E2" s="2"/>
      <c r="F2" s="2"/>
      <c r="G2" s="2"/>
      <c r="H2" s="2"/>
      <c r="I2" s="71"/>
      <c r="J2" s="107"/>
      <c r="K2" s="107"/>
      <c r="L2" s="107"/>
      <c r="M2" s="107"/>
      <c r="N2" s="107"/>
      <c r="O2" s="107"/>
      <c r="P2" s="107"/>
      <c r="Q2" s="107"/>
      <c r="R2" s="107"/>
      <c r="S2" s="107"/>
    </row>
    <row r="3" spans="1:19">
      <c r="A3" s="73"/>
      <c r="B3" s="2"/>
      <c r="C3" s="2"/>
      <c r="D3" s="2"/>
      <c r="E3" s="2"/>
      <c r="F3" s="2"/>
      <c r="G3" s="2"/>
      <c r="H3" s="2"/>
      <c r="I3" s="107"/>
      <c r="J3" s="107"/>
      <c r="K3" s="107"/>
      <c r="L3" s="107"/>
      <c r="M3" s="107"/>
      <c r="N3" s="107"/>
      <c r="O3" s="107"/>
      <c r="P3" s="107"/>
      <c r="Q3" s="107"/>
      <c r="R3" s="107"/>
      <c r="S3" s="107"/>
    </row>
    <row r="4" spans="1:19">
      <c r="A4" s="2"/>
      <c r="B4" s="2"/>
      <c r="C4" s="2"/>
      <c r="D4" s="2"/>
      <c r="E4" s="2"/>
      <c r="F4" s="2"/>
      <c r="G4" s="2"/>
      <c r="H4" s="2"/>
      <c r="I4" s="107"/>
      <c r="J4" s="107"/>
      <c r="K4" s="107"/>
      <c r="L4" s="107"/>
      <c r="M4" s="107"/>
      <c r="N4" s="107"/>
      <c r="O4" s="107"/>
      <c r="P4" s="107"/>
      <c r="Q4" s="107"/>
      <c r="R4" s="107"/>
      <c r="S4" s="107"/>
    </row>
    <row r="5" spans="1:19">
      <c r="A5" s="2"/>
      <c r="B5" s="2"/>
      <c r="C5" s="2"/>
      <c r="D5" s="2"/>
      <c r="E5" s="2"/>
      <c r="F5" s="2"/>
      <c r="G5" s="2"/>
      <c r="H5" s="2"/>
      <c r="I5" s="107"/>
      <c r="J5" s="107"/>
      <c r="K5" s="107"/>
      <c r="L5" s="107"/>
      <c r="M5" s="107"/>
      <c r="N5" s="107"/>
      <c r="O5" s="107"/>
      <c r="P5" s="107"/>
      <c r="Q5" s="107"/>
      <c r="R5" s="107"/>
      <c r="S5" s="107"/>
    </row>
    <row r="6" spans="1:19">
      <c r="A6" s="2"/>
      <c r="B6" s="2"/>
      <c r="C6" s="2"/>
      <c r="D6" s="2"/>
      <c r="E6" s="2"/>
      <c r="F6" s="2"/>
      <c r="G6" s="2"/>
      <c r="H6" s="2"/>
      <c r="I6" s="107"/>
      <c r="J6" s="107"/>
      <c r="K6" s="107"/>
      <c r="L6" s="107"/>
      <c r="M6" s="107"/>
      <c r="N6" s="107"/>
      <c r="O6" s="107"/>
      <c r="P6" s="107"/>
      <c r="Q6" s="107"/>
      <c r="R6" s="107"/>
      <c r="S6" s="107"/>
    </row>
    <row r="7" spans="1:19">
      <c r="A7" s="2"/>
      <c r="B7" s="2"/>
      <c r="C7" s="2"/>
      <c r="D7" s="2"/>
      <c r="E7" s="2"/>
      <c r="F7" s="2"/>
      <c r="G7" s="2"/>
      <c r="H7" s="2"/>
      <c r="I7" s="107"/>
      <c r="J7" s="107"/>
      <c r="K7" s="107"/>
      <c r="L7" s="107"/>
      <c r="M7" s="107"/>
      <c r="N7" s="107"/>
      <c r="O7" s="107"/>
      <c r="P7" s="107"/>
      <c r="Q7" s="107"/>
      <c r="R7" s="107"/>
      <c r="S7" s="107"/>
    </row>
    <row r="8" spans="1:19">
      <c r="A8" s="2"/>
      <c r="B8" s="2"/>
      <c r="C8" s="2"/>
      <c r="D8" s="2"/>
      <c r="E8" s="2"/>
      <c r="F8" s="2"/>
      <c r="G8" s="2"/>
      <c r="H8" s="2"/>
      <c r="I8" s="107"/>
      <c r="J8" s="107"/>
      <c r="K8" s="107"/>
      <c r="L8" s="107"/>
      <c r="M8" s="107"/>
      <c r="N8" s="107"/>
      <c r="O8" s="107"/>
      <c r="P8" s="107"/>
      <c r="Q8" s="107"/>
      <c r="R8" s="107"/>
      <c r="S8" s="107"/>
    </row>
    <row r="9" spans="1:19">
      <c r="A9" s="2"/>
      <c r="B9" s="2"/>
      <c r="C9" s="2"/>
      <c r="D9" s="2"/>
      <c r="E9" s="2"/>
      <c r="F9" s="2"/>
      <c r="G9" s="2"/>
      <c r="H9" s="2"/>
      <c r="I9" s="107"/>
      <c r="J9" s="107"/>
      <c r="K9" s="107"/>
      <c r="L9" s="107"/>
      <c r="M9" s="107"/>
      <c r="N9" s="107"/>
      <c r="O9" s="107"/>
      <c r="P9" s="107"/>
      <c r="Q9" s="107"/>
      <c r="R9" s="107"/>
      <c r="S9" s="107"/>
    </row>
    <row r="10" spans="1:19">
      <c r="A10" s="2"/>
      <c r="B10" s="2"/>
      <c r="C10" s="2"/>
      <c r="D10" s="2"/>
      <c r="E10" s="2"/>
      <c r="F10" s="2"/>
      <c r="G10" s="2"/>
      <c r="H10" s="2"/>
      <c r="I10" s="107"/>
      <c r="J10" s="107"/>
      <c r="K10" s="107"/>
      <c r="L10" s="107"/>
      <c r="M10" s="107"/>
      <c r="N10" s="107"/>
      <c r="O10" s="107"/>
      <c r="P10" s="107"/>
      <c r="Q10" s="107"/>
      <c r="R10" s="107"/>
      <c r="S10" s="107"/>
    </row>
    <row r="11" spans="1:19">
      <c r="A11" s="2"/>
      <c r="B11" s="2"/>
      <c r="C11" s="2"/>
      <c r="D11" s="2"/>
      <c r="E11" s="2"/>
      <c r="F11" s="2"/>
      <c r="G11" s="2"/>
      <c r="H11" s="2"/>
      <c r="I11" s="107"/>
      <c r="J11" s="107"/>
      <c r="K11" s="107"/>
      <c r="L11" s="107"/>
      <c r="M11" s="107"/>
      <c r="N11" s="107"/>
      <c r="O11" s="107"/>
      <c r="P11" s="107"/>
      <c r="Q11" s="107"/>
      <c r="R11" s="107"/>
      <c r="S11" s="107"/>
    </row>
    <row r="12" spans="1:19">
      <c r="A12" s="2"/>
      <c r="B12" s="2"/>
      <c r="C12" s="2"/>
      <c r="D12" s="2"/>
      <c r="E12" s="2"/>
      <c r="F12" s="2"/>
      <c r="G12" s="2"/>
      <c r="H12" s="2"/>
      <c r="I12" s="107"/>
      <c r="J12" s="107"/>
      <c r="K12" s="107"/>
      <c r="L12" s="107"/>
      <c r="M12" s="107"/>
      <c r="N12" s="107"/>
      <c r="O12" s="107"/>
      <c r="P12" s="107"/>
      <c r="Q12" s="107"/>
      <c r="R12" s="107"/>
      <c r="S12" s="107"/>
    </row>
    <row r="13" spans="1:19">
      <c r="A13" s="2"/>
      <c r="B13" s="2"/>
      <c r="C13" s="2"/>
      <c r="D13" s="2"/>
      <c r="E13" s="2"/>
      <c r="F13" s="2"/>
      <c r="G13" s="2"/>
      <c r="H13" s="2"/>
      <c r="I13" s="107"/>
      <c r="J13" s="107"/>
      <c r="K13" s="107"/>
      <c r="L13" s="107"/>
      <c r="M13" s="107"/>
      <c r="N13" s="107"/>
      <c r="O13" s="107"/>
      <c r="P13" s="107"/>
      <c r="Q13" s="107"/>
      <c r="R13" s="107"/>
      <c r="S13" s="107"/>
    </row>
    <row r="14" spans="1:19">
      <c r="A14" s="2"/>
      <c r="B14" s="2"/>
      <c r="C14" s="2"/>
      <c r="D14" s="2"/>
      <c r="E14" s="2"/>
      <c r="F14" s="2"/>
      <c r="G14" s="2"/>
      <c r="H14" s="2"/>
      <c r="I14" s="107"/>
      <c r="J14" s="107"/>
      <c r="K14" s="107"/>
      <c r="L14" s="107"/>
      <c r="M14" s="107"/>
      <c r="N14" s="107"/>
      <c r="O14" s="107"/>
      <c r="P14" s="107"/>
      <c r="Q14" s="107"/>
      <c r="R14" s="107"/>
      <c r="S14" s="107"/>
    </row>
    <row r="15" spans="1:19">
      <c r="A15" s="2"/>
      <c r="B15" s="2"/>
      <c r="C15" s="2"/>
      <c r="D15" s="2"/>
      <c r="E15" s="2"/>
      <c r="F15" s="2"/>
      <c r="G15" s="2"/>
      <c r="H15" s="2"/>
      <c r="I15" s="107"/>
      <c r="J15" s="107"/>
      <c r="K15" s="107"/>
      <c r="L15" s="107"/>
      <c r="M15" s="107"/>
      <c r="N15" s="107"/>
      <c r="O15" s="107"/>
      <c r="P15" s="107"/>
      <c r="Q15" s="107"/>
      <c r="R15" s="107"/>
      <c r="S15" s="107"/>
    </row>
    <row r="16" spans="1:19">
      <c r="A16" s="2"/>
      <c r="B16" s="2"/>
      <c r="C16" s="2"/>
      <c r="D16" s="2"/>
      <c r="E16" s="2"/>
      <c r="F16" s="2"/>
      <c r="G16" s="2"/>
      <c r="H16" s="2"/>
      <c r="I16" s="107"/>
      <c r="J16" s="107"/>
      <c r="K16" s="107"/>
      <c r="L16" s="107"/>
      <c r="M16" s="107"/>
      <c r="N16" s="107"/>
      <c r="O16" s="107"/>
      <c r="P16" s="107"/>
      <c r="Q16" s="107"/>
      <c r="R16" s="107"/>
      <c r="S16" s="107"/>
    </row>
    <row r="17" spans="1:19">
      <c r="A17" s="2"/>
      <c r="B17" s="2"/>
      <c r="C17" s="2"/>
      <c r="D17" s="2"/>
      <c r="E17" s="2"/>
      <c r="F17" s="2"/>
      <c r="G17" s="2"/>
      <c r="H17" s="2"/>
      <c r="I17" s="107"/>
      <c r="J17" s="107"/>
      <c r="K17" s="107"/>
      <c r="L17" s="107"/>
      <c r="M17" s="107"/>
      <c r="N17" s="107"/>
      <c r="O17" s="107"/>
      <c r="P17" s="107"/>
      <c r="Q17" s="107"/>
      <c r="R17" s="107"/>
      <c r="S17" s="107"/>
    </row>
    <row r="18" spans="1:19">
      <c r="A18" s="2"/>
      <c r="B18" s="2"/>
      <c r="C18" s="2"/>
      <c r="D18" s="2"/>
      <c r="E18" s="2"/>
      <c r="F18" s="2"/>
      <c r="G18" s="2"/>
      <c r="H18" s="2"/>
      <c r="I18" s="107"/>
      <c r="J18" s="107"/>
      <c r="K18" s="107"/>
      <c r="L18" s="107"/>
      <c r="M18" s="107"/>
      <c r="N18" s="107"/>
      <c r="O18" s="107"/>
      <c r="P18" s="107"/>
      <c r="Q18" s="107"/>
      <c r="R18" s="107"/>
      <c r="S18" s="107"/>
    </row>
    <row r="19" spans="1:19" ht="15.75">
      <c r="A19" s="2"/>
      <c r="B19" s="70"/>
      <c r="C19" s="2"/>
      <c r="D19" s="2"/>
      <c r="E19" s="2"/>
      <c r="F19" s="2"/>
      <c r="G19" s="2"/>
      <c r="H19" s="2"/>
      <c r="I19" s="107"/>
      <c r="J19" s="107"/>
      <c r="K19" s="107"/>
      <c r="L19" s="107"/>
      <c r="M19" s="107"/>
      <c r="N19" s="107"/>
      <c r="O19" s="107"/>
      <c r="P19" s="107"/>
      <c r="Q19" s="107"/>
      <c r="R19" s="107"/>
      <c r="S19" s="107"/>
    </row>
    <row r="20" spans="1:19">
      <c r="A20" s="2"/>
      <c r="B20" s="2"/>
      <c r="C20" s="2"/>
      <c r="D20" s="48"/>
      <c r="E20" s="74"/>
      <c r="F20" s="2"/>
      <c r="G20" s="2"/>
      <c r="H20" s="2"/>
      <c r="I20" s="107"/>
      <c r="J20" s="107"/>
      <c r="K20" s="107"/>
      <c r="L20" s="107"/>
      <c r="M20" s="107"/>
      <c r="N20" s="107"/>
      <c r="O20" s="107"/>
      <c r="P20" s="107"/>
      <c r="Q20" s="107"/>
      <c r="R20" s="107"/>
      <c r="S20" s="107"/>
    </row>
    <row r="21" spans="1:19">
      <c r="A21" s="2"/>
      <c r="B21" s="2"/>
      <c r="C21" s="2"/>
      <c r="D21" s="2"/>
      <c r="E21" s="2"/>
      <c r="F21" s="2"/>
      <c r="G21" s="2"/>
      <c r="H21" s="2"/>
      <c r="I21" s="107"/>
      <c r="J21" s="107"/>
      <c r="K21" s="107"/>
      <c r="L21" s="107"/>
      <c r="M21" s="107"/>
      <c r="N21" s="107"/>
      <c r="O21" s="107"/>
      <c r="P21" s="107"/>
      <c r="Q21" s="107"/>
      <c r="R21" s="107"/>
      <c r="S21" s="107"/>
    </row>
    <row r="22" spans="1:19">
      <c r="A22" s="2"/>
      <c r="B22" s="2"/>
      <c r="C22" s="2"/>
      <c r="D22" s="2"/>
      <c r="E22" s="2"/>
      <c r="F22" s="2"/>
      <c r="G22" s="2"/>
      <c r="H22" s="2"/>
      <c r="I22" s="107"/>
      <c r="J22" s="107"/>
      <c r="K22" s="107"/>
      <c r="L22" s="107"/>
      <c r="M22" s="107"/>
      <c r="N22" s="107"/>
      <c r="O22" s="107"/>
      <c r="P22" s="107"/>
      <c r="Q22" s="107"/>
      <c r="R22" s="107"/>
      <c r="S22" s="107"/>
    </row>
    <row r="23" spans="1:19">
      <c r="A23" s="2"/>
      <c r="B23" s="2"/>
      <c r="C23" s="2"/>
      <c r="D23" s="2"/>
      <c r="E23" s="2"/>
      <c r="F23" s="2"/>
      <c r="G23" s="2"/>
      <c r="H23" s="2"/>
      <c r="I23" s="107"/>
      <c r="J23" s="107"/>
      <c r="K23" s="107"/>
      <c r="L23" s="107"/>
      <c r="M23" s="107"/>
      <c r="N23" s="107"/>
      <c r="O23" s="107"/>
      <c r="P23" s="107"/>
      <c r="Q23" s="107"/>
      <c r="R23" s="107"/>
    </row>
    <row r="24" spans="1:19">
      <c r="A24" s="2"/>
      <c r="B24" s="2"/>
      <c r="C24" s="2"/>
      <c r="D24" s="2"/>
      <c r="E24" s="2"/>
      <c r="F24" s="2"/>
      <c r="G24" s="2"/>
      <c r="H24" s="2"/>
      <c r="I24" s="107"/>
      <c r="J24" s="107"/>
      <c r="K24" s="107"/>
      <c r="L24" s="107"/>
      <c r="M24" s="107"/>
      <c r="N24" s="107"/>
      <c r="O24" s="107"/>
      <c r="P24" s="107"/>
      <c r="Q24" s="107"/>
      <c r="R24" s="107"/>
    </row>
    <row r="25" spans="1:19">
      <c r="A25" s="2"/>
      <c r="B25" s="2"/>
      <c r="C25" s="2"/>
      <c r="D25" s="2"/>
      <c r="E25" s="2"/>
      <c r="F25" s="2"/>
      <c r="G25" s="2"/>
      <c r="H25" s="2"/>
      <c r="I25" s="107"/>
      <c r="J25" s="107"/>
      <c r="K25" s="107"/>
      <c r="L25" s="107"/>
      <c r="M25" s="107"/>
      <c r="N25" s="107"/>
      <c r="O25" s="107"/>
      <c r="P25" s="107"/>
      <c r="Q25" s="107"/>
      <c r="R25" s="107"/>
    </row>
    <row r="26" spans="1:19">
      <c r="A26" s="2"/>
      <c r="B26" s="2"/>
      <c r="C26" s="2"/>
      <c r="D26" s="2"/>
      <c r="E26" s="2"/>
      <c r="F26" s="2"/>
      <c r="G26" s="2"/>
      <c r="H26" s="2"/>
      <c r="I26" s="107"/>
      <c r="J26" s="107"/>
      <c r="K26" s="107"/>
      <c r="L26" s="107"/>
      <c r="M26" s="107"/>
      <c r="N26" s="107"/>
      <c r="O26" s="107"/>
      <c r="P26" s="107"/>
      <c r="Q26" s="107"/>
      <c r="R26" s="107"/>
    </row>
    <row r="27" spans="1:19">
      <c r="A27" s="2"/>
      <c r="B27" s="2"/>
      <c r="C27" s="2"/>
      <c r="D27" s="2"/>
      <c r="E27" s="2"/>
      <c r="F27" s="2"/>
      <c r="G27" s="2"/>
      <c r="H27" s="2"/>
      <c r="I27" s="107"/>
      <c r="J27" s="107"/>
      <c r="K27" s="107"/>
      <c r="L27" s="107"/>
      <c r="M27" s="107"/>
      <c r="N27" s="107"/>
      <c r="O27" s="107"/>
      <c r="P27" s="107"/>
      <c r="Q27" s="107"/>
      <c r="R27" s="107"/>
    </row>
    <row r="28" spans="1:19">
      <c r="A28" s="2"/>
      <c r="B28" s="2"/>
      <c r="C28" s="2"/>
      <c r="D28" s="2"/>
      <c r="E28" s="2"/>
      <c r="F28" s="2"/>
      <c r="G28" s="2"/>
      <c r="H28" s="2"/>
      <c r="I28" s="107"/>
      <c r="J28" s="107"/>
      <c r="K28" s="107"/>
      <c r="L28" s="107"/>
      <c r="M28" s="107"/>
      <c r="N28" s="107"/>
      <c r="O28" s="107"/>
      <c r="P28" s="107"/>
      <c r="Q28" s="107"/>
      <c r="R28" s="107"/>
    </row>
    <row r="29" spans="1:19">
      <c r="A29" s="2"/>
      <c r="B29" s="2"/>
      <c r="C29" s="2"/>
      <c r="D29" s="2"/>
      <c r="E29" s="2"/>
      <c r="F29" s="2"/>
      <c r="G29" s="2"/>
      <c r="H29" s="2"/>
      <c r="I29" s="107"/>
      <c r="J29" s="107"/>
      <c r="K29" s="107"/>
      <c r="L29" s="107"/>
      <c r="M29" s="107"/>
      <c r="N29" s="107"/>
      <c r="O29" s="107"/>
      <c r="P29" s="107"/>
      <c r="Q29" s="107"/>
      <c r="R29" s="107"/>
    </row>
    <row r="30" spans="1:19">
      <c r="A30" s="2"/>
      <c r="B30" s="2"/>
      <c r="C30" s="2"/>
      <c r="D30" s="2"/>
      <c r="E30" s="2"/>
      <c r="F30" s="2"/>
      <c r="G30" s="2"/>
      <c r="H30" s="2"/>
      <c r="I30" s="107"/>
      <c r="J30" s="107"/>
      <c r="K30" s="107"/>
      <c r="L30" s="107"/>
      <c r="M30" s="107"/>
      <c r="N30" s="107"/>
      <c r="O30" s="107"/>
      <c r="P30" s="107"/>
      <c r="Q30" s="107"/>
      <c r="R30" s="107"/>
    </row>
    <row r="31" spans="1:19">
      <c r="A31" s="2"/>
      <c r="B31" s="77"/>
      <c r="C31" s="57">
        <v>2005</v>
      </c>
      <c r="D31" s="57">
        <v>2010</v>
      </c>
      <c r="E31" s="57">
        <v>2015</v>
      </c>
      <c r="F31" s="57">
        <v>2020</v>
      </c>
      <c r="G31" s="57">
        <v>2025</v>
      </c>
      <c r="H31" s="57">
        <v>2030</v>
      </c>
      <c r="I31" s="57">
        <v>2035</v>
      </c>
      <c r="J31" s="57">
        <v>2040</v>
      </c>
      <c r="K31" s="57">
        <v>2045</v>
      </c>
      <c r="L31" s="2"/>
    </row>
    <row r="32" spans="1:19">
      <c r="A32" s="65" t="s">
        <v>185</v>
      </c>
      <c r="B32" s="81" t="s">
        <v>32</v>
      </c>
      <c r="C32" s="108">
        <v>5.2828643076881189E-3</v>
      </c>
      <c r="D32" s="108">
        <v>7.9661705806554784E-3</v>
      </c>
      <c r="E32" s="109">
        <v>8.9017015947771925E-3</v>
      </c>
      <c r="F32" s="110"/>
      <c r="G32" s="110"/>
      <c r="H32" s="110"/>
      <c r="I32" s="110"/>
      <c r="J32" s="110"/>
      <c r="K32" s="110"/>
      <c r="L32" s="2"/>
    </row>
    <row r="33" spans="1:12">
      <c r="A33" s="66" t="s">
        <v>185</v>
      </c>
      <c r="B33" s="81" t="s">
        <v>37</v>
      </c>
      <c r="C33" s="108">
        <v>4.9994112151889479E-3</v>
      </c>
      <c r="D33" s="108">
        <v>8.0433393661174992E-3</v>
      </c>
      <c r="E33" s="109">
        <v>8.5100779669957122E-3</v>
      </c>
      <c r="F33" s="110"/>
      <c r="G33" s="110"/>
      <c r="H33" s="110"/>
      <c r="I33" s="110"/>
      <c r="J33" s="110"/>
      <c r="K33" s="110"/>
      <c r="L33" s="2"/>
    </row>
    <row r="34" spans="1:12">
      <c r="A34" s="106" t="s">
        <v>185</v>
      </c>
      <c r="B34" s="81" t="s">
        <v>113</v>
      </c>
      <c r="C34" s="108">
        <v>9.6264091243400366E-5</v>
      </c>
      <c r="D34" s="108">
        <v>1.9380513646223931E-4</v>
      </c>
      <c r="E34" s="109">
        <v>2.9629879646743184E-4</v>
      </c>
      <c r="F34" s="110"/>
      <c r="G34" s="110"/>
      <c r="H34" s="110"/>
      <c r="I34" s="110"/>
      <c r="J34" s="110"/>
      <c r="K34" s="110"/>
      <c r="L34" s="2"/>
    </row>
    <row r="35" spans="1:12">
      <c r="A35" s="67" t="s">
        <v>185</v>
      </c>
      <c r="B35" s="81" t="s">
        <v>74</v>
      </c>
      <c r="C35" s="108">
        <v>1.0780319059635929E-3</v>
      </c>
      <c r="D35" s="108">
        <v>2.0149384470256682E-3</v>
      </c>
      <c r="E35" s="109">
        <v>5.1281763224843195E-3</v>
      </c>
      <c r="F35" s="110"/>
      <c r="G35" s="110"/>
      <c r="H35" s="110"/>
      <c r="I35" s="110"/>
      <c r="J35" s="110"/>
      <c r="K35" s="110"/>
      <c r="L35" s="2"/>
    </row>
    <row r="36" spans="1:12">
      <c r="A36" s="68" t="s">
        <v>185</v>
      </c>
      <c r="B36" s="81" t="s">
        <v>54</v>
      </c>
      <c r="C36" s="108">
        <v>1.0125651009391806E-3</v>
      </c>
      <c r="D36" s="108">
        <v>3.8363594444206181E-3</v>
      </c>
      <c r="E36" s="109">
        <v>5.5877911863401767E-3</v>
      </c>
      <c r="F36" s="110"/>
      <c r="G36" s="110"/>
      <c r="H36" s="110"/>
      <c r="I36" s="110"/>
      <c r="J36" s="110"/>
      <c r="K36" s="110"/>
      <c r="L36" s="2"/>
    </row>
    <row r="37" spans="1:12">
      <c r="A37" s="45"/>
      <c r="B37" s="91"/>
      <c r="C37" s="92"/>
      <c r="D37" s="92"/>
      <c r="E37" s="92"/>
      <c r="F37" s="92"/>
      <c r="G37" s="92"/>
      <c r="H37" s="92"/>
      <c r="I37" s="92"/>
      <c r="J37" s="92"/>
      <c r="K37" s="92"/>
      <c r="L37" s="2"/>
    </row>
    <row r="38" spans="1:12">
      <c r="A38" s="2"/>
      <c r="B38" s="2"/>
      <c r="C38" s="2"/>
      <c r="D38" s="2"/>
      <c r="E38" s="2"/>
      <c r="F38" s="2"/>
      <c r="G38" s="2"/>
      <c r="H38" s="2"/>
      <c r="I38" s="2"/>
      <c r="J38" s="2"/>
      <c r="K38" s="2"/>
      <c r="L38" s="2"/>
    </row>
    <row r="39" spans="1:12">
      <c r="A39" s="90"/>
      <c r="B39" s="94" t="s">
        <v>191</v>
      </c>
      <c r="C39" s="55"/>
      <c r="D39" s="55"/>
      <c r="E39" s="55"/>
      <c r="F39" s="57"/>
      <c r="G39" s="56"/>
      <c r="H39" s="56"/>
      <c r="I39" s="55"/>
      <c r="J39" s="55"/>
      <c r="K39" s="55"/>
      <c r="L39" s="2"/>
    </row>
    <row r="40" spans="1:12">
      <c r="A40" s="93"/>
      <c r="B40" s="95"/>
      <c r="C40" s="60"/>
      <c r="D40" s="58" t="s">
        <v>190</v>
      </c>
      <c r="E40" s="59"/>
      <c r="F40" s="60"/>
      <c r="G40" s="59"/>
      <c r="H40" s="59"/>
      <c r="I40" s="60"/>
      <c r="J40" s="60"/>
      <c r="K40" s="60"/>
      <c r="L40" s="2"/>
    </row>
    <row r="41" spans="1:12">
      <c r="A41" s="93"/>
      <c r="B41" s="96" t="s">
        <v>18</v>
      </c>
      <c r="C41" s="57">
        <v>2005</v>
      </c>
      <c r="D41" s="57">
        <v>2010</v>
      </c>
      <c r="E41" s="57">
        <v>2015</v>
      </c>
      <c r="F41" s="57"/>
      <c r="G41" s="57"/>
      <c r="H41" s="57"/>
      <c r="I41" s="57"/>
      <c r="J41" s="57"/>
      <c r="K41" s="57"/>
      <c r="L41" s="2"/>
    </row>
    <row r="42" spans="1:12">
      <c r="A42" s="93"/>
      <c r="B42" s="97"/>
      <c r="C42" s="97"/>
      <c r="D42" s="80"/>
      <c r="E42" s="80"/>
      <c r="F42" s="80"/>
      <c r="G42" s="80"/>
      <c r="H42" s="80"/>
      <c r="I42" s="80"/>
      <c r="J42" s="80"/>
      <c r="K42" s="80"/>
      <c r="L42" s="2"/>
    </row>
    <row r="43" spans="1:12">
      <c r="A43" s="105"/>
      <c r="B43" s="81" t="s">
        <v>122</v>
      </c>
      <c r="C43" s="111">
        <v>0</v>
      </c>
      <c r="D43" s="111">
        <v>0</v>
      </c>
      <c r="E43" s="112">
        <v>0</v>
      </c>
      <c r="F43" s="110"/>
      <c r="G43" s="110"/>
      <c r="H43" s="110"/>
      <c r="I43" s="110"/>
      <c r="J43" s="110"/>
      <c r="K43" s="110"/>
      <c r="L43" s="2"/>
    </row>
    <row r="44" spans="1:12">
      <c r="A44" s="105"/>
      <c r="B44" s="81" t="s">
        <v>111</v>
      </c>
      <c r="C44" s="108">
        <v>1.7238294941451861E-4</v>
      </c>
      <c r="D44" s="108">
        <v>1.452128415463201E-4</v>
      </c>
      <c r="E44" s="109">
        <v>2.4985646671487748E-4</v>
      </c>
      <c r="F44" s="110"/>
      <c r="G44" s="110"/>
      <c r="H44" s="110"/>
      <c r="I44" s="110"/>
      <c r="J44" s="110"/>
      <c r="K44" s="110"/>
      <c r="L44" s="2"/>
    </row>
    <row r="45" spans="1:12">
      <c r="A45" s="98"/>
      <c r="B45" s="87" t="s">
        <v>99</v>
      </c>
      <c r="C45" s="108">
        <v>2.3498698399845146E-5</v>
      </c>
      <c r="D45" s="108">
        <v>2.3588119807281901E-4</v>
      </c>
      <c r="E45" s="109">
        <v>6.7825883638000827E-4</v>
      </c>
      <c r="F45" s="110"/>
      <c r="G45" s="110"/>
      <c r="H45" s="110"/>
      <c r="I45" s="110"/>
      <c r="J45" s="110"/>
      <c r="K45" s="110"/>
      <c r="L45" s="2"/>
    </row>
    <row r="46" spans="1:12">
      <c r="A46" s="98"/>
      <c r="B46" s="81" t="s">
        <v>113</v>
      </c>
      <c r="C46" s="108">
        <v>9.6264091243400366E-5</v>
      </c>
      <c r="D46" s="108">
        <v>1.9380513646223931E-4</v>
      </c>
      <c r="E46" s="109">
        <v>2.9629879646743184E-4</v>
      </c>
      <c r="F46" s="110"/>
      <c r="G46" s="110"/>
      <c r="H46" s="110"/>
      <c r="I46" s="110"/>
      <c r="J46" s="110"/>
      <c r="K46" s="110"/>
      <c r="L46" s="2"/>
    </row>
    <row r="47" spans="1:12">
      <c r="A47" s="98"/>
      <c r="B47" s="81" t="s">
        <v>114</v>
      </c>
      <c r="C47" s="108">
        <v>1.6323381510153571E-4</v>
      </c>
      <c r="D47" s="108">
        <v>3.0026497580732775E-4</v>
      </c>
      <c r="E47" s="109">
        <v>2.41810313902317E-4</v>
      </c>
      <c r="F47" s="110"/>
      <c r="G47" s="110"/>
      <c r="H47" s="110"/>
      <c r="I47" s="110"/>
      <c r="J47" s="110"/>
      <c r="K47" s="110"/>
      <c r="L47" s="2"/>
    </row>
    <row r="48" spans="1:12">
      <c r="A48" s="98"/>
      <c r="B48" s="81" t="s">
        <v>34</v>
      </c>
      <c r="C48" s="108">
        <v>5.0806156437572724E-3</v>
      </c>
      <c r="D48" s="108">
        <v>9.5492906282139151E-3</v>
      </c>
      <c r="E48" s="109">
        <v>1.0446071269074791E-2</v>
      </c>
      <c r="F48" s="110"/>
      <c r="G48" s="110"/>
      <c r="H48" s="110"/>
      <c r="I48" s="110"/>
      <c r="J48" s="110"/>
      <c r="K48" s="110"/>
      <c r="L48" s="2"/>
    </row>
    <row r="49" spans="1:12">
      <c r="A49" s="98"/>
      <c r="B49" s="81" t="s">
        <v>43</v>
      </c>
      <c r="C49" s="108">
        <v>2.0781557385984918E-3</v>
      </c>
      <c r="D49" s="108">
        <v>3.3708970524002424E-3</v>
      </c>
      <c r="E49" s="109">
        <v>3.8226912530008651E-3</v>
      </c>
      <c r="F49" s="110"/>
      <c r="G49" s="110"/>
      <c r="H49" s="110"/>
      <c r="I49" s="110"/>
      <c r="J49" s="110"/>
      <c r="K49" s="110"/>
      <c r="L49" s="2"/>
    </row>
    <row r="50" spans="1:12">
      <c r="A50" s="98"/>
      <c r="B50" s="81" t="s">
        <v>123</v>
      </c>
      <c r="C50" s="111">
        <v>0</v>
      </c>
      <c r="D50" s="111">
        <v>0</v>
      </c>
      <c r="E50" s="112">
        <v>0</v>
      </c>
      <c r="F50" s="110"/>
      <c r="G50" s="110"/>
      <c r="H50" s="110"/>
      <c r="I50" s="110"/>
      <c r="J50" s="110"/>
      <c r="K50" s="110"/>
      <c r="L50" s="2"/>
    </row>
    <row r="51" spans="1:12">
      <c r="A51" s="98"/>
      <c r="B51" s="81" t="s">
        <v>77</v>
      </c>
      <c r="C51" s="113"/>
      <c r="D51" s="113"/>
      <c r="E51" s="109">
        <v>1.5293749707186643E-3</v>
      </c>
      <c r="F51" s="110"/>
      <c r="G51" s="110"/>
      <c r="H51" s="110"/>
      <c r="I51" s="110"/>
      <c r="J51" s="110"/>
      <c r="K51" s="110"/>
      <c r="L51" s="2"/>
    </row>
    <row r="52" spans="1:12">
      <c r="A52" s="98"/>
      <c r="B52" s="81" t="s">
        <v>33</v>
      </c>
      <c r="C52" s="108">
        <v>2.9516970666933293E-3</v>
      </c>
      <c r="D52" s="108">
        <v>2.4368522249157247E-3</v>
      </c>
      <c r="E52" s="109">
        <v>9.7363453588676045E-3</v>
      </c>
      <c r="F52" s="110"/>
      <c r="G52" s="110"/>
      <c r="H52" s="110"/>
      <c r="I52" s="110"/>
      <c r="J52" s="110"/>
      <c r="K52" s="110"/>
      <c r="L52" s="2"/>
    </row>
    <row r="53" spans="1:12">
      <c r="A53" s="98"/>
      <c r="B53" s="81" t="s">
        <v>124</v>
      </c>
      <c r="C53" s="111">
        <v>0</v>
      </c>
      <c r="D53" s="111">
        <v>0</v>
      </c>
      <c r="E53" s="112">
        <v>0</v>
      </c>
      <c r="F53" s="110"/>
      <c r="G53" s="110"/>
      <c r="H53" s="110"/>
      <c r="I53" s="110"/>
      <c r="J53" s="110"/>
      <c r="K53" s="110"/>
      <c r="L53" s="2"/>
    </row>
    <row r="54" spans="1:12">
      <c r="A54" s="98"/>
      <c r="B54" s="81" t="s">
        <v>69</v>
      </c>
      <c r="C54" s="113"/>
      <c r="D54" s="113"/>
      <c r="E54" s="109">
        <v>3.2632744291495128E-3</v>
      </c>
      <c r="F54" s="110"/>
      <c r="G54" s="110"/>
      <c r="H54" s="110"/>
      <c r="I54" s="110"/>
      <c r="J54" s="110"/>
      <c r="K54" s="110"/>
      <c r="L54" s="2"/>
    </row>
    <row r="55" spans="1:12">
      <c r="A55" s="98"/>
      <c r="B55" s="81" t="s">
        <v>89</v>
      </c>
      <c r="C55" s="108">
        <v>0</v>
      </c>
      <c r="D55" s="108">
        <v>2.5991208901089631E-4</v>
      </c>
      <c r="E55" s="109">
        <v>1.2594240637785739E-3</v>
      </c>
      <c r="F55" s="110"/>
      <c r="G55" s="110"/>
      <c r="H55" s="110"/>
      <c r="I55" s="110"/>
      <c r="J55" s="110"/>
      <c r="K55" s="110"/>
      <c r="L55" s="2"/>
    </row>
    <row r="56" spans="1:12">
      <c r="A56" s="98"/>
      <c r="B56" s="81" t="s">
        <v>42</v>
      </c>
      <c r="C56" s="108">
        <v>2.2187602686199533E-3</v>
      </c>
      <c r="D56" s="108">
        <v>4.0120987713333188E-3</v>
      </c>
      <c r="E56" s="109">
        <v>4.1166111757482476E-3</v>
      </c>
      <c r="F56" s="110"/>
      <c r="G56" s="110"/>
      <c r="H56" s="110"/>
      <c r="I56" s="110"/>
      <c r="J56" s="110"/>
      <c r="K56" s="110"/>
      <c r="L56" s="2"/>
    </row>
    <row r="57" spans="1:12">
      <c r="A57" s="98"/>
      <c r="B57" s="87" t="s">
        <v>125</v>
      </c>
      <c r="C57" s="111">
        <v>0</v>
      </c>
      <c r="D57" s="111">
        <v>0</v>
      </c>
      <c r="E57" s="112">
        <v>0</v>
      </c>
      <c r="F57" s="110"/>
      <c r="G57" s="110"/>
      <c r="H57" s="110"/>
      <c r="I57" s="110"/>
      <c r="J57" s="110"/>
      <c r="K57" s="110"/>
      <c r="L57" s="2"/>
    </row>
    <row r="58" spans="1:12">
      <c r="A58" s="98"/>
      <c r="B58" s="81" t="s">
        <v>126</v>
      </c>
      <c r="C58" s="111">
        <v>0</v>
      </c>
      <c r="D58" s="111">
        <v>0</v>
      </c>
      <c r="E58" s="112">
        <v>0</v>
      </c>
      <c r="F58" s="110"/>
      <c r="G58" s="110"/>
      <c r="H58" s="110"/>
      <c r="I58" s="110"/>
      <c r="J58" s="110"/>
      <c r="K58" s="110"/>
      <c r="L58" s="2"/>
    </row>
    <row r="59" spans="1:12">
      <c r="A59" s="98"/>
      <c r="B59" s="81" t="s">
        <v>110</v>
      </c>
      <c r="C59" s="108">
        <v>1.4258835723894665E-4</v>
      </c>
      <c r="D59" s="108">
        <v>1.7158829575436379E-4</v>
      </c>
      <c r="E59" s="109">
        <v>4.264988281685159E-4</v>
      </c>
      <c r="F59" s="110"/>
      <c r="G59" s="110"/>
      <c r="H59" s="110"/>
      <c r="I59" s="110"/>
      <c r="J59" s="110"/>
      <c r="K59" s="110"/>
      <c r="L59" s="2"/>
    </row>
    <row r="60" spans="1:12">
      <c r="A60" s="98"/>
      <c r="B60" s="81" t="s">
        <v>78</v>
      </c>
      <c r="C60" s="108">
        <v>2.6338773596754346E-3</v>
      </c>
      <c r="D60" s="108">
        <v>4.3547289925626592E-3</v>
      </c>
      <c r="E60" s="109">
        <v>4.4126806239502695E-3</v>
      </c>
      <c r="F60" s="110"/>
      <c r="G60" s="110"/>
      <c r="H60" s="110"/>
      <c r="I60" s="110"/>
      <c r="J60" s="110"/>
      <c r="K60" s="110"/>
      <c r="L60" s="2"/>
    </row>
    <row r="61" spans="1:12">
      <c r="A61" s="98"/>
      <c r="B61" s="81" t="s">
        <v>94</v>
      </c>
      <c r="C61" s="108">
        <v>6.7607444351378671E-4</v>
      </c>
      <c r="D61" s="108">
        <v>1.0336399153455273E-3</v>
      </c>
      <c r="E61" s="109">
        <v>7.4588543711134642E-4</v>
      </c>
      <c r="F61" s="110"/>
      <c r="G61" s="110"/>
      <c r="H61" s="110"/>
      <c r="I61" s="110"/>
      <c r="J61" s="110"/>
      <c r="K61" s="110"/>
      <c r="L61" s="2"/>
    </row>
    <row r="62" spans="1:12">
      <c r="A62" s="98"/>
      <c r="B62" s="81" t="s">
        <v>95</v>
      </c>
      <c r="C62" s="108">
        <v>3.5811440062925664E-4</v>
      </c>
      <c r="D62" s="108">
        <v>4.4169941306276654E-4</v>
      </c>
      <c r="E62" s="109">
        <v>7.0385389605370687E-4</v>
      </c>
      <c r="F62" s="110"/>
      <c r="G62" s="110"/>
      <c r="H62" s="110"/>
      <c r="I62" s="110"/>
      <c r="J62" s="110"/>
      <c r="K62" s="110"/>
      <c r="L62" s="2"/>
    </row>
    <row r="63" spans="1:12">
      <c r="A63" s="98"/>
      <c r="B63" s="81" t="s">
        <v>26</v>
      </c>
      <c r="C63" s="101"/>
      <c r="D63" s="113"/>
      <c r="E63" s="109">
        <v>1.2039748800213128E-2</v>
      </c>
      <c r="F63" s="110"/>
      <c r="G63" s="110"/>
      <c r="H63" s="110"/>
      <c r="I63" s="110"/>
      <c r="J63" s="110"/>
      <c r="K63" s="110"/>
      <c r="L63" s="2"/>
    </row>
    <row r="64" spans="1:12">
      <c r="A64" s="98"/>
      <c r="B64" s="81" t="s">
        <v>88</v>
      </c>
      <c r="C64" s="108">
        <v>2.3901595392249484E-5</v>
      </c>
      <c r="D64" s="108">
        <v>8.1395987285369834E-4</v>
      </c>
      <c r="E64" s="109">
        <v>1.2589005058745047E-3</v>
      </c>
      <c r="F64" s="110"/>
      <c r="G64" s="110"/>
      <c r="H64" s="110"/>
      <c r="I64" s="110"/>
      <c r="J64" s="110"/>
      <c r="K64" s="110"/>
      <c r="L64" s="2"/>
    </row>
    <row r="65" spans="1:12">
      <c r="A65" s="98"/>
      <c r="B65" s="81" t="s">
        <v>127</v>
      </c>
      <c r="C65" s="111">
        <v>0</v>
      </c>
      <c r="D65" s="111">
        <v>0</v>
      </c>
      <c r="E65" s="112">
        <v>0</v>
      </c>
      <c r="F65" s="110"/>
      <c r="G65" s="110"/>
      <c r="H65" s="110"/>
      <c r="I65" s="110"/>
      <c r="J65" s="110"/>
      <c r="K65" s="110"/>
      <c r="L65" s="2"/>
    </row>
    <row r="66" spans="1:12">
      <c r="A66" s="98"/>
      <c r="B66" s="81" t="s">
        <v>128</v>
      </c>
      <c r="C66" s="111">
        <v>0</v>
      </c>
      <c r="D66" s="111">
        <v>0</v>
      </c>
      <c r="E66" s="112">
        <v>0</v>
      </c>
      <c r="F66" s="110"/>
      <c r="G66" s="110"/>
      <c r="H66" s="110"/>
      <c r="I66" s="110"/>
      <c r="J66" s="110"/>
      <c r="K66" s="110"/>
      <c r="L66" s="2"/>
    </row>
    <row r="67" spans="1:12">
      <c r="A67" s="98"/>
      <c r="B67" s="102" t="s">
        <v>129</v>
      </c>
      <c r="C67" s="111">
        <v>0</v>
      </c>
      <c r="D67" s="111">
        <v>0</v>
      </c>
      <c r="E67" s="112">
        <v>0</v>
      </c>
      <c r="F67" s="110"/>
      <c r="G67" s="110"/>
      <c r="H67" s="110"/>
      <c r="I67" s="110"/>
      <c r="J67" s="110"/>
      <c r="K67" s="110"/>
      <c r="L67" s="2"/>
    </row>
    <row r="68" spans="1:12">
      <c r="A68" s="98"/>
      <c r="B68" s="81" t="s">
        <v>130</v>
      </c>
      <c r="C68" s="111">
        <v>0</v>
      </c>
      <c r="D68" s="111">
        <v>0</v>
      </c>
      <c r="E68" s="112">
        <v>0</v>
      </c>
      <c r="F68" s="110"/>
      <c r="G68" s="110"/>
      <c r="H68" s="110"/>
      <c r="I68" s="110"/>
      <c r="J68" s="110"/>
      <c r="K68" s="110"/>
      <c r="L68" s="2"/>
    </row>
    <row r="69" spans="1:12">
      <c r="A69" s="98"/>
      <c r="B69" s="81" t="s">
        <v>37</v>
      </c>
      <c r="C69" s="108">
        <v>4.9994112151889479E-3</v>
      </c>
      <c r="D69" s="108">
        <v>8.0433393661174992E-3</v>
      </c>
      <c r="E69" s="109">
        <v>8.5100779669957122E-3</v>
      </c>
      <c r="F69" s="110"/>
      <c r="G69" s="110"/>
      <c r="H69" s="110"/>
      <c r="I69" s="110"/>
      <c r="J69" s="110"/>
      <c r="K69" s="110"/>
      <c r="L69" s="2"/>
    </row>
    <row r="70" spans="1:12">
      <c r="A70" s="98"/>
      <c r="B70" s="81" t="s">
        <v>131</v>
      </c>
      <c r="C70" s="111">
        <v>0</v>
      </c>
      <c r="D70" s="111">
        <v>0</v>
      </c>
      <c r="E70" s="112">
        <v>0</v>
      </c>
      <c r="F70" s="110"/>
      <c r="G70" s="110"/>
      <c r="H70" s="110"/>
      <c r="I70" s="110"/>
      <c r="J70" s="110"/>
      <c r="K70" s="110"/>
      <c r="L70" s="2"/>
    </row>
    <row r="71" spans="1:12">
      <c r="A71" s="98"/>
      <c r="B71" s="81" t="s">
        <v>132</v>
      </c>
      <c r="C71" s="111">
        <v>0</v>
      </c>
      <c r="D71" s="111">
        <v>0</v>
      </c>
      <c r="E71" s="112">
        <v>0</v>
      </c>
      <c r="F71" s="110"/>
      <c r="G71" s="110"/>
      <c r="H71" s="110"/>
      <c r="I71" s="110"/>
      <c r="J71" s="110"/>
      <c r="K71" s="110"/>
      <c r="L71" s="2"/>
    </row>
    <row r="72" spans="1:12">
      <c r="A72" s="98"/>
      <c r="B72" s="81" t="s">
        <v>76</v>
      </c>
      <c r="C72" s="108">
        <v>8.9081695281016259E-4</v>
      </c>
      <c r="D72" s="108">
        <v>1.5333972938965574E-3</v>
      </c>
      <c r="E72" s="109">
        <v>2.1531500814314804E-3</v>
      </c>
      <c r="F72" s="110"/>
      <c r="G72" s="110"/>
      <c r="H72" s="110"/>
      <c r="I72" s="110"/>
      <c r="J72" s="110"/>
      <c r="K72" s="110"/>
      <c r="L72" s="2"/>
    </row>
    <row r="73" spans="1:12">
      <c r="A73" s="98"/>
      <c r="B73" s="81" t="s">
        <v>74</v>
      </c>
      <c r="C73" s="108">
        <v>1.0780319059635929E-3</v>
      </c>
      <c r="D73" s="108">
        <v>2.355435225573149E-3</v>
      </c>
      <c r="E73" s="109">
        <v>5.166348231818229E-3</v>
      </c>
      <c r="F73" s="110"/>
      <c r="G73" s="110"/>
      <c r="H73" s="110"/>
      <c r="I73" s="110"/>
      <c r="J73" s="110"/>
      <c r="K73" s="110"/>
      <c r="L73" s="2"/>
    </row>
    <row r="74" spans="1:12">
      <c r="A74" s="98"/>
      <c r="B74" s="81" t="s">
        <v>133</v>
      </c>
      <c r="C74" s="111">
        <v>0</v>
      </c>
      <c r="D74" s="111">
        <v>0</v>
      </c>
      <c r="E74" s="112">
        <v>0</v>
      </c>
      <c r="F74" s="110"/>
      <c r="G74" s="110"/>
      <c r="H74" s="110"/>
      <c r="I74" s="110"/>
      <c r="J74" s="110"/>
      <c r="K74" s="110"/>
      <c r="L74" s="2"/>
    </row>
    <row r="75" spans="1:12">
      <c r="A75" s="98"/>
      <c r="B75" s="81" t="s">
        <v>134</v>
      </c>
      <c r="C75" s="114"/>
      <c r="D75" s="114"/>
      <c r="E75" s="112">
        <v>0</v>
      </c>
      <c r="F75" s="110"/>
      <c r="G75" s="110"/>
      <c r="H75" s="110"/>
      <c r="I75" s="110"/>
      <c r="J75" s="110"/>
      <c r="K75" s="110"/>
      <c r="L75" s="2"/>
    </row>
    <row r="76" spans="1:12">
      <c r="A76" s="98"/>
      <c r="B76" s="81" t="s">
        <v>135</v>
      </c>
      <c r="C76" s="111">
        <v>0</v>
      </c>
      <c r="D76" s="111">
        <v>0</v>
      </c>
      <c r="E76" s="112">
        <v>0</v>
      </c>
      <c r="F76" s="110"/>
      <c r="G76" s="110"/>
      <c r="H76" s="110"/>
      <c r="I76" s="110"/>
      <c r="J76" s="110"/>
      <c r="K76" s="110"/>
      <c r="L76" s="2"/>
    </row>
    <row r="77" spans="1:12">
      <c r="A77" s="98"/>
      <c r="B77" s="81" t="s">
        <v>136</v>
      </c>
      <c r="C77" s="111">
        <v>1.4298972445994239E-4</v>
      </c>
      <c r="D77" s="111">
        <v>8.8986699657407902E-5</v>
      </c>
      <c r="E77" s="112">
        <v>0</v>
      </c>
      <c r="F77" s="110"/>
      <c r="G77" s="110"/>
      <c r="H77" s="110"/>
      <c r="I77" s="110"/>
      <c r="J77" s="110"/>
      <c r="K77" s="110"/>
      <c r="L77" s="2"/>
    </row>
    <row r="78" spans="1:12">
      <c r="A78" s="98"/>
      <c r="B78" s="81" t="s">
        <v>137</v>
      </c>
      <c r="C78" s="111">
        <v>0</v>
      </c>
      <c r="D78" s="111">
        <v>0</v>
      </c>
      <c r="E78" s="112">
        <v>0</v>
      </c>
      <c r="F78" s="110"/>
      <c r="G78" s="110"/>
      <c r="H78" s="110"/>
      <c r="I78" s="110"/>
      <c r="J78" s="110"/>
      <c r="K78" s="110"/>
      <c r="L78" s="2"/>
    </row>
    <row r="79" spans="1:12">
      <c r="A79" s="98"/>
      <c r="B79" s="81" t="s">
        <v>70</v>
      </c>
      <c r="C79" s="108">
        <v>1.3830630618756254E-3</v>
      </c>
      <c r="D79" s="108">
        <v>2.2634622923692282E-3</v>
      </c>
      <c r="E79" s="109">
        <v>2.4611121447989945E-3</v>
      </c>
      <c r="F79" s="110"/>
      <c r="G79" s="110"/>
      <c r="H79" s="110"/>
      <c r="I79" s="110"/>
      <c r="J79" s="110"/>
      <c r="K79" s="110"/>
      <c r="L79" s="2"/>
    </row>
    <row r="80" spans="1:12">
      <c r="A80" s="98"/>
      <c r="B80" s="102" t="s">
        <v>138</v>
      </c>
      <c r="C80" s="111">
        <v>0</v>
      </c>
      <c r="D80" s="111">
        <v>0</v>
      </c>
      <c r="E80" s="112">
        <v>0</v>
      </c>
      <c r="F80" s="110"/>
      <c r="G80" s="110"/>
      <c r="H80" s="110"/>
      <c r="I80" s="110"/>
      <c r="J80" s="110"/>
      <c r="K80" s="110"/>
      <c r="L80" s="2"/>
    </row>
    <row r="81" spans="1:12">
      <c r="A81" s="98"/>
      <c r="B81" s="81" t="s">
        <v>50</v>
      </c>
      <c r="C81" s="108">
        <v>1.6133036419430037E-3</v>
      </c>
      <c r="D81" s="108">
        <v>3.0494692036515964E-3</v>
      </c>
      <c r="E81" s="109">
        <v>3.4242442618255065E-3</v>
      </c>
      <c r="F81" s="110"/>
      <c r="G81" s="110"/>
      <c r="H81" s="110"/>
      <c r="I81" s="110"/>
      <c r="J81" s="110"/>
      <c r="K81" s="110"/>
      <c r="L81" s="2"/>
    </row>
    <row r="82" spans="1:12">
      <c r="A82" s="98"/>
      <c r="B82" s="102" t="s">
        <v>52</v>
      </c>
      <c r="C82" s="108">
        <v>1.2596792503063569E-3</v>
      </c>
      <c r="D82" s="108">
        <v>3.2823399295686243E-3</v>
      </c>
      <c r="E82" s="109">
        <v>3.8917131075138041E-3</v>
      </c>
      <c r="F82" s="110"/>
      <c r="G82" s="110"/>
      <c r="H82" s="110"/>
      <c r="I82" s="110"/>
      <c r="J82" s="110"/>
      <c r="K82" s="110"/>
      <c r="L82" s="2"/>
    </row>
    <row r="83" spans="1:12">
      <c r="A83" s="98"/>
      <c r="B83" s="81" t="s">
        <v>139</v>
      </c>
      <c r="C83" s="111">
        <v>0</v>
      </c>
      <c r="D83" s="111">
        <v>0</v>
      </c>
      <c r="E83" s="112">
        <v>0</v>
      </c>
      <c r="F83" s="110"/>
      <c r="G83" s="110"/>
      <c r="H83" s="110"/>
      <c r="I83" s="110"/>
      <c r="J83" s="110"/>
      <c r="K83" s="110"/>
      <c r="L83" s="2"/>
    </row>
    <row r="84" spans="1:12">
      <c r="A84" s="98"/>
      <c r="B84" s="81" t="s">
        <v>68</v>
      </c>
      <c r="C84" s="108">
        <v>0</v>
      </c>
      <c r="D84" s="108">
        <v>1.43121219654532E-3</v>
      </c>
      <c r="E84" s="109">
        <v>1.2731380896523047E-3</v>
      </c>
      <c r="F84" s="110"/>
      <c r="G84" s="110"/>
      <c r="H84" s="110"/>
      <c r="I84" s="110"/>
      <c r="J84" s="110"/>
      <c r="K84" s="110"/>
      <c r="L84" s="2"/>
    </row>
    <row r="85" spans="1:12">
      <c r="A85" s="98"/>
      <c r="B85" s="81" t="s">
        <v>104</v>
      </c>
      <c r="C85" s="108">
        <v>4.353467499639742E-4</v>
      </c>
      <c r="D85" s="108">
        <v>3.8716153206402794E-4</v>
      </c>
      <c r="E85" s="109">
        <v>4.9767073970394954E-4</v>
      </c>
      <c r="F85" s="110"/>
      <c r="G85" s="110"/>
      <c r="H85" s="110"/>
      <c r="I85" s="110"/>
      <c r="J85" s="110"/>
      <c r="K85" s="110"/>
      <c r="L85" s="2"/>
    </row>
    <row r="86" spans="1:12">
      <c r="A86" s="98"/>
      <c r="B86" s="81" t="s">
        <v>98</v>
      </c>
      <c r="C86" s="108">
        <v>4.7578043981695356E-4</v>
      </c>
      <c r="D86" s="108">
        <v>7.8025751825043174E-4</v>
      </c>
      <c r="E86" s="109">
        <v>9.4370099995584632E-4</v>
      </c>
      <c r="F86" s="110"/>
      <c r="G86" s="110"/>
      <c r="H86" s="110"/>
      <c r="I86" s="110"/>
      <c r="J86" s="110"/>
      <c r="K86" s="110"/>
      <c r="L86" s="2"/>
    </row>
    <row r="87" spans="1:12">
      <c r="A87" s="98"/>
      <c r="B87" s="81" t="s">
        <v>97</v>
      </c>
      <c r="C87" s="108">
        <v>5.2251268494638448E-4</v>
      </c>
      <c r="D87" s="108">
        <v>4.7754249514817226E-4</v>
      </c>
      <c r="E87" s="109">
        <v>9.5758324285587617E-4</v>
      </c>
      <c r="F87" s="110"/>
      <c r="G87" s="110"/>
      <c r="H87" s="110"/>
      <c r="I87" s="110"/>
      <c r="J87" s="110"/>
      <c r="K87" s="110"/>
      <c r="L87" s="2"/>
    </row>
    <row r="88" spans="1:12">
      <c r="A88" s="98"/>
      <c r="B88" s="81" t="s">
        <v>140</v>
      </c>
      <c r="C88" s="108">
        <v>1.0325789406957127E-4</v>
      </c>
      <c r="D88" s="111">
        <v>0</v>
      </c>
      <c r="E88" s="112">
        <v>0</v>
      </c>
      <c r="F88" s="110"/>
      <c r="G88" s="110"/>
      <c r="H88" s="110"/>
      <c r="I88" s="110"/>
      <c r="J88" s="110"/>
      <c r="K88" s="110"/>
      <c r="L88" s="2"/>
    </row>
    <row r="89" spans="1:12">
      <c r="A89" s="98"/>
      <c r="B89" s="81" t="s">
        <v>36</v>
      </c>
      <c r="C89" s="114"/>
      <c r="D89" s="114"/>
      <c r="E89" s="109">
        <v>1.0671671307224462E-2</v>
      </c>
      <c r="F89" s="110"/>
      <c r="G89" s="110"/>
      <c r="H89" s="110"/>
      <c r="I89" s="110"/>
      <c r="J89" s="110"/>
      <c r="K89" s="110"/>
      <c r="L89" s="2"/>
    </row>
    <row r="90" spans="1:12">
      <c r="A90" s="98"/>
      <c r="B90" s="81" t="s">
        <v>141</v>
      </c>
      <c r="C90" s="111">
        <v>0</v>
      </c>
      <c r="D90" s="111">
        <v>0</v>
      </c>
      <c r="E90" s="112">
        <v>0</v>
      </c>
      <c r="F90" s="110"/>
      <c r="G90" s="110"/>
      <c r="H90" s="110"/>
      <c r="I90" s="110"/>
      <c r="J90" s="110"/>
      <c r="K90" s="110"/>
      <c r="L90" s="2"/>
    </row>
    <row r="91" spans="1:12">
      <c r="A91" s="98"/>
      <c r="B91" s="81" t="s">
        <v>47</v>
      </c>
      <c r="C91" s="108">
        <v>5.0200890768140462E-4</v>
      </c>
      <c r="D91" s="108">
        <v>3.5554351100364843E-3</v>
      </c>
      <c r="E91" s="109">
        <v>5.4512979456314958E-3</v>
      </c>
      <c r="F91" s="110"/>
      <c r="G91" s="110"/>
      <c r="H91" s="110"/>
      <c r="I91" s="110"/>
      <c r="J91" s="110"/>
      <c r="K91" s="110"/>
      <c r="L91" s="2"/>
    </row>
    <row r="92" spans="1:12">
      <c r="A92" s="98"/>
      <c r="B92" s="81" t="s">
        <v>142</v>
      </c>
      <c r="C92" s="111">
        <v>0</v>
      </c>
      <c r="D92" s="111">
        <v>0</v>
      </c>
      <c r="E92" s="112">
        <v>0</v>
      </c>
      <c r="F92" s="110"/>
      <c r="G92" s="110"/>
      <c r="H92" s="110"/>
      <c r="I92" s="110"/>
      <c r="J92" s="110"/>
      <c r="K92" s="110"/>
      <c r="L92" s="2"/>
    </row>
    <row r="93" spans="1:12">
      <c r="A93" s="98"/>
      <c r="B93" s="81" t="s">
        <v>117</v>
      </c>
      <c r="C93" s="113"/>
      <c r="D93" s="113"/>
      <c r="E93" s="109">
        <v>1.43503816645523E-4</v>
      </c>
      <c r="F93" s="110"/>
      <c r="G93" s="110"/>
      <c r="H93" s="110"/>
      <c r="I93" s="110"/>
      <c r="J93" s="110"/>
      <c r="K93" s="110"/>
      <c r="L93" s="2"/>
    </row>
    <row r="94" spans="1:12">
      <c r="A94" s="98"/>
      <c r="B94" s="81" t="s">
        <v>39</v>
      </c>
      <c r="C94" s="108">
        <v>3.3115874583506352E-3</v>
      </c>
      <c r="D94" s="108">
        <v>5.4470601577813671E-3</v>
      </c>
      <c r="E94" s="109">
        <v>5.397435314206684E-3</v>
      </c>
      <c r="F94" s="110"/>
      <c r="G94" s="110"/>
      <c r="H94" s="110"/>
      <c r="I94" s="110"/>
      <c r="J94" s="110"/>
      <c r="K94" s="110"/>
      <c r="L94" s="2"/>
    </row>
    <row r="95" spans="1:12">
      <c r="A95" s="98"/>
      <c r="B95" s="81" t="s">
        <v>63</v>
      </c>
      <c r="C95" s="108">
        <v>1.1714176285856648E-3</v>
      </c>
      <c r="D95" s="108">
        <v>2.0436215820676422E-3</v>
      </c>
      <c r="E95" s="109">
        <v>2.0251137489089989E-3</v>
      </c>
      <c r="F95" s="110"/>
      <c r="G95" s="110"/>
      <c r="H95" s="110"/>
      <c r="I95" s="110"/>
      <c r="J95" s="110"/>
      <c r="K95" s="110"/>
      <c r="L95" s="2"/>
    </row>
    <row r="96" spans="1:12">
      <c r="A96" s="98"/>
      <c r="B96" s="81" t="s">
        <v>87</v>
      </c>
      <c r="C96" s="111">
        <v>0</v>
      </c>
      <c r="D96" s="111">
        <v>0</v>
      </c>
      <c r="E96" s="109">
        <v>1.1877036268066255E-3</v>
      </c>
      <c r="F96" s="110"/>
      <c r="G96" s="110"/>
      <c r="H96" s="110"/>
      <c r="I96" s="110"/>
      <c r="J96" s="110"/>
      <c r="K96" s="110"/>
      <c r="L96" s="2"/>
    </row>
    <row r="97" spans="1:12">
      <c r="A97" s="98"/>
      <c r="B97" s="81" t="s">
        <v>143</v>
      </c>
      <c r="C97" s="111">
        <v>0</v>
      </c>
      <c r="D97" s="111">
        <v>0</v>
      </c>
      <c r="E97" s="112">
        <v>0</v>
      </c>
      <c r="F97" s="110"/>
      <c r="G97" s="110"/>
      <c r="H97" s="110"/>
      <c r="I97" s="110"/>
      <c r="J97" s="110"/>
      <c r="K97" s="110"/>
      <c r="L97" s="2"/>
    </row>
    <row r="98" spans="1:12">
      <c r="A98" s="98"/>
      <c r="B98" s="81" t="s">
        <v>144</v>
      </c>
      <c r="C98" s="111">
        <v>0</v>
      </c>
      <c r="D98" s="111">
        <v>0</v>
      </c>
      <c r="E98" s="112">
        <v>0</v>
      </c>
      <c r="F98" s="110"/>
      <c r="G98" s="110"/>
      <c r="H98" s="110"/>
      <c r="I98" s="110"/>
      <c r="J98" s="110"/>
      <c r="K98" s="110"/>
      <c r="L98" s="2"/>
    </row>
    <row r="99" spans="1:12">
      <c r="A99" s="98"/>
      <c r="B99" s="81" t="s">
        <v>49</v>
      </c>
      <c r="C99" s="108">
        <v>9.2998731393724866E-4</v>
      </c>
      <c r="D99" s="108">
        <v>2.1890165393069465E-3</v>
      </c>
      <c r="E99" s="109">
        <v>2.7453446304412841E-3</v>
      </c>
      <c r="F99" s="110"/>
      <c r="G99" s="110"/>
      <c r="H99" s="110"/>
      <c r="I99" s="110"/>
      <c r="J99" s="110"/>
      <c r="K99" s="110"/>
      <c r="L99" s="2"/>
    </row>
    <row r="100" spans="1:12">
      <c r="A100" s="98"/>
      <c r="B100" s="81" t="s">
        <v>145</v>
      </c>
      <c r="C100" s="111">
        <v>0</v>
      </c>
      <c r="D100" s="111">
        <v>0</v>
      </c>
      <c r="E100" s="112">
        <v>0</v>
      </c>
      <c r="F100" s="110"/>
      <c r="G100" s="110"/>
      <c r="H100" s="110"/>
      <c r="I100" s="110"/>
      <c r="J100" s="110"/>
      <c r="K100" s="110"/>
      <c r="L100" s="2"/>
    </row>
    <row r="101" spans="1:12">
      <c r="A101" s="98"/>
      <c r="B101" s="81" t="s">
        <v>55</v>
      </c>
      <c r="C101" s="108">
        <v>2.0889976011291785E-3</v>
      </c>
      <c r="D101" s="108">
        <v>3.5023454522698878E-3</v>
      </c>
      <c r="E101" s="109">
        <v>3.479481304402521E-3</v>
      </c>
      <c r="F101" s="110"/>
      <c r="G101" s="110"/>
      <c r="H101" s="110"/>
      <c r="I101" s="110"/>
      <c r="J101" s="110"/>
      <c r="K101" s="110"/>
      <c r="L101" s="2"/>
    </row>
    <row r="102" spans="1:12">
      <c r="A102" s="98"/>
      <c r="B102" s="81" t="s">
        <v>119</v>
      </c>
      <c r="C102" s="108">
        <v>9.8982347352818623E-5</v>
      </c>
      <c r="D102" s="111">
        <v>0</v>
      </c>
      <c r="E102" s="109">
        <v>1.0358125177801809E-4</v>
      </c>
      <c r="F102" s="110"/>
      <c r="G102" s="110"/>
      <c r="H102" s="110"/>
      <c r="I102" s="110"/>
      <c r="J102" s="110"/>
      <c r="K102" s="110"/>
      <c r="L102" s="2"/>
    </row>
    <row r="103" spans="1:12">
      <c r="A103" s="98"/>
      <c r="B103" s="81" t="s">
        <v>146</v>
      </c>
      <c r="C103" s="111">
        <v>0</v>
      </c>
      <c r="D103" s="111">
        <v>0</v>
      </c>
      <c r="E103" s="112">
        <v>0</v>
      </c>
      <c r="F103" s="110"/>
      <c r="G103" s="110"/>
      <c r="H103" s="110"/>
      <c r="I103" s="110"/>
      <c r="J103" s="110"/>
      <c r="K103" s="110"/>
      <c r="L103" s="2"/>
    </row>
    <row r="104" spans="1:12">
      <c r="A104" s="98"/>
      <c r="B104" s="81" t="s">
        <v>147</v>
      </c>
      <c r="C104" s="111">
        <v>0</v>
      </c>
      <c r="D104" s="111">
        <v>0</v>
      </c>
      <c r="E104" s="112">
        <v>0</v>
      </c>
      <c r="F104" s="110"/>
      <c r="G104" s="110"/>
      <c r="H104" s="110"/>
      <c r="I104" s="110"/>
      <c r="J104" s="110"/>
      <c r="K104" s="110"/>
      <c r="L104" s="2"/>
    </row>
    <row r="105" spans="1:12">
      <c r="A105" s="98"/>
      <c r="B105" s="81" t="s">
        <v>107</v>
      </c>
      <c r="C105" s="114"/>
      <c r="D105" s="114"/>
      <c r="E105" s="109">
        <v>6.2917955437190396E-4</v>
      </c>
      <c r="F105" s="110"/>
      <c r="G105" s="110"/>
      <c r="H105" s="110"/>
      <c r="I105" s="110"/>
      <c r="J105" s="110"/>
      <c r="K105" s="110"/>
      <c r="L105" s="2"/>
    </row>
    <row r="106" spans="1:12">
      <c r="A106" s="98"/>
      <c r="B106" s="81" t="s">
        <v>148</v>
      </c>
      <c r="C106" s="111">
        <v>0</v>
      </c>
      <c r="D106" s="111">
        <v>0</v>
      </c>
      <c r="E106" s="112">
        <v>0</v>
      </c>
      <c r="F106" s="110"/>
      <c r="G106" s="110"/>
      <c r="H106" s="110"/>
      <c r="I106" s="110"/>
      <c r="J106" s="110"/>
      <c r="K106" s="110"/>
      <c r="L106" s="2"/>
    </row>
    <row r="107" spans="1:12">
      <c r="A107" s="98"/>
      <c r="B107" s="81" t="s">
        <v>108</v>
      </c>
      <c r="C107" s="108">
        <v>4.3278231323551385E-4</v>
      </c>
      <c r="D107" s="108">
        <v>6.2311434103366986E-4</v>
      </c>
      <c r="E107" s="109">
        <v>5.7448786747030082E-4</v>
      </c>
      <c r="F107" s="110"/>
      <c r="G107" s="110"/>
      <c r="H107" s="110"/>
      <c r="I107" s="110"/>
      <c r="J107" s="110"/>
      <c r="K107" s="110"/>
      <c r="L107" s="2"/>
    </row>
    <row r="108" spans="1:12">
      <c r="A108" s="98"/>
      <c r="B108" s="81" t="s">
        <v>86</v>
      </c>
      <c r="C108" s="108">
        <v>3.9371908404582548E-4</v>
      </c>
      <c r="D108" s="108">
        <v>9.3562408154625925E-4</v>
      </c>
      <c r="E108" s="109">
        <v>1.0154780062819413E-3</v>
      </c>
      <c r="F108" s="110"/>
      <c r="G108" s="110"/>
      <c r="H108" s="110"/>
      <c r="I108" s="110"/>
      <c r="J108" s="110"/>
      <c r="K108" s="110"/>
      <c r="L108" s="2"/>
    </row>
    <row r="109" spans="1:12">
      <c r="A109" s="98"/>
      <c r="B109" s="81" t="s">
        <v>121</v>
      </c>
      <c r="C109" s="108">
        <v>7.5454917962050706E-5</v>
      </c>
      <c r="D109" s="108">
        <v>2.3754322451939288E-5</v>
      </c>
      <c r="E109" s="109">
        <v>1.7536677776731677E-5</v>
      </c>
      <c r="F109" s="110"/>
      <c r="G109" s="110"/>
      <c r="H109" s="110"/>
      <c r="I109" s="110"/>
      <c r="J109" s="110"/>
      <c r="K109" s="110"/>
      <c r="L109" s="2"/>
    </row>
    <row r="110" spans="1:12">
      <c r="A110" s="98"/>
      <c r="B110" s="81" t="s">
        <v>100</v>
      </c>
      <c r="C110" s="108">
        <v>4.5708501838988437E-4</v>
      </c>
      <c r="D110" s="108">
        <v>3.7966153116393905E-4</v>
      </c>
      <c r="E110" s="109">
        <v>1.0194145748342975E-3</v>
      </c>
      <c r="F110" s="110"/>
      <c r="G110" s="110"/>
      <c r="H110" s="110"/>
      <c r="I110" s="110"/>
      <c r="J110" s="110"/>
      <c r="K110" s="110"/>
      <c r="L110" s="2"/>
    </row>
    <row r="111" spans="1:12">
      <c r="A111" s="98"/>
      <c r="B111" s="81" t="s">
        <v>56</v>
      </c>
      <c r="C111" s="108">
        <v>2.3802532028099439E-3</v>
      </c>
      <c r="D111" s="108">
        <v>3.4047713863186056E-3</v>
      </c>
      <c r="E111" s="109">
        <v>6.1526123641531651E-3</v>
      </c>
      <c r="F111" s="110"/>
      <c r="G111" s="110"/>
      <c r="H111" s="110"/>
      <c r="I111" s="110"/>
      <c r="J111" s="110"/>
      <c r="K111" s="110"/>
      <c r="L111" s="2"/>
    </row>
    <row r="112" spans="1:12">
      <c r="A112" s="98"/>
      <c r="B112" s="81" t="s">
        <v>85</v>
      </c>
      <c r="C112" s="108">
        <v>9.9193234224012952E-4</v>
      </c>
      <c r="D112" s="108">
        <v>3.2990716872210985E-4</v>
      </c>
      <c r="E112" s="109">
        <v>1.8154481525623893E-3</v>
      </c>
      <c r="F112" s="110"/>
      <c r="G112" s="110"/>
      <c r="H112" s="110"/>
      <c r="I112" s="110"/>
      <c r="J112" s="110"/>
      <c r="K112" s="110"/>
      <c r="L112" s="2"/>
    </row>
    <row r="113" spans="1:12">
      <c r="A113" s="98"/>
      <c r="B113" s="81" t="s">
        <v>41</v>
      </c>
      <c r="C113" s="108">
        <v>2.7893263111904336E-3</v>
      </c>
      <c r="D113" s="108">
        <v>4.024120114975157E-3</v>
      </c>
      <c r="E113" s="109">
        <v>4.1719353047769952E-3</v>
      </c>
      <c r="F113" s="110"/>
      <c r="G113" s="110"/>
      <c r="H113" s="110"/>
      <c r="I113" s="110"/>
      <c r="J113" s="110"/>
      <c r="K113" s="110"/>
      <c r="L113" s="2"/>
    </row>
    <row r="114" spans="1:12">
      <c r="A114" s="98"/>
      <c r="B114" s="81" t="s">
        <v>46</v>
      </c>
      <c r="C114" s="108">
        <v>1.8615224746171236E-3</v>
      </c>
      <c r="D114" s="108">
        <v>3.2729422740576815E-3</v>
      </c>
      <c r="E114" s="109">
        <v>4.2170406617432314E-3</v>
      </c>
      <c r="F114" s="110"/>
      <c r="G114" s="110"/>
      <c r="H114" s="110"/>
      <c r="I114" s="110"/>
      <c r="J114" s="110"/>
      <c r="K114" s="110"/>
      <c r="L114" s="2"/>
    </row>
    <row r="115" spans="1:12">
      <c r="A115" s="98"/>
      <c r="B115" s="81" t="s">
        <v>60</v>
      </c>
      <c r="C115" s="108">
        <v>1.4040201598717029E-3</v>
      </c>
      <c r="D115" s="108">
        <v>2.028411478542028E-3</v>
      </c>
      <c r="E115" s="109">
        <v>2.2191955929163005E-3</v>
      </c>
      <c r="F115" s="110"/>
      <c r="G115" s="110"/>
      <c r="H115" s="110"/>
      <c r="I115" s="110"/>
      <c r="J115" s="110"/>
      <c r="K115" s="110"/>
      <c r="L115" s="2"/>
    </row>
    <row r="116" spans="1:12">
      <c r="A116" s="98"/>
      <c r="B116" s="81" t="s">
        <v>101</v>
      </c>
      <c r="C116" s="108">
        <v>7.8167258416885843E-4</v>
      </c>
      <c r="D116" s="108">
        <v>1.1903666891211529E-3</v>
      </c>
      <c r="E116" s="109">
        <v>9.182424578893948E-4</v>
      </c>
      <c r="F116" s="110"/>
      <c r="G116" s="110"/>
      <c r="H116" s="110"/>
      <c r="I116" s="110"/>
      <c r="J116" s="110"/>
      <c r="K116" s="110"/>
      <c r="L116" s="2"/>
    </row>
    <row r="117" spans="1:12">
      <c r="A117" s="98"/>
      <c r="B117" s="81" t="s">
        <v>44</v>
      </c>
      <c r="C117" s="108">
        <v>2.2486116598552305E-3</v>
      </c>
      <c r="D117" s="108">
        <v>3.84094152566565E-3</v>
      </c>
      <c r="E117" s="109">
        <v>3.9935716283304099E-3</v>
      </c>
      <c r="F117" s="110"/>
      <c r="G117" s="110"/>
      <c r="H117" s="110"/>
      <c r="I117" s="110"/>
      <c r="J117" s="110"/>
      <c r="K117" s="110"/>
      <c r="L117" s="2"/>
    </row>
    <row r="118" spans="1:12">
      <c r="A118" s="98"/>
      <c r="B118" s="81" t="s">
        <v>91</v>
      </c>
      <c r="C118" s="108">
        <v>6.8562630517384751E-4</v>
      </c>
      <c r="D118" s="108">
        <v>6.3368478574301723E-4</v>
      </c>
      <c r="E118" s="109">
        <v>1.4945862503165574E-3</v>
      </c>
      <c r="F118" s="110"/>
      <c r="G118" s="110"/>
      <c r="H118" s="110"/>
      <c r="I118" s="110"/>
      <c r="J118" s="110"/>
      <c r="K118" s="110"/>
      <c r="L118" s="2"/>
    </row>
    <row r="119" spans="1:12">
      <c r="A119" s="98"/>
      <c r="B119" s="81" t="s">
        <v>45</v>
      </c>
      <c r="C119" s="108">
        <v>8.7842806497693887E-4</v>
      </c>
      <c r="D119" s="108">
        <v>3.2553601790718009E-3</v>
      </c>
      <c r="E119" s="109">
        <v>6.7002786667621963E-3</v>
      </c>
      <c r="F119" s="110"/>
      <c r="G119" s="110"/>
      <c r="H119" s="110"/>
      <c r="I119" s="110"/>
      <c r="J119" s="110"/>
      <c r="K119" s="110"/>
      <c r="L119" s="2"/>
    </row>
    <row r="120" spans="1:12">
      <c r="A120" s="98"/>
      <c r="B120" s="81" t="s">
        <v>149</v>
      </c>
      <c r="C120" s="111">
        <v>0</v>
      </c>
      <c r="D120" s="111">
        <v>0</v>
      </c>
      <c r="E120" s="112">
        <v>0</v>
      </c>
      <c r="F120" s="110"/>
      <c r="G120" s="110"/>
      <c r="H120" s="110"/>
      <c r="I120" s="110"/>
      <c r="J120" s="110"/>
      <c r="K120" s="110"/>
      <c r="L120" s="2"/>
    </row>
    <row r="121" spans="1:12">
      <c r="A121" s="98"/>
      <c r="B121" s="81" t="s">
        <v>25</v>
      </c>
      <c r="C121" s="108">
        <v>1.3552927351481796E-2</v>
      </c>
      <c r="D121" s="108">
        <v>1.2432384211343432E-2</v>
      </c>
      <c r="E121" s="109">
        <v>2.1749247770654786E-2</v>
      </c>
      <c r="F121" s="110"/>
      <c r="G121" s="110"/>
      <c r="H121" s="110"/>
      <c r="I121" s="110"/>
      <c r="J121" s="110"/>
      <c r="K121" s="110"/>
      <c r="L121" s="2"/>
    </row>
    <row r="122" spans="1:12">
      <c r="A122" s="98"/>
      <c r="B122" s="81" t="s">
        <v>150</v>
      </c>
      <c r="C122" s="111">
        <v>0</v>
      </c>
      <c r="D122" s="111">
        <v>0</v>
      </c>
      <c r="E122" s="112">
        <v>0</v>
      </c>
      <c r="F122" s="110"/>
      <c r="G122" s="110"/>
      <c r="H122" s="110"/>
      <c r="I122" s="110"/>
      <c r="J122" s="110"/>
      <c r="K122" s="110"/>
      <c r="L122" s="2"/>
    </row>
    <row r="123" spans="1:12">
      <c r="A123" s="98"/>
      <c r="B123" s="81" t="s">
        <v>151</v>
      </c>
      <c r="C123" s="111">
        <v>0</v>
      </c>
      <c r="D123" s="111">
        <v>0</v>
      </c>
      <c r="E123" s="112">
        <v>0</v>
      </c>
      <c r="F123" s="110"/>
      <c r="G123" s="110"/>
      <c r="H123" s="110"/>
      <c r="I123" s="110"/>
      <c r="J123" s="110"/>
      <c r="K123" s="110"/>
      <c r="L123" s="2"/>
    </row>
    <row r="124" spans="1:12">
      <c r="A124" s="98"/>
      <c r="B124" s="81" t="s">
        <v>152</v>
      </c>
      <c r="C124" s="111">
        <v>0</v>
      </c>
      <c r="D124" s="111">
        <v>0</v>
      </c>
      <c r="E124" s="112">
        <v>0</v>
      </c>
      <c r="F124" s="110"/>
      <c r="G124" s="110"/>
      <c r="H124" s="110"/>
      <c r="I124" s="110"/>
      <c r="J124" s="110"/>
      <c r="K124" s="110"/>
      <c r="L124" s="2"/>
    </row>
    <row r="125" spans="1:12">
      <c r="A125" s="98"/>
      <c r="B125" s="81" t="s">
        <v>84</v>
      </c>
      <c r="C125" s="108">
        <v>7.1748449350195296E-4</v>
      </c>
      <c r="D125" s="108">
        <v>9.4986911594188261E-4</v>
      </c>
      <c r="E125" s="109">
        <v>1.7757129438344299E-3</v>
      </c>
      <c r="F125" s="110"/>
      <c r="G125" s="110"/>
      <c r="H125" s="110"/>
      <c r="I125" s="110"/>
      <c r="J125" s="110"/>
      <c r="K125" s="110"/>
      <c r="L125" s="2"/>
    </row>
    <row r="126" spans="1:12">
      <c r="A126" s="98"/>
      <c r="B126" s="81" t="s">
        <v>153</v>
      </c>
      <c r="C126" s="111">
        <v>0</v>
      </c>
      <c r="D126" s="111">
        <v>0</v>
      </c>
      <c r="E126" s="112">
        <v>0</v>
      </c>
      <c r="F126" s="110"/>
      <c r="G126" s="110"/>
      <c r="H126" s="110"/>
      <c r="I126" s="110"/>
      <c r="J126" s="110"/>
      <c r="K126" s="110"/>
      <c r="L126" s="2"/>
    </row>
    <row r="127" spans="1:12">
      <c r="A127" s="98"/>
      <c r="B127" s="81" t="s">
        <v>59</v>
      </c>
      <c r="C127" s="108">
        <v>2.1888179465532334E-3</v>
      </c>
      <c r="D127" s="108">
        <v>1.9947730516604607E-3</v>
      </c>
      <c r="E127" s="109">
        <v>3.8369102585660781E-3</v>
      </c>
      <c r="F127" s="110"/>
      <c r="G127" s="110"/>
      <c r="H127" s="110"/>
      <c r="I127" s="110"/>
      <c r="J127" s="110"/>
      <c r="K127" s="110"/>
      <c r="L127" s="2"/>
    </row>
    <row r="128" spans="1:12">
      <c r="A128" s="98"/>
      <c r="B128" s="81" t="s">
        <v>112</v>
      </c>
      <c r="C128" s="111">
        <v>0</v>
      </c>
      <c r="D128" s="111">
        <v>0</v>
      </c>
      <c r="E128" s="109">
        <v>8.0245170297056826E-5</v>
      </c>
      <c r="F128" s="110"/>
      <c r="G128" s="110"/>
      <c r="H128" s="110"/>
      <c r="I128" s="110"/>
      <c r="J128" s="110"/>
      <c r="K128" s="110"/>
      <c r="L128" s="2"/>
    </row>
    <row r="129" spans="1:12">
      <c r="A129" s="98"/>
      <c r="B129" s="81" t="s">
        <v>27</v>
      </c>
      <c r="C129" s="113"/>
      <c r="D129" s="113"/>
      <c r="E129" s="109">
        <v>1.0477513182219832E-2</v>
      </c>
      <c r="F129" s="110"/>
      <c r="G129" s="110"/>
      <c r="H129" s="110"/>
      <c r="I129" s="110"/>
      <c r="J129" s="110"/>
      <c r="K129" s="110"/>
      <c r="L129" s="2"/>
    </row>
    <row r="130" spans="1:12">
      <c r="A130" s="98"/>
      <c r="B130" s="81" t="s">
        <v>96</v>
      </c>
      <c r="C130" s="108">
        <v>4.8862265693420698E-4</v>
      </c>
      <c r="D130" s="108">
        <v>4.0838541262678906E-4</v>
      </c>
      <c r="E130" s="109">
        <v>8.3036292871884886E-4</v>
      </c>
      <c r="F130" s="110"/>
      <c r="G130" s="110"/>
      <c r="H130" s="110"/>
      <c r="I130" s="110"/>
      <c r="J130" s="110"/>
      <c r="K130" s="110"/>
      <c r="L130" s="2"/>
    </row>
    <row r="131" spans="1:12">
      <c r="A131" s="98"/>
      <c r="B131" s="81" t="s">
        <v>154</v>
      </c>
      <c r="C131" s="111">
        <v>0</v>
      </c>
      <c r="D131" s="111">
        <v>0</v>
      </c>
      <c r="E131" s="112">
        <v>0</v>
      </c>
      <c r="F131" s="110"/>
      <c r="G131" s="110"/>
      <c r="H131" s="110"/>
      <c r="I131" s="110"/>
      <c r="J131" s="110"/>
      <c r="K131" s="110"/>
      <c r="L131" s="2"/>
    </row>
    <row r="132" spans="1:12">
      <c r="A132" s="98"/>
      <c r="B132" s="81" t="s">
        <v>155</v>
      </c>
      <c r="C132" s="111">
        <v>0</v>
      </c>
      <c r="D132" s="111">
        <v>0</v>
      </c>
      <c r="E132" s="112">
        <v>0</v>
      </c>
      <c r="F132" s="110"/>
      <c r="G132" s="110"/>
      <c r="H132" s="110"/>
      <c r="I132" s="110"/>
      <c r="J132" s="110"/>
      <c r="K132" s="110"/>
      <c r="L132" s="2"/>
    </row>
    <row r="133" spans="1:12">
      <c r="A133" s="98"/>
      <c r="B133" s="81" t="s">
        <v>53</v>
      </c>
      <c r="C133" s="108">
        <v>2.4610839984513899E-3</v>
      </c>
      <c r="D133" s="108">
        <v>3.4542620556543531E-3</v>
      </c>
      <c r="E133" s="109">
        <v>4.9579613729633359E-3</v>
      </c>
      <c r="F133" s="110"/>
      <c r="G133" s="110"/>
      <c r="H133" s="110"/>
      <c r="I133" s="110"/>
      <c r="J133" s="110"/>
      <c r="K133" s="110"/>
      <c r="L133" s="2"/>
    </row>
    <row r="134" spans="1:12">
      <c r="A134" s="98"/>
      <c r="B134" s="81" t="s">
        <v>156</v>
      </c>
      <c r="C134" s="111">
        <v>0</v>
      </c>
      <c r="D134" s="111">
        <v>0</v>
      </c>
      <c r="E134" s="112">
        <v>0</v>
      </c>
      <c r="F134" s="110"/>
      <c r="G134" s="110"/>
      <c r="H134" s="110"/>
      <c r="I134" s="110"/>
      <c r="J134" s="110"/>
      <c r="K134" s="110"/>
      <c r="L134" s="2"/>
    </row>
    <row r="135" spans="1:12">
      <c r="A135" s="98"/>
      <c r="B135" s="81" t="s">
        <v>157</v>
      </c>
      <c r="C135" s="111">
        <v>0</v>
      </c>
      <c r="D135" s="111">
        <v>0</v>
      </c>
      <c r="E135" s="112">
        <v>0</v>
      </c>
      <c r="F135" s="110"/>
      <c r="G135" s="110"/>
      <c r="H135" s="110"/>
      <c r="I135" s="110"/>
      <c r="J135" s="110"/>
      <c r="K135" s="110"/>
      <c r="L135" s="2"/>
    </row>
    <row r="136" spans="1:12">
      <c r="A136" s="98"/>
      <c r="B136" s="81" t="s">
        <v>82</v>
      </c>
      <c r="C136" s="108">
        <v>0</v>
      </c>
      <c r="D136" s="108">
        <v>1.3920542358754825E-3</v>
      </c>
      <c r="E136" s="109">
        <v>1.8144631126407E-3</v>
      </c>
      <c r="F136" s="110"/>
      <c r="G136" s="110"/>
      <c r="H136" s="110"/>
      <c r="I136" s="110"/>
      <c r="J136" s="110"/>
      <c r="K136" s="110"/>
      <c r="L136" s="2"/>
    </row>
    <row r="137" spans="1:12">
      <c r="A137" s="98"/>
      <c r="B137" s="102" t="s">
        <v>83</v>
      </c>
      <c r="C137" s="108">
        <v>8.5342244146161493E-4</v>
      </c>
      <c r="D137" s="108">
        <v>1.3435541286808993E-3</v>
      </c>
      <c r="E137" s="109">
        <v>1.7060887210316221E-3</v>
      </c>
      <c r="F137" s="110"/>
      <c r="G137" s="110"/>
      <c r="H137" s="110"/>
      <c r="I137" s="110"/>
      <c r="J137" s="110"/>
      <c r="K137" s="110"/>
      <c r="L137" s="2"/>
    </row>
    <row r="138" spans="1:12">
      <c r="A138" s="98"/>
      <c r="B138" s="102" t="s">
        <v>158</v>
      </c>
      <c r="C138" s="111">
        <v>0</v>
      </c>
      <c r="D138" s="111">
        <v>0</v>
      </c>
      <c r="E138" s="112">
        <v>0</v>
      </c>
      <c r="F138" s="110"/>
      <c r="G138" s="110"/>
      <c r="H138" s="110"/>
      <c r="I138" s="110"/>
      <c r="J138" s="110"/>
      <c r="K138" s="110"/>
      <c r="L138" s="2"/>
    </row>
    <row r="139" spans="1:12">
      <c r="A139" s="98"/>
      <c r="B139" s="81" t="s">
        <v>73</v>
      </c>
      <c r="C139" s="108">
        <v>2.0977011629181913E-4</v>
      </c>
      <c r="D139" s="108">
        <v>4.8254279777603564E-4</v>
      </c>
      <c r="E139" s="109">
        <v>5.6187309734485715E-3</v>
      </c>
      <c r="F139" s="110"/>
      <c r="G139" s="110"/>
      <c r="H139" s="110"/>
      <c r="I139" s="110"/>
      <c r="J139" s="110"/>
      <c r="K139" s="110"/>
      <c r="L139" s="2"/>
    </row>
    <row r="140" spans="1:12">
      <c r="A140" s="98"/>
      <c r="B140" s="81" t="s">
        <v>93</v>
      </c>
      <c r="C140" s="113"/>
      <c r="D140" s="113"/>
      <c r="E140" s="109">
        <v>8.3373248194914054E-4</v>
      </c>
      <c r="F140" s="110"/>
      <c r="G140" s="110"/>
      <c r="H140" s="110"/>
      <c r="I140" s="110"/>
      <c r="J140" s="110"/>
      <c r="K140" s="110"/>
      <c r="L140" s="2"/>
    </row>
    <row r="141" spans="1:12">
      <c r="A141" s="98"/>
      <c r="B141" s="81" t="s">
        <v>116</v>
      </c>
      <c r="C141" s="108">
        <v>1.0168038492564382E-4</v>
      </c>
      <c r="D141" s="108">
        <v>1.0804008300154511E-4</v>
      </c>
      <c r="E141" s="109">
        <v>2.0400808027551951E-4</v>
      </c>
      <c r="F141" s="110"/>
      <c r="G141" s="110"/>
      <c r="H141" s="110"/>
      <c r="I141" s="110"/>
      <c r="J141" s="110"/>
      <c r="K141" s="110"/>
      <c r="L141" s="2"/>
    </row>
    <row r="142" spans="1:12">
      <c r="A142" s="98"/>
      <c r="B142" s="81" t="s">
        <v>159</v>
      </c>
      <c r="C142" s="111">
        <v>0</v>
      </c>
      <c r="D142" s="111">
        <v>0</v>
      </c>
      <c r="E142" s="112">
        <v>0</v>
      </c>
      <c r="F142" s="110"/>
      <c r="G142" s="110"/>
      <c r="H142" s="110"/>
      <c r="I142" s="110"/>
      <c r="J142" s="110"/>
      <c r="K142" s="110"/>
      <c r="L142" s="2"/>
    </row>
    <row r="143" spans="1:12">
      <c r="A143" s="98"/>
      <c r="B143" s="81" t="s">
        <v>160</v>
      </c>
      <c r="C143" s="111">
        <v>0</v>
      </c>
      <c r="D143" s="108">
        <v>5.3765209787971775E-5</v>
      </c>
      <c r="E143" s="112">
        <v>0</v>
      </c>
      <c r="F143" s="110"/>
      <c r="G143" s="110"/>
      <c r="H143" s="110"/>
      <c r="I143" s="110"/>
      <c r="J143" s="110"/>
      <c r="K143" s="110"/>
      <c r="L143" s="2"/>
    </row>
    <row r="144" spans="1:12">
      <c r="A144" s="98"/>
      <c r="B144" s="81" t="s">
        <v>161</v>
      </c>
      <c r="C144" s="111">
        <v>0</v>
      </c>
      <c r="D144" s="111">
        <v>0</v>
      </c>
      <c r="E144" s="112">
        <v>0</v>
      </c>
      <c r="F144" s="110"/>
      <c r="G144" s="110"/>
      <c r="H144" s="110"/>
      <c r="I144" s="110"/>
      <c r="J144" s="110"/>
      <c r="K144" s="110"/>
      <c r="L144" s="2"/>
    </row>
    <row r="145" spans="1:12">
      <c r="A145" s="98"/>
      <c r="B145" s="81" t="s">
        <v>40</v>
      </c>
      <c r="C145" s="108">
        <v>1.6644251191884839E-3</v>
      </c>
      <c r="D145" s="108">
        <v>3.6004980618236922E-3</v>
      </c>
      <c r="E145" s="109">
        <v>4.3193658698305994E-3</v>
      </c>
      <c r="F145" s="110"/>
      <c r="G145" s="110"/>
      <c r="H145" s="110"/>
      <c r="I145" s="110"/>
      <c r="J145" s="110"/>
      <c r="K145" s="110"/>
      <c r="L145" s="2"/>
    </row>
    <row r="146" spans="1:12">
      <c r="A146" s="98"/>
      <c r="B146" s="81" t="s">
        <v>48</v>
      </c>
      <c r="C146" s="108">
        <v>2.3470872777787274E-3</v>
      </c>
      <c r="D146" s="108">
        <v>3.369393424024654E-3</v>
      </c>
      <c r="E146" s="109">
        <v>3.6490999277851068E-3</v>
      </c>
      <c r="F146" s="110"/>
      <c r="G146" s="110"/>
      <c r="H146" s="110"/>
      <c r="I146" s="110"/>
      <c r="J146" s="110"/>
      <c r="K146" s="110"/>
      <c r="L146" s="2"/>
    </row>
    <row r="147" spans="1:12">
      <c r="A147" s="98"/>
      <c r="B147" s="81" t="s">
        <v>162</v>
      </c>
      <c r="C147" s="111">
        <v>5.1604179791085526E-5</v>
      </c>
      <c r="D147" s="111">
        <v>0</v>
      </c>
      <c r="E147" s="112">
        <v>0</v>
      </c>
      <c r="F147" s="110"/>
      <c r="G147" s="110"/>
      <c r="H147" s="110"/>
      <c r="I147" s="110"/>
      <c r="J147" s="110"/>
      <c r="K147" s="110"/>
      <c r="L147" s="2"/>
    </row>
    <row r="148" spans="1:12">
      <c r="A148" s="98"/>
      <c r="B148" s="81" t="s">
        <v>163</v>
      </c>
      <c r="C148" s="111">
        <v>0</v>
      </c>
      <c r="D148" s="111">
        <v>0</v>
      </c>
      <c r="E148" s="112">
        <v>0</v>
      </c>
      <c r="F148" s="110"/>
      <c r="G148" s="110"/>
      <c r="H148" s="110"/>
      <c r="I148" s="110"/>
      <c r="J148" s="110"/>
      <c r="K148" s="110"/>
      <c r="L148" s="2"/>
    </row>
    <row r="149" spans="1:12">
      <c r="A149" s="98"/>
      <c r="B149" s="81" t="s">
        <v>164</v>
      </c>
      <c r="C149" s="111">
        <v>0</v>
      </c>
      <c r="D149" s="111">
        <v>0</v>
      </c>
      <c r="E149" s="112">
        <v>0</v>
      </c>
      <c r="F149" s="110"/>
      <c r="G149" s="110"/>
      <c r="H149" s="110"/>
      <c r="I149" s="110"/>
      <c r="J149" s="110"/>
      <c r="K149" s="110"/>
      <c r="L149" s="2"/>
    </row>
    <row r="150" spans="1:12">
      <c r="A150" s="98"/>
      <c r="B150" s="81" t="s">
        <v>35</v>
      </c>
      <c r="C150" s="108">
        <v>3.0151442939524123E-3</v>
      </c>
      <c r="D150" s="108">
        <v>5.5180120987969221E-3</v>
      </c>
      <c r="E150" s="109">
        <v>6.6104546942795757E-3</v>
      </c>
      <c r="F150" s="110"/>
      <c r="G150" s="110"/>
      <c r="H150" s="110"/>
      <c r="I150" s="110"/>
      <c r="J150" s="110"/>
      <c r="K150" s="110"/>
      <c r="L150" s="2"/>
    </row>
    <row r="151" spans="1:12">
      <c r="A151" s="98"/>
      <c r="B151" s="81" t="s">
        <v>30</v>
      </c>
      <c r="C151" s="108">
        <v>5.5984082250383812E-3</v>
      </c>
      <c r="D151" s="108">
        <v>6.8549882411228658E-3</v>
      </c>
      <c r="E151" s="109">
        <v>1.4237323279446466E-2</v>
      </c>
      <c r="F151" s="110"/>
      <c r="G151" s="110"/>
      <c r="H151" s="110"/>
      <c r="I151" s="110"/>
      <c r="J151" s="110"/>
      <c r="K151" s="110"/>
      <c r="L151" s="2"/>
    </row>
    <row r="152" spans="1:12">
      <c r="A152" s="98"/>
      <c r="B152" s="81" t="s">
        <v>165</v>
      </c>
      <c r="C152" s="111">
        <v>0</v>
      </c>
      <c r="D152" s="111">
        <v>0</v>
      </c>
      <c r="E152" s="112">
        <v>0</v>
      </c>
      <c r="F152" s="110"/>
      <c r="G152" s="110"/>
      <c r="H152" s="110"/>
      <c r="I152" s="110"/>
      <c r="J152" s="110"/>
      <c r="K152" s="110"/>
      <c r="L152" s="2"/>
    </row>
    <row r="153" spans="1:12">
      <c r="A153" s="98"/>
      <c r="B153" s="81" t="s">
        <v>90</v>
      </c>
      <c r="C153" s="108">
        <v>4.7172790547038402E-4</v>
      </c>
      <c r="D153" s="108">
        <v>8.1894028893456767E-4</v>
      </c>
      <c r="E153" s="109">
        <v>1.0772508178170225E-3</v>
      </c>
      <c r="F153" s="110"/>
      <c r="G153" s="110"/>
      <c r="H153" s="110"/>
      <c r="I153" s="110"/>
      <c r="J153" s="110"/>
      <c r="K153" s="110"/>
      <c r="L153" s="2"/>
    </row>
    <row r="154" spans="1:12">
      <c r="A154" s="98"/>
      <c r="B154" s="81" t="s">
        <v>120</v>
      </c>
      <c r="C154" s="111">
        <v>0</v>
      </c>
      <c r="D154" s="111">
        <v>0</v>
      </c>
      <c r="E154" s="109">
        <v>1.8242120821205935E-4</v>
      </c>
      <c r="F154" s="110"/>
      <c r="G154" s="110"/>
      <c r="H154" s="110"/>
      <c r="I154" s="110"/>
      <c r="J154" s="110"/>
      <c r="K154" s="110"/>
      <c r="L154" s="2"/>
    </row>
    <row r="155" spans="1:12">
      <c r="A155" s="98"/>
      <c r="B155" s="81" t="s">
        <v>166</v>
      </c>
      <c r="C155" s="111">
        <v>0</v>
      </c>
      <c r="D155" s="111">
        <v>0</v>
      </c>
      <c r="E155" s="112">
        <v>0</v>
      </c>
      <c r="F155" s="110"/>
      <c r="G155" s="110"/>
      <c r="H155" s="110"/>
      <c r="I155" s="110"/>
      <c r="J155" s="110"/>
      <c r="K155" s="110"/>
      <c r="L155" s="2"/>
    </row>
    <row r="156" spans="1:12">
      <c r="A156" s="98"/>
      <c r="B156" s="81" t="s">
        <v>109</v>
      </c>
      <c r="C156" s="111">
        <v>0</v>
      </c>
      <c r="D156" s="108">
        <v>6.8602867477246792E-5</v>
      </c>
      <c r="E156" s="109">
        <v>2.554372991481448E-4</v>
      </c>
      <c r="F156" s="110"/>
      <c r="G156" s="110"/>
      <c r="H156" s="110"/>
      <c r="I156" s="110"/>
      <c r="J156" s="110"/>
      <c r="K156" s="110"/>
      <c r="L156" s="2"/>
    </row>
    <row r="157" spans="1:12">
      <c r="A157" s="98"/>
      <c r="B157" s="81" t="s">
        <v>167</v>
      </c>
      <c r="C157" s="111">
        <v>0</v>
      </c>
      <c r="D157" s="111">
        <v>0</v>
      </c>
      <c r="E157" s="112">
        <v>0</v>
      </c>
      <c r="F157" s="110"/>
      <c r="G157" s="110"/>
      <c r="H157" s="110"/>
      <c r="I157" s="110"/>
      <c r="J157" s="110"/>
      <c r="K157" s="110"/>
      <c r="L157" s="2"/>
    </row>
    <row r="158" spans="1:12">
      <c r="A158" s="98"/>
      <c r="B158" s="81" t="s">
        <v>72</v>
      </c>
      <c r="C158" s="108">
        <v>2.5488846434224401E-4</v>
      </c>
      <c r="D158" s="108">
        <v>1.6328397141985296E-3</v>
      </c>
      <c r="E158" s="109">
        <v>2.3886141838423756E-3</v>
      </c>
      <c r="F158" s="110"/>
      <c r="G158" s="110"/>
      <c r="H158" s="110"/>
      <c r="I158" s="110"/>
      <c r="J158" s="110"/>
      <c r="K158" s="110"/>
      <c r="L158" s="2"/>
    </row>
    <row r="159" spans="1:12">
      <c r="A159" s="98"/>
      <c r="B159" s="81" t="s">
        <v>64</v>
      </c>
      <c r="C159" s="108">
        <v>1.7980597100103178E-3</v>
      </c>
      <c r="D159" s="108">
        <v>2.2322090785412102E-3</v>
      </c>
      <c r="E159" s="109">
        <v>2.480283737394388E-3</v>
      </c>
      <c r="F159" s="110"/>
      <c r="G159" s="110"/>
      <c r="H159" s="110"/>
      <c r="I159" s="110"/>
      <c r="J159" s="110"/>
      <c r="K159" s="110"/>
      <c r="L159" s="2"/>
    </row>
    <row r="160" spans="1:12">
      <c r="A160" s="98"/>
      <c r="B160" s="81" t="s">
        <v>24</v>
      </c>
      <c r="C160" s="108">
        <v>1.7295168648461215E-2</v>
      </c>
      <c r="D160" s="108">
        <v>1.6722306380497511E-2</v>
      </c>
      <c r="E160" s="109">
        <v>3.22092346932535E-2</v>
      </c>
      <c r="F160" s="110"/>
      <c r="G160" s="110"/>
      <c r="H160" s="110"/>
      <c r="I160" s="110"/>
      <c r="J160" s="110"/>
      <c r="K160" s="110"/>
      <c r="L160" s="2"/>
    </row>
    <row r="161" spans="1:12">
      <c r="A161" s="98"/>
      <c r="B161" s="81" t="s">
        <v>102</v>
      </c>
      <c r="C161" s="108">
        <v>0</v>
      </c>
      <c r="D161" s="108">
        <v>1.9981660756061178E-4</v>
      </c>
      <c r="E161" s="109">
        <v>4.4253061396758603E-4</v>
      </c>
      <c r="F161" s="110"/>
      <c r="G161" s="110"/>
      <c r="H161" s="110"/>
      <c r="I161" s="110"/>
      <c r="J161" s="110"/>
      <c r="K161" s="110"/>
      <c r="L161" s="2"/>
    </row>
    <row r="162" spans="1:12">
      <c r="A162" s="98"/>
      <c r="B162" s="81" t="s">
        <v>54</v>
      </c>
      <c r="C162" s="108">
        <v>1.0125651009391806E-3</v>
      </c>
      <c r="D162" s="108">
        <v>3.8363594444206181E-3</v>
      </c>
      <c r="E162" s="109">
        <v>5.5877911863401767E-3</v>
      </c>
      <c r="F162" s="110"/>
      <c r="G162" s="110"/>
      <c r="H162" s="110"/>
      <c r="I162" s="110"/>
      <c r="J162" s="110"/>
      <c r="K162" s="110"/>
      <c r="L162" s="2"/>
    </row>
    <row r="163" spans="1:12">
      <c r="A163" s="98"/>
      <c r="B163" s="81" t="s">
        <v>168</v>
      </c>
      <c r="C163" s="111">
        <v>0</v>
      </c>
      <c r="D163" s="111">
        <v>0</v>
      </c>
      <c r="E163" s="112">
        <v>0</v>
      </c>
      <c r="F163" s="110"/>
      <c r="G163" s="110"/>
      <c r="H163" s="110"/>
      <c r="I163" s="110"/>
      <c r="J163" s="110"/>
      <c r="K163" s="110"/>
      <c r="L163" s="2"/>
    </row>
    <row r="164" spans="1:12">
      <c r="A164" s="98"/>
      <c r="B164" s="81" t="s">
        <v>31</v>
      </c>
      <c r="C164" s="108">
        <v>4.254132103483705E-3</v>
      </c>
      <c r="D164" s="108">
        <v>4.9971511984821092E-3</v>
      </c>
      <c r="E164" s="109">
        <v>1.1612995670424182E-2</v>
      </c>
      <c r="F164" s="110"/>
      <c r="G164" s="110"/>
      <c r="H164" s="110"/>
      <c r="I164" s="110"/>
      <c r="J164" s="110"/>
      <c r="K164" s="110"/>
      <c r="L164" s="2"/>
    </row>
    <row r="165" spans="1:12">
      <c r="A165" s="98"/>
      <c r="B165" s="81" t="s">
        <v>169</v>
      </c>
      <c r="C165" s="111">
        <v>0</v>
      </c>
      <c r="D165" s="111">
        <v>0</v>
      </c>
      <c r="E165" s="112">
        <v>0</v>
      </c>
      <c r="F165" s="110"/>
      <c r="G165" s="110"/>
      <c r="H165" s="110"/>
      <c r="I165" s="110"/>
      <c r="J165" s="110"/>
      <c r="K165" s="110"/>
      <c r="L165" s="2"/>
    </row>
    <row r="166" spans="1:12">
      <c r="A166" s="98"/>
      <c r="B166" s="81" t="s">
        <v>79</v>
      </c>
      <c r="C166" s="108">
        <v>1.2109226635941704E-3</v>
      </c>
      <c r="D166" s="108">
        <v>2.2646676640342978E-3</v>
      </c>
      <c r="E166" s="109">
        <v>3.2135512134817443E-3</v>
      </c>
      <c r="F166" s="110"/>
      <c r="G166" s="110"/>
      <c r="H166" s="110"/>
      <c r="I166" s="110"/>
      <c r="J166" s="110"/>
      <c r="K166" s="110"/>
      <c r="L166" s="2"/>
    </row>
    <row r="167" spans="1:12">
      <c r="A167" s="98"/>
      <c r="B167" s="81" t="s">
        <v>170</v>
      </c>
      <c r="C167" s="111">
        <v>0</v>
      </c>
      <c r="D167" s="111">
        <v>0</v>
      </c>
      <c r="E167" s="112">
        <v>0</v>
      </c>
      <c r="F167" s="110"/>
      <c r="G167" s="110"/>
      <c r="H167" s="110"/>
      <c r="I167" s="110"/>
      <c r="J167" s="110"/>
      <c r="K167" s="110"/>
      <c r="L167" s="2"/>
    </row>
    <row r="168" spans="1:12">
      <c r="A168" s="98"/>
      <c r="B168" s="81" t="s">
        <v>171</v>
      </c>
      <c r="C168" s="111">
        <v>0</v>
      </c>
      <c r="D168" s="111">
        <v>0</v>
      </c>
      <c r="E168" s="112">
        <v>0</v>
      </c>
      <c r="F168" s="110"/>
      <c r="G168" s="110"/>
      <c r="H168" s="110"/>
      <c r="I168" s="110"/>
      <c r="J168" s="110"/>
      <c r="K168" s="110"/>
      <c r="L168" s="2"/>
    </row>
    <row r="169" spans="1:12">
      <c r="A169" s="98"/>
      <c r="B169" s="81" t="s">
        <v>75</v>
      </c>
      <c r="C169" s="108">
        <v>1.0159584346710509E-3</v>
      </c>
      <c r="D169" s="108">
        <v>2.6817883598202947E-3</v>
      </c>
      <c r="E169" s="109">
        <v>1.900941034712613E-3</v>
      </c>
      <c r="F169" s="110"/>
      <c r="G169" s="110"/>
      <c r="H169" s="110"/>
      <c r="I169" s="110"/>
      <c r="J169" s="110"/>
      <c r="K169" s="110"/>
      <c r="L169" s="2"/>
    </row>
    <row r="170" spans="1:12">
      <c r="A170" s="98"/>
      <c r="B170" s="81" t="s">
        <v>51</v>
      </c>
      <c r="C170" s="108">
        <v>1.4953261285798123E-3</v>
      </c>
      <c r="D170" s="108">
        <v>3.0899695861987156E-3</v>
      </c>
      <c r="E170" s="109">
        <v>3.8286296965386558E-3</v>
      </c>
      <c r="F170" s="110"/>
      <c r="G170" s="110"/>
      <c r="H170" s="110"/>
      <c r="I170" s="110"/>
      <c r="J170" s="110"/>
      <c r="K170" s="110"/>
      <c r="L170" s="2"/>
    </row>
    <row r="171" spans="1:12">
      <c r="A171" s="98"/>
      <c r="B171" s="81" t="s">
        <v>172</v>
      </c>
      <c r="C171" s="113"/>
      <c r="D171" s="113"/>
      <c r="E171" s="112">
        <v>0</v>
      </c>
      <c r="F171" s="110"/>
      <c r="G171" s="110"/>
      <c r="H171" s="110"/>
      <c r="I171" s="110"/>
      <c r="J171" s="110"/>
      <c r="K171" s="110"/>
      <c r="L171" s="2"/>
    </row>
    <row r="172" spans="1:12">
      <c r="A172" s="98"/>
      <c r="B172" s="81" t="s">
        <v>67</v>
      </c>
      <c r="C172" s="108">
        <v>1.2237195755282057E-3</v>
      </c>
      <c r="D172" s="108">
        <v>2.8166137004524204E-3</v>
      </c>
      <c r="E172" s="109">
        <v>4.6652747679688487E-3</v>
      </c>
      <c r="F172" s="110"/>
      <c r="G172" s="110"/>
      <c r="H172" s="110"/>
      <c r="I172" s="110"/>
      <c r="J172" s="110"/>
      <c r="K172" s="110"/>
      <c r="L172" s="2"/>
    </row>
    <row r="173" spans="1:12">
      <c r="A173" s="98"/>
      <c r="B173" s="81" t="s">
        <v>38</v>
      </c>
      <c r="C173" s="108">
        <v>4.3378692067402806E-3</v>
      </c>
      <c r="D173" s="108">
        <v>6.8454037999711457E-3</v>
      </c>
      <c r="E173" s="109">
        <v>9.8204570983384115E-3</v>
      </c>
      <c r="F173" s="110"/>
      <c r="G173" s="110"/>
      <c r="H173" s="110"/>
      <c r="I173" s="110"/>
      <c r="J173" s="110"/>
      <c r="K173" s="110"/>
      <c r="L173" s="2"/>
    </row>
    <row r="174" spans="1:12">
      <c r="A174" s="98"/>
      <c r="B174" s="81" t="s">
        <v>57</v>
      </c>
      <c r="C174" s="108">
        <v>2.1663485663303253E-3</v>
      </c>
      <c r="D174" s="108">
        <v>2.8686570884296357E-3</v>
      </c>
      <c r="E174" s="109">
        <v>2.9706208124962389E-3</v>
      </c>
      <c r="F174" s="110"/>
      <c r="G174" s="110"/>
      <c r="H174" s="110"/>
      <c r="I174" s="110"/>
      <c r="J174" s="110"/>
      <c r="K174" s="110"/>
      <c r="L174" s="2"/>
    </row>
    <row r="175" spans="1:12">
      <c r="A175" s="98"/>
      <c r="B175" s="81" t="s">
        <v>173</v>
      </c>
      <c r="C175" s="111">
        <v>0</v>
      </c>
      <c r="D175" s="111">
        <v>0</v>
      </c>
      <c r="E175" s="112">
        <v>0</v>
      </c>
      <c r="F175" s="110"/>
      <c r="G175" s="110"/>
      <c r="H175" s="110"/>
      <c r="I175" s="110"/>
      <c r="J175" s="110"/>
      <c r="K175" s="110"/>
      <c r="L175" s="2"/>
    </row>
    <row r="176" spans="1:12">
      <c r="A176" s="98"/>
      <c r="B176" s="81" t="s">
        <v>174</v>
      </c>
      <c r="C176" s="111">
        <v>0</v>
      </c>
      <c r="D176" s="111">
        <v>0</v>
      </c>
      <c r="E176" s="112">
        <v>0</v>
      </c>
      <c r="F176" s="110"/>
      <c r="G176" s="110"/>
      <c r="H176" s="110"/>
      <c r="I176" s="110"/>
      <c r="J176" s="110"/>
      <c r="K176" s="110"/>
      <c r="L176" s="2"/>
    </row>
    <row r="177" spans="1:12">
      <c r="A177" s="98"/>
      <c r="B177" s="81" t="s">
        <v>92</v>
      </c>
      <c r="C177" s="114"/>
      <c r="D177" s="114"/>
      <c r="E177" s="109">
        <v>8.7499536844358949E-4</v>
      </c>
      <c r="F177" s="110"/>
      <c r="G177" s="110"/>
      <c r="H177" s="110"/>
      <c r="I177" s="110"/>
      <c r="J177" s="110"/>
      <c r="K177" s="110"/>
      <c r="L177" s="2"/>
    </row>
    <row r="178" spans="1:12">
      <c r="A178" s="98"/>
      <c r="B178" s="81" t="s">
        <v>175</v>
      </c>
      <c r="C178" s="111">
        <v>0</v>
      </c>
      <c r="D178" s="111">
        <v>0</v>
      </c>
      <c r="E178" s="112">
        <v>0</v>
      </c>
      <c r="F178" s="110"/>
      <c r="G178" s="110"/>
      <c r="H178" s="110"/>
      <c r="I178" s="110"/>
      <c r="J178" s="110"/>
      <c r="K178" s="110"/>
      <c r="L178" s="2"/>
    </row>
    <row r="179" spans="1:12">
      <c r="A179" s="98"/>
      <c r="B179" s="81" t="s">
        <v>61</v>
      </c>
      <c r="C179" s="108">
        <v>9.7058912526710734E-4</v>
      </c>
      <c r="D179" s="108">
        <v>1.5886438434510874E-3</v>
      </c>
      <c r="E179" s="109">
        <v>1.7812336641925375E-3</v>
      </c>
      <c r="F179" s="110"/>
      <c r="G179" s="110"/>
      <c r="H179" s="110"/>
      <c r="I179" s="110"/>
      <c r="J179" s="110"/>
      <c r="K179" s="110"/>
      <c r="L179" s="2"/>
    </row>
    <row r="180" spans="1:12">
      <c r="A180" s="98"/>
      <c r="B180" s="81" t="s">
        <v>71</v>
      </c>
      <c r="C180" s="108">
        <v>4.1126917726619572E-4</v>
      </c>
      <c r="D180" s="108">
        <v>8.2138417616031147E-4</v>
      </c>
      <c r="E180" s="109">
        <v>9.1484727006087047E-4</v>
      </c>
      <c r="F180" s="110"/>
      <c r="G180" s="110"/>
      <c r="H180" s="110"/>
      <c r="I180" s="110"/>
      <c r="J180" s="110"/>
      <c r="K180" s="110"/>
      <c r="L180" s="2"/>
    </row>
    <row r="181" spans="1:12">
      <c r="A181" s="98"/>
      <c r="B181" s="81" t="s">
        <v>176</v>
      </c>
      <c r="C181" s="111">
        <v>0</v>
      </c>
      <c r="D181" s="111">
        <v>0</v>
      </c>
      <c r="E181" s="112">
        <v>0</v>
      </c>
      <c r="F181" s="110"/>
      <c r="G181" s="110"/>
      <c r="H181" s="110"/>
      <c r="I181" s="110"/>
      <c r="J181" s="110"/>
      <c r="K181" s="110"/>
      <c r="L181" s="2"/>
    </row>
    <row r="182" spans="1:12">
      <c r="A182" s="98"/>
      <c r="B182" s="81" t="s">
        <v>177</v>
      </c>
      <c r="C182" s="111">
        <v>0</v>
      </c>
      <c r="D182" s="111">
        <v>0</v>
      </c>
      <c r="E182" s="112">
        <v>0</v>
      </c>
      <c r="F182" s="110"/>
      <c r="G182" s="110"/>
      <c r="H182" s="110"/>
      <c r="I182" s="110"/>
      <c r="J182" s="110"/>
      <c r="K182" s="110"/>
      <c r="L182" s="2"/>
    </row>
    <row r="183" spans="1:12">
      <c r="A183" s="98"/>
      <c r="B183" s="81" t="s">
        <v>80</v>
      </c>
      <c r="C183" s="108">
        <v>1.3648317842090191E-3</v>
      </c>
      <c r="D183" s="108">
        <v>1.5419280878174251E-3</v>
      </c>
      <c r="E183" s="109">
        <v>2.5078076561179086E-3</v>
      </c>
      <c r="F183" s="110"/>
      <c r="G183" s="110"/>
      <c r="H183" s="110"/>
      <c r="I183" s="110"/>
      <c r="J183" s="110"/>
      <c r="K183" s="110"/>
      <c r="L183" s="2"/>
    </row>
    <row r="184" spans="1:12">
      <c r="A184" s="98"/>
      <c r="B184" s="81" t="s">
        <v>178</v>
      </c>
      <c r="C184" s="111">
        <v>0</v>
      </c>
      <c r="D184" s="111">
        <v>0</v>
      </c>
      <c r="E184" s="112">
        <v>0</v>
      </c>
      <c r="F184" s="110"/>
      <c r="G184" s="110"/>
      <c r="H184" s="110"/>
      <c r="I184" s="110"/>
      <c r="J184" s="110"/>
      <c r="K184" s="110"/>
      <c r="L184" s="2"/>
    </row>
    <row r="185" spans="1:12">
      <c r="A185" s="98"/>
      <c r="B185" s="81" t="s">
        <v>179</v>
      </c>
      <c r="C185" s="111">
        <v>0</v>
      </c>
      <c r="D185" s="111">
        <v>0</v>
      </c>
      <c r="E185" s="112">
        <v>0</v>
      </c>
      <c r="F185" s="110"/>
      <c r="G185" s="110"/>
      <c r="H185" s="110"/>
      <c r="I185" s="110"/>
      <c r="J185" s="110"/>
      <c r="K185" s="110"/>
      <c r="L185" s="2"/>
    </row>
    <row r="186" spans="1:12">
      <c r="A186" s="98"/>
      <c r="B186" s="81" t="s">
        <v>28</v>
      </c>
      <c r="C186" s="108">
        <v>9.9928737369372016E-3</v>
      </c>
      <c r="D186" s="108">
        <v>2.3857611892839851E-2</v>
      </c>
      <c r="E186" s="109">
        <v>3.1779925812846284E-2</v>
      </c>
      <c r="F186" s="110"/>
      <c r="G186" s="110"/>
      <c r="H186" s="110"/>
      <c r="I186" s="110"/>
      <c r="J186" s="110"/>
      <c r="K186" s="110"/>
      <c r="L186" s="2"/>
    </row>
    <row r="187" spans="1:12">
      <c r="A187" s="98"/>
      <c r="B187" s="81" t="s">
        <v>103</v>
      </c>
      <c r="C187" s="108">
        <v>3.8422854304149672E-4</v>
      </c>
      <c r="D187" s="108">
        <v>4.5306404939765983E-4</v>
      </c>
      <c r="E187" s="109">
        <v>6.5741426908957933E-4</v>
      </c>
      <c r="F187" s="110"/>
      <c r="G187" s="110"/>
      <c r="H187" s="110"/>
      <c r="I187" s="110"/>
      <c r="J187" s="110"/>
      <c r="K187" s="110"/>
      <c r="L187" s="2"/>
    </row>
    <row r="188" spans="1:12">
      <c r="A188" s="98"/>
      <c r="B188" s="81" t="s">
        <v>81</v>
      </c>
      <c r="C188" s="108">
        <v>5.7747322687191861E-4</v>
      </c>
      <c r="D188" s="108">
        <v>1.3501210227892708E-3</v>
      </c>
      <c r="E188" s="109">
        <v>1.9992920314164274E-3</v>
      </c>
      <c r="F188" s="110"/>
      <c r="G188" s="110"/>
      <c r="H188" s="110"/>
      <c r="I188" s="110"/>
      <c r="J188" s="110"/>
      <c r="K188" s="110"/>
      <c r="L188" s="2"/>
    </row>
    <row r="189" spans="1:12">
      <c r="A189" s="98"/>
      <c r="B189" s="81" t="s">
        <v>58</v>
      </c>
      <c r="C189" s="108">
        <v>2.9972535154419162E-3</v>
      </c>
      <c r="D189" s="108">
        <v>5.0831424353313384E-3</v>
      </c>
      <c r="E189" s="109">
        <v>9.5292935851247467E-3</v>
      </c>
      <c r="F189" s="110"/>
      <c r="G189" s="110"/>
      <c r="H189" s="110"/>
      <c r="I189" s="110"/>
      <c r="J189" s="110"/>
      <c r="K189" s="110"/>
      <c r="L189" s="2"/>
    </row>
    <row r="190" spans="1:12">
      <c r="A190" s="98"/>
      <c r="B190" s="81" t="s">
        <v>180</v>
      </c>
      <c r="C190" s="111">
        <v>0</v>
      </c>
      <c r="D190" s="111">
        <v>0</v>
      </c>
      <c r="E190" s="112">
        <v>0</v>
      </c>
      <c r="F190" s="110"/>
      <c r="G190" s="110"/>
      <c r="H190" s="110"/>
      <c r="I190" s="110"/>
      <c r="J190" s="110"/>
      <c r="K190" s="110"/>
      <c r="L190" s="2"/>
    </row>
    <row r="191" spans="1:12">
      <c r="A191" s="98"/>
      <c r="B191" s="81" t="s">
        <v>115</v>
      </c>
      <c r="C191" s="111">
        <v>0</v>
      </c>
      <c r="D191" s="111">
        <v>0</v>
      </c>
      <c r="E191" s="109">
        <v>1.9220916712191024E-4</v>
      </c>
      <c r="F191" s="110"/>
      <c r="G191" s="110"/>
      <c r="H191" s="110"/>
      <c r="I191" s="110"/>
      <c r="J191" s="110"/>
      <c r="K191" s="110"/>
      <c r="L191" s="2"/>
    </row>
    <row r="192" spans="1:12">
      <c r="A192" s="98"/>
      <c r="B192" s="81" t="s">
        <v>29</v>
      </c>
      <c r="C192" s="108">
        <v>1.0301206858732434E-2</v>
      </c>
      <c r="D192" s="108">
        <v>8.5483557325525331E-3</v>
      </c>
      <c r="E192" s="109">
        <v>9.530095194727542E-3</v>
      </c>
      <c r="F192" s="110"/>
      <c r="G192" s="110"/>
      <c r="H192" s="110"/>
      <c r="I192" s="110"/>
      <c r="J192" s="110"/>
      <c r="K192" s="110"/>
      <c r="L192" s="2"/>
    </row>
    <row r="193" spans="1:12">
      <c r="A193" s="98"/>
      <c r="B193" s="81" t="s">
        <v>62</v>
      </c>
      <c r="C193" s="108">
        <v>1.0788509860221974E-3</v>
      </c>
      <c r="D193" s="108">
        <v>2.033363591169444E-3</v>
      </c>
      <c r="E193" s="109">
        <v>1.9362434640474786E-3</v>
      </c>
      <c r="F193" s="110"/>
      <c r="G193" s="110"/>
      <c r="H193" s="110"/>
      <c r="I193" s="110"/>
      <c r="J193" s="110"/>
      <c r="K193" s="110"/>
      <c r="L193" s="2"/>
    </row>
    <row r="194" spans="1:12">
      <c r="A194" s="98"/>
      <c r="B194" s="81" t="s">
        <v>32</v>
      </c>
      <c r="C194" s="108">
        <v>5.2828643076881189E-3</v>
      </c>
      <c r="D194" s="108">
        <v>7.9661705806554784E-3</v>
      </c>
      <c r="E194" s="109">
        <v>8.9017015947771925E-3</v>
      </c>
      <c r="F194" s="110"/>
      <c r="G194" s="110"/>
      <c r="H194" s="110"/>
      <c r="I194" s="110"/>
      <c r="J194" s="110"/>
      <c r="K194" s="110"/>
      <c r="L194" s="2"/>
    </row>
    <row r="195" spans="1:12">
      <c r="A195" s="98"/>
      <c r="B195" s="81" t="s">
        <v>105</v>
      </c>
      <c r="C195" s="111">
        <v>0</v>
      </c>
      <c r="D195" s="108">
        <v>8.69091961091846E-5</v>
      </c>
      <c r="E195" s="109">
        <v>2.9250475230546544E-4</v>
      </c>
      <c r="F195" s="110"/>
      <c r="G195" s="110"/>
      <c r="H195" s="110"/>
      <c r="I195" s="110"/>
      <c r="J195" s="110"/>
      <c r="K195" s="110"/>
      <c r="L195" s="2"/>
    </row>
    <row r="196" spans="1:12">
      <c r="A196" s="98"/>
      <c r="B196" s="81" t="s">
        <v>106</v>
      </c>
      <c r="C196" s="108">
        <v>6.2218694149150612E-4</v>
      </c>
      <c r="D196" s="108">
        <v>5.1321681496179872E-4</v>
      </c>
      <c r="E196" s="109">
        <v>1.080084950809199E-3</v>
      </c>
      <c r="F196" s="110"/>
      <c r="G196" s="110"/>
      <c r="H196" s="110"/>
      <c r="I196" s="110"/>
      <c r="J196" s="110"/>
      <c r="K196" s="110"/>
      <c r="L196" s="2"/>
    </row>
    <row r="197" spans="1:12">
      <c r="A197" s="98"/>
      <c r="B197" s="81" t="s">
        <v>65</v>
      </c>
      <c r="C197" s="108">
        <v>2.2089506517667095E-3</v>
      </c>
      <c r="D197" s="108">
        <v>2.6289821688085541E-3</v>
      </c>
      <c r="E197" s="109">
        <v>3.7243311496592724E-3</v>
      </c>
      <c r="F197" s="110"/>
      <c r="G197" s="110"/>
      <c r="H197" s="110"/>
      <c r="I197" s="110"/>
      <c r="J197" s="110"/>
      <c r="K197" s="110"/>
      <c r="L197" s="2"/>
    </row>
    <row r="198" spans="1:12">
      <c r="A198" s="98"/>
      <c r="B198" s="81" t="s">
        <v>118</v>
      </c>
      <c r="C198" s="108">
        <v>8.8358224435811065E-5</v>
      </c>
      <c r="D198" s="108">
        <v>4.6910725367483638E-5</v>
      </c>
      <c r="E198" s="109">
        <v>2.1920340761588357E-4</v>
      </c>
      <c r="F198" s="110"/>
      <c r="G198" s="110"/>
      <c r="H198" s="110"/>
      <c r="I198" s="110"/>
      <c r="J198" s="110"/>
      <c r="K198" s="110"/>
      <c r="L198" s="2"/>
    </row>
    <row r="199" spans="1:12">
      <c r="A199" s="98"/>
      <c r="B199" s="81" t="s">
        <v>181</v>
      </c>
      <c r="C199" s="111">
        <v>0</v>
      </c>
      <c r="D199" s="111">
        <v>0</v>
      </c>
      <c r="E199" s="112">
        <v>0</v>
      </c>
      <c r="F199" s="110"/>
      <c r="G199" s="110"/>
      <c r="H199" s="110"/>
      <c r="I199" s="110"/>
      <c r="J199" s="110"/>
      <c r="K199" s="110"/>
      <c r="L199" s="2"/>
    </row>
    <row r="200" spans="1:12">
      <c r="A200" s="98"/>
      <c r="B200" s="81" t="s">
        <v>182</v>
      </c>
      <c r="C200" s="111">
        <v>0</v>
      </c>
      <c r="D200" s="111">
        <v>0</v>
      </c>
      <c r="E200" s="112">
        <v>0</v>
      </c>
      <c r="F200" s="110"/>
      <c r="G200" s="110"/>
      <c r="H200" s="110"/>
      <c r="I200" s="110"/>
      <c r="J200" s="110"/>
      <c r="K200" s="110"/>
      <c r="L200" s="2"/>
    </row>
    <row r="201" spans="1:12">
      <c r="A201" s="98"/>
      <c r="B201" s="81" t="s">
        <v>183</v>
      </c>
      <c r="C201" s="111">
        <v>0</v>
      </c>
      <c r="D201" s="111">
        <v>0</v>
      </c>
      <c r="E201" s="112">
        <v>0</v>
      </c>
      <c r="F201" s="110"/>
      <c r="G201" s="110"/>
      <c r="H201" s="110"/>
      <c r="I201" s="110"/>
      <c r="J201" s="110"/>
      <c r="K201" s="110"/>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3"/>
  <sheetViews>
    <sheetView workbookViewId="0">
      <selection activeCell="A2" sqref="A2:B2"/>
    </sheetView>
  </sheetViews>
  <sheetFormatPr defaultRowHeight="15"/>
  <cols>
    <col min="1" max="2" width="23.42578125" customWidth="1"/>
    <col min="3" max="3" width="17.140625" customWidth="1"/>
    <col min="4" max="29" width="10" customWidth="1"/>
    <col min="30" max="30" width="9.140625" customWidth="1"/>
    <col min="31" max="31" width="14.85546875" customWidth="1"/>
    <col min="35" max="35" width="12.5703125" customWidth="1"/>
    <col min="36" max="39" width="15.7109375" customWidth="1"/>
    <col min="42" max="42" width="7.5703125" customWidth="1"/>
    <col min="43" max="43" width="12.5703125" customWidth="1"/>
    <col min="44" max="44" width="11.7109375" customWidth="1"/>
    <col min="45" max="45" width="12.7109375" customWidth="1"/>
    <col min="46" max="46" width="11" customWidth="1"/>
    <col min="47" max="47" width="18.140625" customWidth="1"/>
  </cols>
  <sheetData>
    <row r="1" spans="1:49">
      <c r="A1" s="44" t="s">
        <v>0</v>
      </c>
      <c r="B1" s="138"/>
      <c r="C1" s="210"/>
      <c r="D1" s="2"/>
      <c r="E1" s="211" t="s">
        <v>385</v>
      </c>
      <c r="F1" s="116"/>
      <c r="G1" s="116"/>
      <c r="H1" s="211" t="s">
        <v>193</v>
      </c>
      <c r="I1" s="212"/>
      <c r="J1" s="2"/>
      <c r="K1" s="211" t="s">
        <v>384</v>
      </c>
      <c r="L1" s="2"/>
      <c r="M1" s="2"/>
      <c r="N1" s="213" t="s">
        <v>194</v>
      </c>
      <c r="O1" s="214"/>
      <c r="P1" s="514"/>
      <c r="Q1" s="107"/>
      <c r="R1" s="516">
        <v>6.09</v>
      </c>
      <c r="S1" s="517">
        <f>N2/AQ11*AR11</f>
        <v>7.43</v>
      </c>
      <c r="T1" s="518">
        <f>S1-R1</f>
        <v>1.3399999999999999</v>
      </c>
      <c r="U1" s="518">
        <f>T1/R1</f>
        <v>0.22003284072249588</v>
      </c>
      <c r="V1" s="79"/>
      <c r="W1" s="79"/>
      <c r="X1" s="173">
        <f>AC1/S1</f>
        <v>2.7931163834691022</v>
      </c>
      <c r="Y1" s="518">
        <f>D6</f>
        <v>20.585704936266758</v>
      </c>
      <c r="Z1" s="518">
        <f>X1</f>
        <v>2.7931163834691022</v>
      </c>
      <c r="AA1" s="518">
        <f>Y1-Z1</f>
        <v>17.792588552797657</v>
      </c>
      <c r="AB1" s="518">
        <f>AA1/25</f>
        <v>0.71170354211190623</v>
      </c>
      <c r="AC1" s="518">
        <f>V2*AQ12/AR12</f>
        <v>20.752854729175429</v>
      </c>
      <c r="AD1" s="107"/>
      <c r="AE1" s="107"/>
      <c r="AF1" s="107"/>
      <c r="AG1" s="2"/>
      <c r="AH1" s="2"/>
      <c r="AI1" s="2"/>
      <c r="AJ1" s="2"/>
      <c r="AK1" s="2"/>
      <c r="AL1" s="2"/>
      <c r="AM1" s="2"/>
      <c r="AN1" s="2"/>
      <c r="AO1" s="2"/>
    </row>
    <row r="2" spans="1:49" ht="15.75">
      <c r="A2" s="47" t="s">
        <v>388</v>
      </c>
      <c r="B2" s="70"/>
      <c r="C2" s="218"/>
      <c r="D2" s="219" t="s">
        <v>195</v>
      </c>
      <c r="E2" s="515">
        <v>0.9</v>
      </c>
      <c r="F2" s="220" t="s">
        <v>314</v>
      </c>
      <c r="G2" s="219">
        <v>2016</v>
      </c>
      <c r="H2" s="515">
        <v>21.82</v>
      </c>
      <c r="I2" s="221" t="s">
        <v>196</v>
      </c>
      <c r="J2" s="219">
        <v>2016</v>
      </c>
      <c r="K2" s="515">
        <v>404.21</v>
      </c>
      <c r="L2" s="221" t="s">
        <v>197</v>
      </c>
      <c r="M2" s="219">
        <v>2016</v>
      </c>
      <c r="N2" s="515">
        <v>7.43</v>
      </c>
      <c r="O2" s="220" t="s">
        <v>198</v>
      </c>
      <c r="P2" s="222">
        <f>U1*100</f>
        <v>22.003284072249588</v>
      </c>
      <c r="Q2" s="223" t="s">
        <v>422</v>
      </c>
      <c r="R2" s="217"/>
      <c r="S2" s="217"/>
      <c r="T2" s="716">
        <v>400</v>
      </c>
      <c r="U2" s="215">
        <f>K2/AQ10*AR10</f>
        <v>404.21</v>
      </c>
      <c r="V2" s="216">
        <f>20*T2/U2</f>
        <v>19.791692437099528</v>
      </c>
      <c r="W2" s="148"/>
      <c r="X2" s="148"/>
      <c r="Y2" s="148"/>
      <c r="Z2" s="148"/>
      <c r="AA2" s="148"/>
      <c r="AB2" s="2"/>
      <c r="AC2" s="2"/>
      <c r="AD2" s="2"/>
      <c r="AE2" s="2"/>
      <c r="AF2" s="2"/>
      <c r="AH2" s="2"/>
      <c r="AI2" s="2"/>
      <c r="AJ2" s="2"/>
      <c r="AK2" s="2"/>
      <c r="AL2" s="2"/>
      <c r="AM2" s="2"/>
      <c r="AN2" s="2"/>
      <c r="AO2" s="2"/>
      <c r="AP2" s="2"/>
      <c r="AQ2" s="224"/>
      <c r="AR2" s="52" t="s">
        <v>199</v>
      </c>
      <c r="AS2" s="2"/>
      <c r="AT2" s="225"/>
      <c r="AU2" s="226" t="s">
        <v>200</v>
      </c>
      <c r="AV2" s="2"/>
      <c r="AW2" s="45"/>
    </row>
    <row r="3" spans="1:49">
      <c r="A3" s="227" t="s">
        <v>201</v>
      </c>
      <c r="B3" s="48"/>
      <c r="C3" s="78"/>
      <c r="D3" s="2"/>
      <c r="E3" s="228"/>
      <c r="F3" s="229"/>
      <c r="G3" s="229"/>
      <c r="H3" s="228"/>
      <c r="I3" s="229"/>
      <c r="J3" s="229"/>
      <c r="K3" s="228"/>
      <c r="L3" s="229"/>
      <c r="M3" s="229"/>
      <c r="N3" s="229"/>
      <c r="O3" s="229"/>
      <c r="P3" s="229"/>
      <c r="Q3" s="229"/>
      <c r="R3" s="230"/>
      <c r="S3" s="230"/>
      <c r="T3" s="716">
        <v>369.41</v>
      </c>
      <c r="U3" s="230"/>
      <c r="V3" s="230"/>
      <c r="W3" s="230"/>
      <c r="X3" s="230"/>
      <c r="Y3" s="122"/>
      <c r="Z3" s="45"/>
      <c r="AA3" s="45"/>
      <c r="AB3" s="45"/>
      <c r="AC3" s="45"/>
      <c r="AD3" s="45"/>
      <c r="AE3" s="2"/>
      <c r="AF3" s="2"/>
      <c r="AH3" s="138"/>
      <c r="AI3" s="231" t="s">
        <v>22</v>
      </c>
      <c r="AJ3" s="232" t="s">
        <v>203</v>
      </c>
      <c r="AK3" s="232" t="s">
        <v>204</v>
      </c>
      <c r="AL3" s="232" t="s">
        <v>205</v>
      </c>
      <c r="AM3" s="232" t="s">
        <v>206</v>
      </c>
      <c r="AN3" s="2"/>
      <c r="AO3" s="2"/>
      <c r="AP3" s="2"/>
      <c r="AQ3" s="45"/>
      <c r="AR3" s="498"/>
      <c r="AS3" s="499" t="s">
        <v>202</v>
      </c>
      <c r="AT3" s="239"/>
      <c r="AU3" s="500" t="str">
        <f>A34</f>
        <v>United States</v>
      </c>
      <c r="AV3" s="501"/>
      <c r="AW3" s="502"/>
    </row>
    <row r="4" spans="1:49" ht="15.75" thickBot="1">
      <c r="A4" s="233">
        <v>42948</v>
      </c>
      <c r="B4" s="138"/>
      <c r="C4" s="234" t="s">
        <v>312</v>
      </c>
      <c r="D4" s="234" t="s">
        <v>313</v>
      </c>
      <c r="E4" s="190"/>
      <c r="F4" s="2"/>
      <c r="G4" s="2"/>
      <c r="H4" s="190"/>
      <c r="I4" s="2"/>
      <c r="J4" s="2"/>
      <c r="K4" s="190"/>
      <c r="L4" s="2"/>
      <c r="M4" s="2"/>
      <c r="N4" s="190"/>
      <c r="O4" s="2"/>
      <c r="P4" s="2"/>
      <c r="Q4" s="2"/>
      <c r="R4" s="2"/>
      <c r="S4" s="2"/>
      <c r="T4" s="2"/>
      <c r="U4" s="2"/>
      <c r="V4" s="2"/>
      <c r="W4" s="2"/>
      <c r="X4" s="2"/>
      <c r="Y4" s="2"/>
      <c r="Z4" s="2"/>
      <c r="AA4" s="2"/>
      <c r="AB4" s="2"/>
      <c r="AC4" s="2"/>
      <c r="AD4" s="235"/>
      <c r="AE4" s="2"/>
      <c r="AF4" s="2"/>
      <c r="AH4" s="138"/>
      <c r="AI4" s="231" t="s">
        <v>22</v>
      </c>
      <c r="AJ4" s="232" t="s">
        <v>208</v>
      </c>
      <c r="AK4" s="232" t="s">
        <v>209</v>
      </c>
      <c r="AL4" s="232" t="s">
        <v>210</v>
      </c>
      <c r="AM4" s="232" t="s">
        <v>211</v>
      </c>
      <c r="AN4" s="2"/>
      <c r="AO4" s="2"/>
      <c r="AP4" s="2"/>
      <c r="AQ4" s="236">
        <v>10</v>
      </c>
      <c r="AR4" s="237">
        <v>10</v>
      </c>
      <c r="AS4" s="238" t="s">
        <v>207</v>
      </c>
      <c r="AT4" s="239"/>
      <c r="AU4" s="503" t="s">
        <v>375</v>
      </c>
      <c r="AV4" s="502"/>
      <c r="AW4" s="502"/>
    </row>
    <row r="5" spans="1:49" ht="15.75" thickBot="1">
      <c r="A5" s="2"/>
      <c r="B5" s="240"/>
      <c r="C5" s="234" t="s">
        <v>212</v>
      </c>
      <c r="D5" s="234" t="s">
        <v>213</v>
      </c>
      <c r="E5" s="241">
        <v>2000</v>
      </c>
      <c r="F5" s="241">
        <v>2001</v>
      </c>
      <c r="G5" s="241">
        <v>2002</v>
      </c>
      <c r="H5" s="241">
        <v>2003</v>
      </c>
      <c r="I5" s="241">
        <v>2004</v>
      </c>
      <c r="J5" s="241">
        <v>2005</v>
      </c>
      <c r="K5" s="241">
        <v>2006</v>
      </c>
      <c r="L5" s="241">
        <v>2007</v>
      </c>
      <c r="M5" s="241">
        <v>2008</v>
      </c>
      <c r="N5" s="241">
        <v>2009</v>
      </c>
      <c r="O5" s="241">
        <v>2010</v>
      </c>
      <c r="P5" s="241">
        <v>2011</v>
      </c>
      <c r="Q5" s="241">
        <v>2012</v>
      </c>
      <c r="R5" s="241">
        <v>2013</v>
      </c>
      <c r="S5" s="241">
        <v>2014</v>
      </c>
      <c r="T5" s="242">
        <v>2015</v>
      </c>
      <c r="U5" s="242">
        <v>2016</v>
      </c>
      <c r="V5" s="242">
        <v>2017</v>
      </c>
      <c r="W5" s="242">
        <v>2018</v>
      </c>
      <c r="X5" s="242">
        <v>2019</v>
      </c>
      <c r="Y5" s="243">
        <v>2020</v>
      </c>
      <c r="Z5" s="244">
        <v>2021</v>
      </c>
      <c r="AA5" s="244">
        <v>2022</v>
      </c>
      <c r="AB5" s="244">
        <v>2023</v>
      </c>
      <c r="AC5" s="245">
        <v>2024</v>
      </c>
      <c r="AD5" s="122"/>
      <c r="AE5" s="2"/>
      <c r="AF5" s="2"/>
      <c r="AH5" s="138"/>
      <c r="AI5" s="231" t="s">
        <v>22</v>
      </c>
      <c r="AJ5" s="232" t="s">
        <v>215</v>
      </c>
      <c r="AK5" s="232" t="s">
        <v>216</v>
      </c>
      <c r="AL5" s="232" t="s">
        <v>23</v>
      </c>
      <c r="AM5" s="232" t="s">
        <v>19</v>
      </c>
      <c r="AN5" s="2"/>
      <c r="AO5" s="2"/>
      <c r="AP5" s="2"/>
      <c r="AQ5" s="236">
        <v>10</v>
      </c>
      <c r="AR5" s="246">
        <v>10</v>
      </c>
      <c r="AS5" s="238" t="s">
        <v>214</v>
      </c>
      <c r="AT5" s="247"/>
      <c r="AU5" s="504">
        <f>B20</f>
        <v>6806.640870002394</v>
      </c>
      <c r="AV5" s="502"/>
      <c r="AW5" s="505"/>
    </row>
    <row r="6" spans="1:49" ht="15.75" thickBot="1">
      <c r="A6" s="248"/>
      <c r="B6" s="249" t="str">
        <f>A34</f>
        <v>United States</v>
      </c>
      <c r="C6" s="250">
        <f>C34</f>
        <v>19.985293894040353</v>
      </c>
      <c r="D6" s="251">
        <f>C6+(G34/AQ7*AR7)</f>
        <v>20.585704936266758</v>
      </c>
      <c r="E6" s="250">
        <f>D6-AB1</f>
        <v>19.874001394154853</v>
      </c>
      <c r="F6" s="250">
        <f>E6-AB1</f>
        <v>19.162297852042947</v>
      </c>
      <c r="G6" s="250">
        <f>F6-AB1</f>
        <v>18.450594309931041</v>
      </c>
      <c r="H6" s="250">
        <f>G6-AB1</f>
        <v>17.738890767819136</v>
      </c>
      <c r="I6" s="250">
        <f>H6-AB1</f>
        <v>17.02718722570723</v>
      </c>
      <c r="J6" s="250">
        <f>I6-AB1</f>
        <v>16.315483683595325</v>
      </c>
      <c r="K6" s="250">
        <f>J6-AB1</f>
        <v>15.603780141483419</v>
      </c>
      <c r="L6" s="250">
        <f>K6-AB1</f>
        <v>14.892076599371514</v>
      </c>
      <c r="M6" s="250">
        <f>L6-AB1</f>
        <v>14.180373057259608</v>
      </c>
      <c r="N6" s="250">
        <f>M6-AB1</f>
        <v>13.468669515147702</v>
      </c>
      <c r="O6" s="250">
        <f>N6-AB1</f>
        <v>12.756965973035797</v>
      </c>
      <c r="P6" s="250">
        <f>O6-AB1</f>
        <v>12.045262430923891</v>
      </c>
      <c r="Q6" s="250">
        <f>P6-AB1</f>
        <v>11.333558888811986</v>
      </c>
      <c r="R6" s="250">
        <f>Q6-AB1</f>
        <v>10.62185534670008</v>
      </c>
      <c r="S6" s="250">
        <f>R6-AB1</f>
        <v>9.9101518045881747</v>
      </c>
      <c r="T6" s="250">
        <f>S6-AB1</f>
        <v>9.1984482624762691</v>
      </c>
      <c r="U6" s="250">
        <f>T6-AB1</f>
        <v>8.4867447203643636</v>
      </c>
      <c r="V6" s="250">
        <f>U6-AB1</f>
        <v>7.7750411782524571</v>
      </c>
      <c r="W6" s="250">
        <f>V6-AB1</f>
        <v>7.0633376361405507</v>
      </c>
      <c r="X6" s="250">
        <f>W6-AB1</f>
        <v>6.3516340940286442</v>
      </c>
      <c r="Y6" s="252">
        <f>X6-AB1</f>
        <v>5.6399305519167378</v>
      </c>
      <c r="Z6" s="250">
        <f>Y6-AB1</f>
        <v>4.9282270098048313</v>
      </c>
      <c r="AA6" s="250">
        <f>Z6-AB1</f>
        <v>4.2165234676929249</v>
      </c>
      <c r="AB6" s="250">
        <f>AA6-AB1</f>
        <v>3.5048199255810184</v>
      </c>
      <c r="AC6" s="253">
        <f>AB6-AB1</f>
        <v>2.793116383469112</v>
      </c>
      <c r="AD6" s="254"/>
      <c r="AE6" s="2"/>
      <c r="AF6" s="2"/>
      <c r="AH6" s="138"/>
      <c r="AI6" s="231" t="s">
        <v>22</v>
      </c>
      <c r="AJ6" s="256" t="s">
        <v>22</v>
      </c>
      <c r="AK6" s="256" t="s">
        <v>22</v>
      </c>
      <c r="AL6" s="256" t="s">
        <v>22</v>
      </c>
      <c r="AM6" s="256" t="s">
        <v>22</v>
      </c>
      <c r="AN6" s="2"/>
      <c r="AO6" s="2"/>
      <c r="AP6" s="2"/>
      <c r="AQ6" s="236">
        <v>10</v>
      </c>
      <c r="AR6" s="237">
        <v>10</v>
      </c>
      <c r="AS6" s="255" t="s">
        <v>217</v>
      </c>
      <c r="AT6" s="239"/>
      <c r="AU6" s="506" t="s">
        <v>376</v>
      </c>
      <c r="AV6" s="506"/>
      <c r="AW6" s="506"/>
    </row>
    <row r="7" spans="1:49">
      <c r="A7" s="2"/>
      <c r="B7" s="257" t="s">
        <v>218</v>
      </c>
      <c r="C7" s="116"/>
      <c r="D7" s="258">
        <f>(140-D34)/(500/(AR4+0.00000001)*AQ4)*-1</f>
        <v>-4.3893551104201387E-2</v>
      </c>
      <c r="E7" s="259">
        <f>E6*D7</f>
        <v>-0.87234049583930562</v>
      </c>
      <c r="F7" s="260">
        <f>F6*D7</f>
        <v>-0.84110130004257555</v>
      </c>
      <c r="G7" s="260">
        <f>G6*D7</f>
        <v>-0.80986210424584548</v>
      </c>
      <c r="H7" s="260">
        <f>H6*D7</f>
        <v>-0.77862290844911541</v>
      </c>
      <c r="I7" s="260">
        <f>I6*D7</f>
        <v>-0.74738371265238535</v>
      </c>
      <c r="J7" s="260">
        <f>J6*D7</f>
        <v>-0.71614451685565528</v>
      </c>
      <c r="K7" s="260">
        <f>K6*D7</f>
        <v>-0.68490532105892521</v>
      </c>
      <c r="L7" s="260">
        <f>L6*D7</f>
        <v>-0.65366612526219514</v>
      </c>
      <c r="M7" s="260">
        <f>M6*D7</f>
        <v>-0.62242692946546507</v>
      </c>
      <c r="N7" s="260">
        <f>N6*D7</f>
        <v>-0.591187733668735</v>
      </c>
      <c r="O7" s="260">
        <f>O6*D7</f>
        <v>-0.55994853787200494</v>
      </c>
      <c r="P7" s="260">
        <f>P6*D7</f>
        <v>-0.52870934207527487</v>
      </c>
      <c r="Q7" s="260">
        <f>Q6*D7</f>
        <v>-0.4974701462785448</v>
      </c>
      <c r="R7" s="260">
        <f>R6*D7</f>
        <v>-0.46623095048181473</v>
      </c>
      <c r="S7" s="259">
        <f>S6*D7</f>
        <v>-0.43499175468508466</v>
      </c>
      <c r="T7" s="259">
        <f>T6*D7</f>
        <v>-0.40375255888835454</v>
      </c>
      <c r="U7" s="259">
        <f>U6*D7</f>
        <v>-0.37251336309162447</v>
      </c>
      <c r="V7" s="259">
        <f>V6*D7</f>
        <v>-0.3412741672948944</v>
      </c>
      <c r="W7" s="259">
        <f>W6*D7</f>
        <v>-0.31003497149816428</v>
      </c>
      <c r="X7" s="259">
        <f>X6*D7</f>
        <v>-0.27879577570143416</v>
      </c>
      <c r="Y7" s="261"/>
      <c r="Z7" s="124"/>
      <c r="AA7" s="124"/>
      <c r="AB7" s="124"/>
      <c r="AC7" s="125"/>
      <c r="AD7" s="122"/>
      <c r="AE7" s="2"/>
      <c r="AF7" s="2"/>
      <c r="AI7" s="262" t="s">
        <v>31</v>
      </c>
      <c r="AJ7" s="263">
        <v>119.74301838563071</v>
      </c>
      <c r="AK7" s="264">
        <v>29.438196613781429</v>
      </c>
      <c r="AL7" s="264">
        <v>0</v>
      </c>
      <c r="AM7" s="265">
        <v>0</v>
      </c>
      <c r="AN7" s="2"/>
      <c r="AO7" s="2"/>
      <c r="AP7" s="2"/>
      <c r="AQ7" s="236">
        <v>10</v>
      </c>
      <c r="AR7" s="237">
        <v>10</v>
      </c>
      <c r="AS7" s="238" t="s">
        <v>219</v>
      </c>
      <c r="AT7" s="239"/>
      <c r="AU7" s="507">
        <f>B21</f>
        <v>2187782476599.9429</v>
      </c>
      <c r="AV7" s="506"/>
      <c r="AW7" s="506"/>
    </row>
    <row r="8" spans="1:49">
      <c r="A8" s="207"/>
      <c r="B8" s="257" t="s">
        <v>221</v>
      </c>
      <c r="C8" s="2"/>
      <c r="D8" s="258">
        <f>(E34/7500*-1/AQ5*AR5)*2</f>
        <v>-4.8127308662988803E-2</v>
      </c>
      <c r="E8" s="260">
        <f>E6*D8</f>
        <v>-0.95648219946516044</v>
      </c>
      <c r="F8" s="260">
        <f>F6*D8</f>
        <v>-0.92222982341739823</v>
      </c>
      <c r="G8" s="260">
        <f>G6*D8</f>
        <v>-0.88797744736963613</v>
      </c>
      <c r="H8" s="260">
        <f>H6*D8</f>
        <v>-0.85372507132187403</v>
      </c>
      <c r="I8" s="260">
        <f>I6*D8</f>
        <v>-0.81947269527411193</v>
      </c>
      <c r="J8" s="260">
        <f>J6*D8</f>
        <v>-0.78522031922634972</v>
      </c>
      <c r="K8" s="260">
        <f>K6*D8</f>
        <v>-0.75096794317858762</v>
      </c>
      <c r="L8" s="260">
        <f>L6*D8</f>
        <v>-0.71671556713082551</v>
      </c>
      <c r="M8" s="260">
        <f>M6*D8</f>
        <v>-0.6824631910830633</v>
      </c>
      <c r="N8" s="260">
        <f>N6*D8</f>
        <v>-0.6482108150353012</v>
      </c>
      <c r="O8" s="260">
        <f>O6*D8</f>
        <v>-0.6139584389875391</v>
      </c>
      <c r="P8" s="260">
        <f>P6*D8</f>
        <v>-0.579706062939777</v>
      </c>
      <c r="Q8" s="260">
        <f>Q6*D8</f>
        <v>-0.54545368689201479</v>
      </c>
      <c r="R8" s="260">
        <f>R6*D8</f>
        <v>-0.51120131084425269</v>
      </c>
      <c r="S8" s="260">
        <f>S6*D8</f>
        <v>-0.47694893479649059</v>
      </c>
      <c r="T8" s="260">
        <f>T6*D8</f>
        <v>-0.44269655874872843</v>
      </c>
      <c r="U8" s="260">
        <f>U6*D8</f>
        <v>-0.40844418270096633</v>
      </c>
      <c r="V8" s="260">
        <f>V6*D8</f>
        <v>-0.37419180665320417</v>
      </c>
      <c r="W8" s="260">
        <f>W6*D8</f>
        <v>-0.33993943060544196</v>
      </c>
      <c r="X8" s="260">
        <f>X6*D8</f>
        <v>-0.3056870545576798</v>
      </c>
      <c r="Y8" s="261"/>
      <c r="Z8" s="144"/>
      <c r="AA8" s="144"/>
      <c r="AB8" s="144"/>
      <c r="AC8" s="266"/>
      <c r="AD8" s="267"/>
      <c r="AE8" s="2"/>
      <c r="AF8" s="2"/>
      <c r="AH8" s="138"/>
      <c r="AI8" s="262" t="s">
        <v>56</v>
      </c>
      <c r="AJ8" s="263">
        <v>61.702543759837489</v>
      </c>
      <c r="AK8" s="264">
        <v>12.181616635397635</v>
      </c>
      <c r="AL8" s="264">
        <v>0</v>
      </c>
      <c r="AM8" s="265">
        <v>0</v>
      </c>
      <c r="AN8" s="2"/>
      <c r="AO8" s="2"/>
      <c r="AP8" s="2"/>
      <c r="AQ8" s="236">
        <v>10</v>
      </c>
      <c r="AR8" s="237">
        <v>10</v>
      </c>
      <c r="AS8" s="247" t="s">
        <v>222</v>
      </c>
      <c r="AT8" s="239"/>
      <c r="AU8" s="508" t="s">
        <v>223</v>
      </c>
      <c r="AV8" s="502"/>
      <c r="AW8" s="502"/>
    </row>
    <row r="9" spans="1:49">
      <c r="A9" s="268"/>
      <c r="B9" s="115" t="s">
        <v>224</v>
      </c>
      <c r="C9" s="116"/>
      <c r="D9" s="258">
        <f>F34/100/AQ6*AR6</f>
        <v>1.8826122635751993E-2</v>
      </c>
      <c r="E9" s="260">
        <f>E6*D9</f>
        <v>0.37415038750946533</v>
      </c>
      <c r="F9" s="260">
        <f>F6*D9</f>
        <v>0.36075176934536751</v>
      </c>
      <c r="G9" s="260">
        <f>G6*D9</f>
        <v>0.34735315118126969</v>
      </c>
      <c r="H9" s="260">
        <f>H6*D9</f>
        <v>0.33395453301717187</v>
      </c>
      <c r="I9" s="260">
        <f>I6*D9</f>
        <v>0.32055591485307405</v>
      </c>
      <c r="J9" s="260">
        <f>J6*D9</f>
        <v>0.30715729668897623</v>
      </c>
      <c r="K9" s="260">
        <f>K6*D9</f>
        <v>0.29375867852487841</v>
      </c>
      <c r="L9" s="260">
        <f>L6*D9</f>
        <v>0.28036006036078065</v>
      </c>
      <c r="M9" s="260">
        <f>M6*D9</f>
        <v>0.26696144219668283</v>
      </c>
      <c r="N9" s="260">
        <f>N6*D9</f>
        <v>0.25356282403258501</v>
      </c>
      <c r="O9" s="260">
        <f>O6*D9</f>
        <v>0.24016420586848716</v>
      </c>
      <c r="P9" s="260">
        <f>P6*D9</f>
        <v>0.22676558770438934</v>
      </c>
      <c r="Q9" s="260">
        <f>Q6*D9</f>
        <v>0.21336696954029152</v>
      </c>
      <c r="R9" s="260">
        <f>R6*D9</f>
        <v>0.19996835137619373</v>
      </c>
      <c r="S9" s="260">
        <f>S6*D9</f>
        <v>0.18656973321209591</v>
      </c>
      <c r="T9" s="260">
        <f>T6*D9</f>
        <v>0.17317111504799809</v>
      </c>
      <c r="U9" s="260">
        <f>U6*D9</f>
        <v>0.15977249688390027</v>
      </c>
      <c r="V9" s="260">
        <f>V6*D9</f>
        <v>0.14637387871980242</v>
      </c>
      <c r="W9" s="260">
        <f>W6*D9</f>
        <v>0.13297526055570461</v>
      </c>
      <c r="X9" s="259">
        <f>X6*D9</f>
        <v>0.11957664239160676</v>
      </c>
      <c r="Y9" s="261"/>
      <c r="Z9" s="75"/>
      <c r="AA9" s="75"/>
      <c r="AB9" s="75"/>
      <c r="AC9" s="208"/>
      <c r="AD9" s="2"/>
      <c r="AE9" s="2"/>
      <c r="AF9" s="2"/>
      <c r="AH9" s="138"/>
      <c r="AI9" s="262" t="s">
        <v>65</v>
      </c>
      <c r="AJ9" s="263">
        <v>35.93157562603853</v>
      </c>
      <c r="AK9" s="264">
        <v>8.5777026506504548</v>
      </c>
      <c r="AL9" s="264">
        <v>0</v>
      </c>
      <c r="AM9" s="265">
        <v>0</v>
      </c>
      <c r="AN9" s="2"/>
      <c r="AO9" s="2"/>
      <c r="AP9" s="2"/>
      <c r="AQ9" s="236">
        <v>10</v>
      </c>
      <c r="AR9" s="237">
        <v>10</v>
      </c>
      <c r="AS9" s="238" t="s">
        <v>225</v>
      </c>
      <c r="AT9" s="238"/>
      <c r="AU9" s="509">
        <f>Y14</f>
        <v>90.939353152110243</v>
      </c>
      <c r="AV9" s="502"/>
      <c r="AW9" s="502"/>
    </row>
    <row r="10" spans="1:49">
      <c r="A10" s="268"/>
      <c r="B10" s="115" t="s">
        <v>226</v>
      </c>
      <c r="C10" s="116"/>
      <c r="D10" s="269">
        <f>H34/AQ7*AR7*-1</f>
        <v>-0.65228378514639385</v>
      </c>
      <c r="E10" s="260">
        <f>D10</f>
        <v>-0.65228378514639385</v>
      </c>
      <c r="F10" s="260">
        <f t="shared" ref="F10:X10" si="0">E10</f>
        <v>-0.65228378514639385</v>
      </c>
      <c r="G10" s="260">
        <f t="shared" si="0"/>
        <v>-0.65228378514639385</v>
      </c>
      <c r="H10" s="260">
        <f t="shared" si="0"/>
        <v>-0.65228378514639385</v>
      </c>
      <c r="I10" s="260">
        <f t="shared" si="0"/>
        <v>-0.65228378514639385</v>
      </c>
      <c r="J10" s="260">
        <f t="shared" si="0"/>
        <v>-0.65228378514639385</v>
      </c>
      <c r="K10" s="260">
        <f t="shared" si="0"/>
        <v>-0.65228378514639385</v>
      </c>
      <c r="L10" s="260">
        <f t="shared" si="0"/>
        <v>-0.65228378514639385</v>
      </c>
      <c r="M10" s="260">
        <f t="shared" si="0"/>
        <v>-0.65228378514639385</v>
      </c>
      <c r="N10" s="260">
        <f t="shared" si="0"/>
        <v>-0.65228378514639385</v>
      </c>
      <c r="O10" s="260">
        <f t="shared" si="0"/>
        <v>-0.65228378514639385</v>
      </c>
      <c r="P10" s="260">
        <f t="shared" si="0"/>
        <v>-0.65228378514639385</v>
      </c>
      <c r="Q10" s="260">
        <f t="shared" si="0"/>
        <v>-0.65228378514639385</v>
      </c>
      <c r="R10" s="260">
        <f t="shared" si="0"/>
        <v>-0.65228378514639385</v>
      </c>
      <c r="S10" s="260">
        <f t="shared" si="0"/>
        <v>-0.65228378514639385</v>
      </c>
      <c r="T10" s="260">
        <f t="shared" si="0"/>
        <v>-0.65228378514639385</v>
      </c>
      <c r="U10" s="260">
        <f t="shared" si="0"/>
        <v>-0.65228378514639385</v>
      </c>
      <c r="V10" s="260">
        <f t="shared" si="0"/>
        <v>-0.65228378514639385</v>
      </c>
      <c r="W10" s="260">
        <f>V10</f>
        <v>-0.65228378514639385</v>
      </c>
      <c r="X10" s="259">
        <f t="shared" si="0"/>
        <v>-0.65228378514639385</v>
      </c>
      <c r="Y10" s="261"/>
      <c r="Z10" s="124"/>
      <c r="AA10" s="124"/>
      <c r="AB10" s="124"/>
      <c r="AC10" s="125"/>
      <c r="AD10" s="122"/>
      <c r="AE10" s="2"/>
      <c r="AF10" s="2"/>
      <c r="AH10" s="138"/>
      <c r="AI10" s="262" t="s">
        <v>81</v>
      </c>
      <c r="AJ10" s="263">
        <v>20.075218743456425</v>
      </c>
      <c r="AK10" s="264">
        <v>7.6669142943983539</v>
      </c>
      <c r="AL10" s="264">
        <v>2.5423999212872986E-2</v>
      </c>
      <c r="AM10" s="265">
        <v>5.3483283048134047E-5</v>
      </c>
      <c r="AN10" s="2"/>
      <c r="AO10" s="2"/>
      <c r="AP10" s="2"/>
      <c r="AQ10" s="236">
        <v>10</v>
      </c>
      <c r="AR10" s="237">
        <v>10</v>
      </c>
      <c r="AS10" s="247" t="s">
        <v>227</v>
      </c>
      <c r="AT10" s="238"/>
      <c r="AU10" s="503" t="s">
        <v>228</v>
      </c>
      <c r="AV10" s="502"/>
      <c r="AW10" s="502"/>
    </row>
    <row r="11" spans="1:49">
      <c r="A11" s="268"/>
      <c r="B11" s="270" t="s">
        <v>315</v>
      </c>
      <c r="C11" s="271"/>
      <c r="D11" s="2"/>
      <c r="E11" s="703">
        <f t="shared" ref="E11:X11" si="1">SUM(E6:E10)</f>
        <v>17.767045301213457</v>
      </c>
      <c r="F11" s="703">
        <f t="shared" si="1"/>
        <v>17.107434712781945</v>
      </c>
      <c r="G11" s="703">
        <f t="shared" si="1"/>
        <v>16.447824124350436</v>
      </c>
      <c r="H11" s="703">
        <f t="shared" si="1"/>
        <v>15.788213535918921</v>
      </c>
      <c r="I11" s="703">
        <f t="shared" si="1"/>
        <v>15.128602947487412</v>
      </c>
      <c r="J11" s="703">
        <f t="shared" si="1"/>
        <v>14.468992359055903</v>
      </c>
      <c r="K11" s="703">
        <f t="shared" si="1"/>
        <v>13.809381770624391</v>
      </c>
      <c r="L11" s="703">
        <f t="shared" si="1"/>
        <v>13.149771182192882</v>
      </c>
      <c r="M11" s="703">
        <f t="shared" si="1"/>
        <v>12.49016059376137</v>
      </c>
      <c r="N11" s="703">
        <f t="shared" si="1"/>
        <v>11.830550005329858</v>
      </c>
      <c r="O11" s="703">
        <f t="shared" si="1"/>
        <v>11.170939416898346</v>
      </c>
      <c r="P11" s="703">
        <f t="shared" si="1"/>
        <v>10.511328828466834</v>
      </c>
      <c r="Q11" s="703">
        <f t="shared" si="1"/>
        <v>9.8517182400353249</v>
      </c>
      <c r="R11" s="703">
        <f t="shared" si="1"/>
        <v>9.1921076516038127</v>
      </c>
      <c r="S11" s="703">
        <f t="shared" si="1"/>
        <v>8.5324970631723005</v>
      </c>
      <c r="T11" s="703">
        <f t="shared" si="1"/>
        <v>7.8728864747407892</v>
      </c>
      <c r="U11" s="703">
        <f t="shared" si="1"/>
        <v>7.2132758863092796</v>
      </c>
      <c r="V11" s="703">
        <f t="shared" si="1"/>
        <v>6.5536652978777665</v>
      </c>
      <c r="W11" s="703">
        <f t="shared" si="1"/>
        <v>5.8940547094462543</v>
      </c>
      <c r="X11" s="704">
        <f t="shared" si="1"/>
        <v>5.234444121014743</v>
      </c>
      <c r="Y11" s="273">
        <f>SUM(E11:X11)</f>
        <v>230.01489422228204</v>
      </c>
      <c r="Z11" s="274" t="s">
        <v>229</v>
      </c>
      <c r="AA11" s="144"/>
      <c r="AB11" s="144"/>
      <c r="AC11" s="266"/>
      <c r="AD11" s="267"/>
      <c r="AE11" s="2"/>
      <c r="AF11" s="2"/>
      <c r="AH11" s="138"/>
      <c r="AI11" s="262" t="s">
        <v>85</v>
      </c>
      <c r="AJ11" s="263">
        <v>19.740907870917631</v>
      </c>
      <c r="AK11" s="264">
        <v>5.9947666472859478</v>
      </c>
      <c r="AL11" s="264">
        <v>0</v>
      </c>
      <c r="AM11" s="265">
        <v>0</v>
      </c>
      <c r="AN11" s="2"/>
      <c r="AO11" s="2"/>
      <c r="AP11" s="2"/>
      <c r="AQ11" s="236">
        <v>10</v>
      </c>
      <c r="AR11" s="237">
        <v>10</v>
      </c>
      <c r="AS11" s="238" t="s">
        <v>230</v>
      </c>
      <c r="AT11" s="238"/>
      <c r="AU11" s="504">
        <f>B25</f>
        <v>22.990840673527305</v>
      </c>
      <c r="AV11" s="502"/>
      <c r="AW11" s="502"/>
    </row>
    <row r="12" spans="1:49">
      <c r="A12" s="78"/>
      <c r="B12" s="275"/>
      <c r="C12" s="71"/>
      <c r="D12" s="2"/>
      <c r="E12" s="138"/>
      <c r="F12" s="138"/>
      <c r="G12" s="138"/>
      <c r="H12" s="138"/>
      <c r="I12" s="138"/>
      <c r="J12" s="138"/>
      <c r="K12" s="138"/>
      <c r="L12" s="276"/>
      <c r="M12" s="276"/>
      <c r="N12" s="276"/>
      <c r="O12" s="276"/>
      <c r="P12" s="276"/>
      <c r="Q12" s="276" t="s">
        <v>231</v>
      </c>
      <c r="R12" s="276" t="s">
        <v>231</v>
      </c>
      <c r="S12" s="276" t="s">
        <v>231</v>
      </c>
      <c r="T12" s="276" t="s">
        <v>231</v>
      </c>
      <c r="U12" s="276" t="s">
        <v>231</v>
      </c>
      <c r="V12" s="276" t="s">
        <v>231</v>
      </c>
      <c r="W12" s="276" t="s">
        <v>231</v>
      </c>
      <c r="X12" s="277" t="s">
        <v>231</v>
      </c>
      <c r="Y12" s="261"/>
      <c r="Z12" s="122"/>
      <c r="AA12" s="122"/>
      <c r="AB12" s="122"/>
      <c r="AC12" s="278"/>
      <c r="AD12" s="122"/>
      <c r="AE12" s="2"/>
      <c r="AF12" s="2"/>
      <c r="AH12" s="2"/>
      <c r="AI12" s="262" t="s">
        <v>95</v>
      </c>
      <c r="AJ12" s="263">
        <v>7.4420422462524991</v>
      </c>
      <c r="AK12" s="264">
        <v>4.5736438334654617</v>
      </c>
      <c r="AL12" s="264">
        <v>3.3678533814460378E-2</v>
      </c>
      <c r="AM12" s="265">
        <v>2.2544349802244111E-4</v>
      </c>
      <c r="AN12" s="2"/>
      <c r="AO12" s="2"/>
      <c r="AP12" s="2"/>
      <c r="AQ12" s="279">
        <v>10.485639262599999</v>
      </c>
      <c r="AR12" s="237">
        <v>10</v>
      </c>
      <c r="AS12" s="247" t="s">
        <v>232</v>
      </c>
      <c r="AT12" s="239"/>
      <c r="AU12" s="503" t="s">
        <v>377</v>
      </c>
      <c r="AV12" s="510"/>
      <c r="AW12" s="510"/>
    </row>
    <row r="13" spans="1:49">
      <c r="A13" s="209"/>
      <c r="B13" s="270" t="s">
        <v>233</v>
      </c>
      <c r="C13" s="270"/>
      <c r="D13" s="2"/>
      <c r="E13" s="280">
        <f t="shared" ref="E13:T13" si="2">K34</f>
        <v>20.763364295385003</v>
      </c>
      <c r="F13" s="280">
        <f t="shared" si="2"/>
        <v>20.359473531487765</v>
      </c>
      <c r="G13" s="280">
        <f t="shared" si="2"/>
        <v>19.946310287935226</v>
      </c>
      <c r="H13" s="280">
        <f t="shared" si="2"/>
        <v>20.00140776856059</v>
      </c>
      <c r="I13" s="280">
        <f t="shared" si="2"/>
        <v>20.030789199739488</v>
      </c>
      <c r="J13" s="280">
        <f t="shared" si="2"/>
        <v>19.876831438988642</v>
      </c>
      <c r="K13" s="280">
        <f t="shared" si="2"/>
        <v>19.290387587412365</v>
      </c>
      <c r="L13" s="280">
        <f t="shared" si="2"/>
        <v>19.386210291473024</v>
      </c>
      <c r="M13" s="280">
        <f t="shared" si="2"/>
        <v>18.587113484450668</v>
      </c>
      <c r="N13" s="280">
        <f t="shared" si="2"/>
        <v>17.066048900541276</v>
      </c>
      <c r="O13" s="280">
        <f t="shared" si="2"/>
        <v>17.811901460870128</v>
      </c>
      <c r="P13" s="280">
        <f t="shared" si="2"/>
        <v>17.258589720907349</v>
      </c>
      <c r="Q13" s="280">
        <f t="shared" si="2"/>
        <v>16.404704407267538</v>
      </c>
      <c r="R13" s="280">
        <f t="shared" si="2"/>
        <v>16.571854034047259</v>
      </c>
      <c r="S13" s="280">
        <f t="shared" si="2"/>
        <v>16.629359798205805</v>
      </c>
      <c r="T13" s="280">
        <f t="shared" si="2"/>
        <v>16.074461152472104</v>
      </c>
      <c r="U13" s="272">
        <f>U11</f>
        <v>7.2132758863092796</v>
      </c>
      <c r="V13" s="272">
        <f>V11</f>
        <v>6.5536652978777665</v>
      </c>
      <c r="W13" s="272">
        <f>W11</f>
        <v>5.8940547094462543</v>
      </c>
      <c r="X13" s="272">
        <f>X11</f>
        <v>5.234444121014743</v>
      </c>
      <c r="Y13" s="273">
        <f>SUM(E13:X13)</f>
        <v>320.95424737439237</v>
      </c>
      <c r="Z13" s="274" t="s">
        <v>229</v>
      </c>
      <c r="AA13" s="124"/>
      <c r="AB13" s="124"/>
      <c r="AC13" s="281"/>
      <c r="AD13" s="282"/>
      <c r="AE13" s="2"/>
      <c r="AF13" s="2"/>
      <c r="AH13" s="2"/>
      <c r="AI13" s="262" t="s">
        <v>107</v>
      </c>
      <c r="AJ13" s="263">
        <v>6.528931579969294</v>
      </c>
      <c r="AK13" s="264">
        <v>1.5735802137857029</v>
      </c>
      <c r="AL13" s="264">
        <v>0</v>
      </c>
      <c r="AM13" s="265">
        <v>0</v>
      </c>
      <c r="AN13" s="2"/>
      <c r="AO13" s="2"/>
      <c r="AP13" s="2"/>
      <c r="AQ13" s="283">
        <f>AQ14-AR13</f>
        <v>0</v>
      </c>
      <c r="AR13" s="237">
        <v>10</v>
      </c>
      <c r="AS13" s="247" t="s">
        <v>234</v>
      </c>
      <c r="AT13" s="239"/>
      <c r="AU13" s="503" t="s">
        <v>378</v>
      </c>
      <c r="AV13" s="511"/>
      <c r="AW13" s="512"/>
    </row>
    <row r="14" spans="1:49">
      <c r="A14" s="209"/>
      <c r="B14" s="257" t="s">
        <v>235</v>
      </c>
      <c r="C14" s="284"/>
      <c r="D14" s="2"/>
      <c r="E14" s="285">
        <f t="shared" ref="E14:X14" si="3">E13-E11</f>
        <v>2.9963189941715456</v>
      </c>
      <c r="F14" s="285">
        <f t="shared" si="3"/>
        <v>3.2520388187058202</v>
      </c>
      <c r="G14" s="285">
        <f t="shared" si="3"/>
        <v>3.4984861635847899</v>
      </c>
      <c r="H14" s="285">
        <f t="shared" si="3"/>
        <v>4.2131942326416691</v>
      </c>
      <c r="I14" s="285">
        <f t="shared" si="3"/>
        <v>4.9021862522520756</v>
      </c>
      <c r="J14" s="285">
        <f t="shared" si="3"/>
        <v>5.4078390799327387</v>
      </c>
      <c r="K14" s="285">
        <f t="shared" si="3"/>
        <v>5.4810058167879738</v>
      </c>
      <c r="L14" s="285">
        <f t="shared" si="3"/>
        <v>6.2364391092801412</v>
      </c>
      <c r="M14" s="285">
        <f t="shared" si="3"/>
        <v>6.0969528906892982</v>
      </c>
      <c r="N14" s="285">
        <f t="shared" si="3"/>
        <v>5.2354988952114176</v>
      </c>
      <c r="O14" s="285">
        <f t="shared" si="3"/>
        <v>6.6409620439717827</v>
      </c>
      <c r="P14" s="285">
        <f t="shared" si="3"/>
        <v>6.7472608924405151</v>
      </c>
      <c r="Q14" s="285">
        <f t="shared" si="3"/>
        <v>6.5529861672322127</v>
      </c>
      <c r="R14" s="285">
        <f t="shared" si="3"/>
        <v>7.3797463824434466</v>
      </c>
      <c r="S14" s="285">
        <f t="shared" si="3"/>
        <v>8.0968627350335041</v>
      </c>
      <c r="T14" s="285">
        <f t="shared" si="3"/>
        <v>8.2015746777313154</v>
      </c>
      <c r="U14" s="285">
        <f t="shared" si="3"/>
        <v>0</v>
      </c>
      <c r="V14" s="285">
        <f t="shared" si="3"/>
        <v>0</v>
      </c>
      <c r="W14" s="285">
        <f t="shared" si="3"/>
        <v>0</v>
      </c>
      <c r="X14" s="285">
        <f t="shared" si="3"/>
        <v>0</v>
      </c>
      <c r="Y14" s="273">
        <f>SUM(E14:X14)</f>
        <v>90.939353152110243</v>
      </c>
      <c r="Z14" s="274" t="s">
        <v>229</v>
      </c>
      <c r="AA14" s="286"/>
      <c r="AB14" s="287"/>
      <c r="AC14" s="288"/>
      <c r="AD14" s="119"/>
      <c r="AE14" s="2"/>
      <c r="AF14" s="2"/>
      <c r="AI14" s="262" t="s">
        <v>133</v>
      </c>
      <c r="AJ14" s="263">
        <v>0</v>
      </c>
      <c r="AK14" s="264">
        <v>0</v>
      </c>
      <c r="AL14" s="264">
        <v>0</v>
      </c>
      <c r="AM14" s="265">
        <v>0</v>
      </c>
      <c r="AN14" s="2"/>
      <c r="AO14" s="2"/>
      <c r="AP14" s="2"/>
      <c r="AQ14" s="236">
        <v>10</v>
      </c>
      <c r="AR14" s="237">
        <v>10</v>
      </c>
      <c r="AS14" s="247" t="s">
        <v>236</v>
      </c>
      <c r="AT14" s="239"/>
      <c r="AU14" s="513">
        <f>U25</f>
        <v>-0.73808520661406618</v>
      </c>
      <c r="AV14" s="512"/>
      <c r="AW14" s="512"/>
    </row>
    <row r="15" spans="1:49">
      <c r="A15" s="78"/>
      <c r="B15" s="115"/>
      <c r="C15" s="116"/>
      <c r="D15" s="117" t="s">
        <v>237</v>
      </c>
      <c r="E15" s="118"/>
      <c r="F15" s="118"/>
      <c r="G15" s="118"/>
      <c r="H15" s="118"/>
      <c r="I15" s="118"/>
      <c r="J15" s="118"/>
      <c r="K15" s="118"/>
      <c r="L15" s="118"/>
      <c r="M15" s="118"/>
      <c r="N15" s="118"/>
      <c r="O15" s="118"/>
      <c r="P15" s="118"/>
      <c r="Q15" s="118"/>
      <c r="R15" s="118"/>
      <c r="S15" s="119"/>
      <c r="T15" s="119"/>
      <c r="U15" s="119"/>
      <c r="V15" s="119"/>
      <c r="W15" s="119"/>
      <c r="X15" s="120"/>
      <c r="Y15" s="121"/>
      <c r="Z15" s="122"/>
      <c r="AA15" s="123"/>
      <c r="AB15" s="124"/>
      <c r="AC15" s="125"/>
      <c r="AD15" s="122"/>
      <c r="AE15" s="2"/>
      <c r="AF15" s="2"/>
      <c r="AN15" s="2"/>
      <c r="AO15" s="2"/>
      <c r="AP15" s="2"/>
      <c r="AQ15" s="122"/>
      <c r="AR15" s="2"/>
      <c r="AS15" s="2"/>
      <c r="AT15" s="2"/>
      <c r="AU15" s="45"/>
      <c r="AV15" s="45"/>
      <c r="AW15" s="45"/>
    </row>
    <row r="16" spans="1:49">
      <c r="A16" s="126"/>
      <c r="B16" s="115" t="s">
        <v>238</v>
      </c>
      <c r="C16" s="116"/>
      <c r="D16" s="127">
        <f>(K27/AQ14*AR14*(E2/AQ8*AR8)*H2/AQ9*AR9/13700)</f>
        <v>74.848133773474572</v>
      </c>
      <c r="E16" s="599">
        <f>E14*D16</f>
        <v>224.26888490375461</v>
      </c>
      <c r="F16" s="599">
        <f>F14*D16</f>
        <v>243.40903653902546</v>
      </c>
      <c r="G16" s="599">
        <f>G14*D16</f>
        <v>261.85516037664422</v>
      </c>
      <c r="H16" s="599">
        <f>H14*D16</f>
        <v>315.34972553839521</v>
      </c>
      <c r="I16" s="599">
        <f>I14*D16</f>
        <v>366.91949239105134</v>
      </c>
      <c r="J16" s="599">
        <f>J14*D16</f>
        <v>404.76666288022926</v>
      </c>
      <c r="K16" s="599">
        <f>K14*D16</f>
        <v>410.24305658813853</v>
      </c>
      <c r="L16" s="599">
        <f>L14*D16</f>
        <v>466.78582872152862</v>
      </c>
      <c r="M16" s="599">
        <f>M14*D16</f>
        <v>456.3455455728851</v>
      </c>
      <c r="N16" s="599">
        <f>N14*D16</f>
        <v>391.8673216796625</v>
      </c>
      <c r="O16" s="599">
        <f>O14*D16</f>
        <v>497.06361545176713</v>
      </c>
      <c r="P16" s="599">
        <f>P14*D16</f>
        <v>505.01988588192108</v>
      </c>
      <c r="Q16" s="599">
        <f>Q14*D16</f>
        <v>490.47878526072509</v>
      </c>
      <c r="R16" s="599">
        <f>R14*D16</f>
        <v>552.36024444744214</v>
      </c>
      <c r="S16" s="599">
        <f>S14*D16</f>
        <v>606.03506513724892</v>
      </c>
      <c r="T16" s="599">
        <f>T14*D16</f>
        <v>613.87255863197515</v>
      </c>
      <c r="U16" s="600">
        <f>U14*D16</f>
        <v>0</v>
      </c>
      <c r="V16" s="600">
        <f>V14*D16</f>
        <v>0</v>
      </c>
      <c r="W16" s="600">
        <f>W14*D16</f>
        <v>0</v>
      </c>
      <c r="X16" s="600">
        <f>X14*D16</f>
        <v>0</v>
      </c>
      <c r="Y16" s="128"/>
      <c r="Z16" s="124"/>
      <c r="AA16" s="123"/>
      <c r="AB16" s="124"/>
      <c r="AC16" s="125"/>
      <c r="AD16" s="122"/>
      <c r="AE16" s="2"/>
      <c r="AF16" s="2"/>
      <c r="AH16" s="2"/>
      <c r="AI16" s="2"/>
      <c r="AJ16" s="2"/>
      <c r="AK16" s="2"/>
      <c r="AL16" s="2"/>
      <c r="AM16" s="2"/>
      <c r="AN16" s="2"/>
      <c r="AP16" s="2"/>
      <c r="AQ16" s="122"/>
      <c r="AR16" s="129"/>
      <c r="AS16" s="45"/>
      <c r="AT16" s="45"/>
    </row>
    <row r="17" spans="1:48" ht="15.75" thickBot="1">
      <c r="A17" s="131"/>
      <c r="B17" s="115" t="s">
        <v>239</v>
      </c>
      <c r="C17" s="116"/>
      <c r="D17" s="132"/>
      <c r="E17" s="599">
        <f>E16</f>
        <v>224.26888490375461</v>
      </c>
      <c r="F17" s="599">
        <f t="shared" ref="F17:S17" si="4">F16+E17</f>
        <v>467.67792144278008</v>
      </c>
      <c r="G17" s="599">
        <f t="shared" si="4"/>
        <v>729.5330818194243</v>
      </c>
      <c r="H17" s="599">
        <f t="shared" si="4"/>
        <v>1044.8828073578195</v>
      </c>
      <c r="I17" s="599">
        <f t="shared" si="4"/>
        <v>1411.8022997488708</v>
      </c>
      <c r="J17" s="599">
        <f t="shared" si="4"/>
        <v>1816.5689626291</v>
      </c>
      <c r="K17" s="599">
        <f t="shared" si="4"/>
        <v>2226.8120192172387</v>
      </c>
      <c r="L17" s="599">
        <f t="shared" si="4"/>
        <v>2693.5978479387672</v>
      </c>
      <c r="M17" s="599">
        <f t="shared" si="4"/>
        <v>3149.9433935116522</v>
      </c>
      <c r="N17" s="599">
        <f t="shared" si="4"/>
        <v>3541.8107151913146</v>
      </c>
      <c r="O17" s="599">
        <f t="shared" si="4"/>
        <v>4038.8743306430815</v>
      </c>
      <c r="P17" s="599">
        <f t="shared" si="4"/>
        <v>4543.8942165250028</v>
      </c>
      <c r="Q17" s="599">
        <f t="shared" si="4"/>
        <v>5034.3730017857279</v>
      </c>
      <c r="R17" s="599">
        <f t="shared" si="4"/>
        <v>5586.7332462331697</v>
      </c>
      <c r="S17" s="599">
        <f t="shared" si="4"/>
        <v>6192.7683113704188</v>
      </c>
      <c r="T17" s="601">
        <f>T16+S17</f>
        <v>6806.640870002394</v>
      </c>
      <c r="U17" s="602">
        <f>U16+T17</f>
        <v>6806.640870002394</v>
      </c>
      <c r="V17" s="600">
        <f>V16+U17</f>
        <v>6806.640870002394</v>
      </c>
      <c r="W17" s="600">
        <f>W16+V17</f>
        <v>6806.640870002394</v>
      </c>
      <c r="X17" s="603">
        <f>X16+W17</f>
        <v>6806.640870002394</v>
      </c>
      <c r="Y17" s="133"/>
      <c r="Z17" s="134"/>
      <c r="AA17" s="135"/>
      <c r="AB17" s="134"/>
      <c r="AC17" s="136"/>
      <c r="AD17" s="122"/>
      <c r="AE17" s="2"/>
      <c r="AF17" s="2"/>
      <c r="AH17" s="546" t="s">
        <v>220</v>
      </c>
      <c r="AI17" s="542" t="str">
        <f>A34</f>
        <v>United States</v>
      </c>
      <c r="AJ17" s="543">
        <f>Y14</f>
        <v>90.939353152110243</v>
      </c>
      <c r="AK17" s="544">
        <f>B25</f>
        <v>22.990840673527305</v>
      </c>
      <c r="AL17" s="544">
        <f>B26</f>
        <v>11.704355084123574</v>
      </c>
      <c r="AM17" s="545">
        <f>B27</f>
        <v>1.7225113227219541E-3</v>
      </c>
      <c r="AN17" s="2"/>
      <c r="AP17" s="2"/>
      <c r="AQ17" s="2"/>
      <c r="AR17" s="2"/>
      <c r="AS17" s="2"/>
      <c r="AT17" s="2"/>
    </row>
    <row r="18" spans="1:48">
      <c r="A18" s="78"/>
      <c r="B18" s="138"/>
      <c r="C18" s="139"/>
      <c r="D18" s="138"/>
      <c r="E18" s="138"/>
      <c r="F18" s="2"/>
      <c r="G18" s="138"/>
      <c r="H18" s="138"/>
      <c r="I18" s="138"/>
      <c r="J18" s="138"/>
      <c r="K18" s="138"/>
      <c r="L18" s="138"/>
      <c r="M18" s="138"/>
      <c r="N18" s="138"/>
      <c r="O18" s="138"/>
      <c r="P18" s="138"/>
      <c r="Q18" s="138"/>
      <c r="R18" s="138"/>
      <c r="S18" s="138"/>
      <c r="T18" s="138"/>
      <c r="U18" s="138"/>
      <c r="V18" s="138"/>
      <c r="W18" s="138"/>
      <c r="X18" s="138"/>
      <c r="Y18" s="2"/>
      <c r="Z18" s="140" t="s">
        <v>240</v>
      </c>
      <c r="AA18" s="141"/>
      <c r="AB18" s="141"/>
      <c r="AC18" s="142"/>
      <c r="AD18" s="142"/>
      <c r="AE18" s="2"/>
      <c r="AF18" s="2"/>
      <c r="AH18" s="2"/>
      <c r="AI18" s="2"/>
      <c r="AJ18" s="2"/>
      <c r="AK18" s="2"/>
      <c r="AL18" s="2"/>
      <c r="AM18" s="2"/>
      <c r="AN18" s="2"/>
      <c r="AP18" s="2"/>
      <c r="AQ18" s="45"/>
      <c r="AR18" s="45"/>
      <c r="AS18" s="45"/>
      <c r="AT18" s="137"/>
    </row>
    <row r="19" spans="1:48">
      <c r="A19" s="580" t="str">
        <f>A34</f>
        <v>United States</v>
      </c>
      <c r="B19" s="581" t="s">
        <v>423</v>
      </c>
      <c r="C19" s="582" t="s">
        <v>424</v>
      </c>
      <c r="D19" s="143"/>
      <c r="E19" s="604"/>
      <c r="F19" s="604"/>
      <c r="G19" s="604"/>
      <c r="H19" s="578" t="str">
        <f>A34</f>
        <v>United States</v>
      </c>
      <c r="I19" s="604"/>
      <c r="J19" s="605"/>
      <c r="K19" s="604"/>
      <c r="L19" s="604"/>
      <c r="M19" s="604"/>
      <c r="N19" s="579"/>
      <c r="O19" s="579" t="str">
        <f>A34</f>
        <v>United States</v>
      </c>
      <c r="P19" s="606"/>
      <c r="Q19" s="606"/>
      <c r="R19" s="606"/>
      <c r="S19" s="604"/>
      <c r="T19" s="607"/>
      <c r="U19" s="608"/>
      <c r="V19" s="608"/>
      <c r="W19" s="609"/>
      <c r="X19" s="610"/>
      <c r="Y19" s="610"/>
      <c r="Z19" s="609"/>
      <c r="AA19" s="611"/>
      <c r="AB19" s="610"/>
      <c r="AC19" s="610"/>
      <c r="AD19" s="610"/>
      <c r="AE19" s="611"/>
      <c r="AF19" s="612"/>
      <c r="AG19" s="107"/>
      <c r="AH19" s="2"/>
      <c r="AI19" s="2"/>
      <c r="AJ19" s="2"/>
      <c r="AK19" s="2"/>
      <c r="AL19" s="2"/>
      <c r="AM19" s="2"/>
      <c r="AN19" s="2"/>
    </row>
    <row r="20" spans="1:48">
      <c r="A20" s="583" t="s">
        <v>241</v>
      </c>
      <c r="B20" s="584">
        <f>T17</f>
        <v>6806.640870002394</v>
      </c>
      <c r="C20" s="585">
        <f>X17</f>
        <v>6806.640870002394</v>
      </c>
      <c r="D20" s="144"/>
      <c r="E20" s="613"/>
      <c r="F20" s="605"/>
      <c r="G20" s="614" t="s">
        <v>212</v>
      </c>
      <c r="H20" s="615">
        <f>C34</f>
        <v>19.985293894040353</v>
      </c>
      <c r="I20" s="615">
        <f>C34</f>
        <v>19.985293894040353</v>
      </c>
      <c r="J20" s="605"/>
      <c r="K20" s="614"/>
      <c r="L20" s="616">
        <v>2000</v>
      </c>
      <c r="M20" s="616">
        <v>2001</v>
      </c>
      <c r="N20" s="616">
        <v>2002</v>
      </c>
      <c r="O20" s="616">
        <v>2003</v>
      </c>
      <c r="P20" s="616">
        <v>2004</v>
      </c>
      <c r="Q20" s="616">
        <v>2005</v>
      </c>
      <c r="R20" s="616">
        <v>2006</v>
      </c>
      <c r="S20" s="616">
        <v>2007</v>
      </c>
      <c r="T20" s="616">
        <v>2008</v>
      </c>
      <c r="U20" s="668">
        <v>2009</v>
      </c>
      <c r="V20" s="668">
        <v>2010</v>
      </c>
      <c r="W20" s="668">
        <v>2011</v>
      </c>
      <c r="X20" s="669">
        <v>2012</v>
      </c>
      <c r="Y20" s="669">
        <v>2013</v>
      </c>
      <c r="Z20" s="669">
        <v>2014</v>
      </c>
      <c r="AA20" s="669">
        <v>2015</v>
      </c>
      <c r="AB20" s="669">
        <v>2016</v>
      </c>
      <c r="AC20" s="669">
        <v>2017</v>
      </c>
      <c r="AD20" s="669">
        <v>2018</v>
      </c>
      <c r="AE20" s="669">
        <v>2019</v>
      </c>
      <c r="AF20" s="611"/>
      <c r="AG20" s="78"/>
      <c r="AH20" s="2"/>
      <c r="AI20" s="2"/>
      <c r="AJ20" s="2"/>
      <c r="AK20" s="2"/>
      <c r="AL20" s="2"/>
      <c r="AM20" s="2"/>
      <c r="AN20" s="2"/>
    </row>
    <row r="21" spans="1:48">
      <c r="A21" s="583" t="s">
        <v>242</v>
      </c>
      <c r="B21" s="586">
        <f>B20*B34</f>
        <v>2187782476599.9429</v>
      </c>
      <c r="C21" s="587">
        <f>C20*B34</f>
        <v>2187782476599.9429</v>
      </c>
      <c r="D21" s="138"/>
      <c r="E21" s="615"/>
      <c r="F21" s="605"/>
      <c r="G21" s="614" t="s">
        <v>243</v>
      </c>
      <c r="H21" s="615">
        <f>(E13+F13+G13+H13+I13+J13+K13+L13+M13+N13)/10</f>
        <v>19.530793678597405</v>
      </c>
      <c r="I21" s="615">
        <f>(E11+F11+G11+H11+I11+J11+K11+L11+M11+N11)/10</f>
        <v>14.798797653271658</v>
      </c>
      <c r="J21" s="615"/>
      <c r="K21" s="605"/>
      <c r="L21" s="617">
        <f t="shared" ref="L21:AA21" si="5">K34</f>
        <v>20.763364295385003</v>
      </c>
      <c r="M21" s="617">
        <f t="shared" si="5"/>
        <v>20.359473531487765</v>
      </c>
      <c r="N21" s="617">
        <f t="shared" si="5"/>
        <v>19.946310287935226</v>
      </c>
      <c r="O21" s="617">
        <f t="shared" si="5"/>
        <v>20.00140776856059</v>
      </c>
      <c r="P21" s="617">
        <f t="shared" si="5"/>
        <v>20.030789199739488</v>
      </c>
      <c r="Q21" s="617">
        <f t="shared" si="5"/>
        <v>19.876831438988642</v>
      </c>
      <c r="R21" s="617">
        <f t="shared" si="5"/>
        <v>19.290387587412365</v>
      </c>
      <c r="S21" s="617">
        <f t="shared" si="5"/>
        <v>19.386210291473024</v>
      </c>
      <c r="T21" s="617">
        <f t="shared" si="5"/>
        <v>18.587113484450668</v>
      </c>
      <c r="U21" s="670">
        <f t="shared" si="5"/>
        <v>17.066048900541276</v>
      </c>
      <c r="V21" s="670">
        <f t="shared" si="5"/>
        <v>17.811901460870128</v>
      </c>
      <c r="W21" s="670">
        <f t="shared" si="5"/>
        <v>17.258589720907349</v>
      </c>
      <c r="X21" s="670">
        <f t="shared" si="5"/>
        <v>16.404704407267538</v>
      </c>
      <c r="Y21" s="670">
        <f t="shared" si="5"/>
        <v>16.571854034047259</v>
      </c>
      <c r="Z21" s="670">
        <f t="shared" si="5"/>
        <v>16.629359798205805</v>
      </c>
      <c r="AA21" s="670">
        <f t="shared" si="5"/>
        <v>16.074461152472104</v>
      </c>
      <c r="AB21" s="670"/>
      <c r="AC21" s="670"/>
      <c r="AD21" s="670"/>
      <c r="AE21" s="671"/>
      <c r="AF21" s="618"/>
      <c r="AG21" s="99"/>
      <c r="AH21" s="2"/>
      <c r="AI21" s="2"/>
      <c r="AJ21" s="2"/>
      <c r="AK21" s="2"/>
      <c r="AL21" s="2"/>
      <c r="AM21" s="2"/>
      <c r="AN21" s="2"/>
    </row>
    <row r="22" spans="1:48">
      <c r="A22" s="588" t="s">
        <v>404</v>
      </c>
      <c r="B22" s="586">
        <f>J34*1000000</f>
        <v>3762000000</v>
      </c>
      <c r="C22" s="589">
        <f>J34*1000000</f>
        <v>3762000000</v>
      </c>
      <c r="D22" s="138"/>
      <c r="E22" s="615"/>
      <c r="F22" s="605"/>
      <c r="G22" s="614" t="s">
        <v>244</v>
      </c>
      <c r="H22" s="615">
        <f>(O13+P13+Q13+R13+S13+T13)/6</f>
        <v>16.79181176229503</v>
      </c>
      <c r="I22" s="615">
        <f>(O11+P11+Q11+R11+S11+T11)/6</f>
        <v>9.521912945819567</v>
      </c>
      <c r="J22" s="619"/>
      <c r="K22" s="620"/>
      <c r="L22" s="621">
        <f t="shared" ref="L22:AE22" si="6">E11</f>
        <v>17.767045301213457</v>
      </c>
      <c r="M22" s="621">
        <f t="shared" si="6"/>
        <v>17.107434712781945</v>
      </c>
      <c r="N22" s="621">
        <f t="shared" si="6"/>
        <v>16.447824124350436</v>
      </c>
      <c r="O22" s="621">
        <f t="shared" si="6"/>
        <v>15.788213535918921</v>
      </c>
      <c r="P22" s="621">
        <f t="shared" si="6"/>
        <v>15.128602947487412</v>
      </c>
      <c r="Q22" s="621">
        <f t="shared" si="6"/>
        <v>14.468992359055903</v>
      </c>
      <c r="R22" s="621">
        <f t="shared" si="6"/>
        <v>13.809381770624391</v>
      </c>
      <c r="S22" s="621">
        <f t="shared" si="6"/>
        <v>13.149771182192882</v>
      </c>
      <c r="T22" s="621">
        <f t="shared" si="6"/>
        <v>12.49016059376137</v>
      </c>
      <c r="U22" s="672">
        <f t="shared" si="6"/>
        <v>11.830550005329858</v>
      </c>
      <c r="V22" s="672">
        <f t="shared" si="6"/>
        <v>11.170939416898346</v>
      </c>
      <c r="W22" s="672">
        <f t="shared" si="6"/>
        <v>10.511328828466834</v>
      </c>
      <c r="X22" s="673">
        <f t="shared" si="6"/>
        <v>9.8517182400353249</v>
      </c>
      <c r="Y22" s="673">
        <f t="shared" si="6"/>
        <v>9.1921076516038127</v>
      </c>
      <c r="Z22" s="673">
        <f t="shared" si="6"/>
        <v>8.5324970631723005</v>
      </c>
      <c r="AA22" s="673">
        <f t="shared" si="6"/>
        <v>7.8728864747407892</v>
      </c>
      <c r="AB22" s="673">
        <f t="shared" si="6"/>
        <v>7.2132758863092796</v>
      </c>
      <c r="AC22" s="673">
        <f t="shared" si="6"/>
        <v>6.5536652978777665</v>
      </c>
      <c r="AD22" s="673">
        <f t="shared" si="6"/>
        <v>5.8940547094462543</v>
      </c>
      <c r="AE22" s="673">
        <f t="shared" si="6"/>
        <v>5.234444121014743</v>
      </c>
      <c r="AF22" s="611"/>
      <c r="AG22" s="78"/>
      <c r="AH22" s="99"/>
      <c r="AI22" s="107"/>
      <c r="AJ22" s="145"/>
      <c r="AK22" s="45"/>
      <c r="AL22" s="2"/>
      <c r="AM22" s="2"/>
      <c r="AN22" s="2"/>
      <c r="AO22" s="2"/>
      <c r="AP22" s="2"/>
      <c r="AQ22" s="2"/>
      <c r="AR22" s="2"/>
      <c r="AS22" s="2"/>
      <c r="AT22" s="2"/>
      <c r="AU22" s="2"/>
      <c r="AV22" s="2"/>
    </row>
    <row r="23" spans="1:48">
      <c r="A23" s="588" t="s">
        <v>245</v>
      </c>
      <c r="B23" s="584">
        <f>B21-B22</f>
        <v>2184020476599.9429</v>
      </c>
      <c r="C23" s="589">
        <f>C21-C22</f>
        <v>2184020476599.9429</v>
      </c>
      <c r="D23" s="138"/>
      <c r="E23" s="604"/>
      <c r="F23" s="605"/>
      <c r="G23" s="614" t="s">
        <v>246</v>
      </c>
      <c r="H23" s="619">
        <v>4</v>
      </c>
      <c r="I23" s="619">
        <v>4</v>
      </c>
      <c r="J23" s="604"/>
      <c r="K23" s="622"/>
      <c r="L23" s="623">
        <v>100</v>
      </c>
      <c r="M23" s="604"/>
      <c r="N23" s="615">
        <f>C6-AE22</f>
        <v>14.75084977302561</v>
      </c>
      <c r="O23" s="624">
        <f>N24</f>
        <v>0.73808520661406618</v>
      </c>
      <c r="P23" s="625"/>
      <c r="Q23" s="625"/>
      <c r="R23" s="625"/>
      <c r="S23" s="625"/>
      <c r="T23" s="625"/>
      <c r="U23" s="609"/>
      <c r="V23" s="609"/>
      <c r="W23" s="609"/>
      <c r="X23" s="610"/>
      <c r="Y23" s="610"/>
      <c r="Z23" s="610"/>
      <c r="AA23" s="611"/>
      <c r="AB23" s="611"/>
      <c r="AC23" s="611"/>
      <c r="AD23" s="611"/>
      <c r="AE23" s="611"/>
      <c r="AF23" s="618"/>
      <c r="AG23" s="99"/>
      <c r="AH23" s="99"/>
      <c r="AI23" s="107"/>
      <c r="AJ23" s="145"/>
      <c r="AK23" s="45"/>
      <c r="AL23" s="2"/>
      <c r="AM23" s="2"/>
      <c r="AN23" s="2"/>
      <c r="AO23" s="2"/>
      <c r="AP23" s="2"/>
      <c r="AQ23" s="2"/>
      <c r="AR23" s="2"/>
      <c r="AS23" s="2"/>
      <c r="AT23" s="2"/>
      <c r="AU23" s="2"/>
      <c r="AV23" s="2"/>
    </row>
    <row r="24" spans="1:48">
      <c r="A24" s="590" t="s">
        <v>247</v>
      </c>
      <c r="B24" s="591">
        <f>B23/B34</f>
        <v>6794.9365149182704</v>
      </c>
      <c r="C24" s="589">
        <f>C23/B34</f>
        <v>6794.9365149182704</v>
      </c>
      <c r="D24" s="146"/>
      <c r="E24" s="605"/>
      <c r="F24" s="605"/>
      <c r="G24" s="614" t="s">
        <v>248</v>
      </c>
      <c r="H24" s="619">
        <v>4.3</v>
      </c>
      <c r="I24" s="619">
        <v>4.3</v>
      </c>
      <c r="J24" s="604"/>
      <c r="K24" s="604"/>
      <c r="L24" s="615">
        <f>C34-I34</f>
        <v>-52196.097438390403</v>
      </c>
      <c r="M24" s="604"/>
      <c r="N24" s="604">
        <f>N23/C6</f>
        <v>0.73808520661406618</v>
      </c>
      <c r="O24" s="626"/>
      <c r="P24" s="604"/>
      <c r="Q24" s="625"/>
      <c r="R24" s="625"/>
      <c r="S24" s="625"/>
      <c r="T24" s="577">
        <f>O23</f>
        <v>0.73808520661406618</v>
      </c>
      <c r="U24" s="627"/>
      <c r="V24" s="627"/>
      <c r="W24" s="627"/>
      <c r="X24" s="611"/>
      <c r="Y24" s="611"/>
      <c r="Z24" s="611"/>
      <c r="AA24" s="611"/>
      <c r="AB24" s="611"/>
      <c r="AC24" s="611"/>
      <c r="AD24" s="611"/>
      <c r="AE24" s="611"/>
      <c r="AF24" s="611"/>
      <c r="AG24" s="45"/>
      <c r="AH24" s="137"/>
      <c r="AI24" s="45"/>
      <c r="AJ24" s="45"/>
      <c r="AK24" s="45"/>
      <c r="AL24" s="2"/>
      <c r="AM24" s="2"/>
      <c r="AN24" s="2"/>
      <c r="AO24" s="2"/>
      <c r="AP24" s="2"/>
      <c r="AQ24" s="2"/>
      <c r="AR24" s="2"/>
      <c r="AS24" s="2"/>
      <c r="AT24" s="2"/>
      <c r="AU24" s="2"/>
      <c r="AV24" s="2"/>
    </row>
    <row r="25" spans="1:48">
      <c r="A25" s="588" t="s">
        <v>249</v>
      </c>
      <c r="B25" s="584">
        <f>B20/AE34</f>
        <v>22.990840673527305</v>
      </c>
      <c r="C25" s="589">
        <f>C20/Y13</f>
        <v>21.207511430943811</v>
      </c>
      <c r="D25" s="138"/>
      <c r="E25" s="604"/>
      <c r="F25" s="605"/>
      <c r="G25" s="614" t="s">
        <v>250</v>
      </c>
      <c r="H25" s="619">
        <v>4.8</v>
      </c>
      <c r="I25" s="619">
        <v>4.8</v>
      </c>
      <c r="J25" s="605"/>
      <c r="K25" s="604"/>
      <c r="L25" s="604"/>
      <c r="M25" s="604"/>
      <c r="N25" s="604"/>
      <c r="O25" s="604"/>
      <c r="P25" s="604"/>
      <c r="Q25" s="604"/>
      <c r="R25" s="604"/>
      <c r="S25" s="604"/>
      <c r="T25" s="604"/>
      <c r="U25" s="628">
        <f>T24*-1</f>
        <v>-0.73808520661406618</v>
      </c>
      <c r="V25" s="629" t="s">
        <v>251</v>
      </c>
      <c r="W25" s="609"/>
      <c r="X25" s="612"/>
      <c r="Y25" s="612"/>
      <c r="Z25" s="630"/>
      <c r="AA25" s="610"/>
      <c r="AB25" s="610"/>
      <c r="AC25" s="610"/>
      <c r="AD25" s="610"/>
      <c r="AE25" s="610"/>
      <c r="AF25" s="618"/>
      <c r="AG25" s="137"/>
      <c r="AH25" s="137"/>
      <c r="AI25" s="138"/>
      <c r="AJ25" s="138"/>
      <c r="AK25" s="138"/>
      <c r="AL25" s="2"/>
      <c r="AM25" s="2"/>
      <c r="AN25" s="2"/>
      <c r="AO25" s="2"/>
      <c r="AP25" s="2"/>
      <c r="AQ25" s="2"/>
      <c r="AR25" s="2"/>
      <c r="AS25" s="2"/>
      <c r="AT25" s="2"/>
      <c r="AU25" s="2"/>
      <c r="AV25" s="2"/>
    </row>
    <row r="26" spans="1:48">
      <c r="A26" s="588" t="s">
        <v>405</v>
      </c>
      <c r="B26" s="584">
        <f>B22/B34</f>
        <v>11.704355084123574</v>
      </c>
      <c r="C26" s="589">
        <f>C22/B34</f>
        <v>11.704355084123574</v>
      </c>
      <c r="D26" s="2"/>
      <c r="E26" s="604"/>
      <c r="F26" s="631"/>
      <c r="G26" s="605"/>
      <c r="H26" s="605"/>
      <c r="I26" s="619"/>
      <c r="J26" s="615"/>
      <c r="K26" s="632"/>
      <c r="L26" s="604"/>
      <c r="M26" s="604"/>
      <c r="N26" s="604"/>
      <c r="O26" s="604"/>
      <c r="P26" s="604"/>
      <c r="Q26" s="604"/>
      <c r="R26" s="604"/>
      <c r="S26" s="624"/>
      <c r="T26" s="604"/>
      <c r="U26" s="609"/>
      <c r="V26" s="609"/>
      <c r="W26" s="609"/>
      <c r="X26" s="612"/>
      <c r="Y26" s="612"/>
      <c r="Z26" s="612"/>
      <c r="AA26" s="611"/>
      <c r="AB26" s="611"/>
      <c r="AC26" s="611"/>
      <c r="AD26" s="611"/>
      <c r="AE26" s="610"/>
      <c r="AF26" s="611"/>
      <c r="AG26" s="45"/>
      <c r="AH26" s="2"/>
      <c r="AI26" s="138"/>
      <c r="AJ26" s="138"/>
      <c r="AK26" s="138"/>
      <c r="AL26" s="2"/>
      <c r="AM26" s="2"/>
      <c r="AN26" s="2"/>
      <c r="AO26" s="2"/>
      <c r="AP26" s="2"/>
      <c r="AQ26" s="2"/>
      <c r="AR26" s="2"/>
      <c r="AS26" s="2"/>
      <c r="AT26" s="2"/>
      <c r="AU26" s="2"/>
      <c r="AV26" s="2"/>
    </row>
    <row r="27" spans="1:48">
      <c r="A27" s="588" t="s">
        <v>406</v>
      </c>
      <c r="B27" s="592">
        <f>B22/B23</f>
        <v>1.7225113227219541E-3</v>
      </c>
      <c r="C27" s="593">
        <f>C22/C21</f>
        <v>1.7195493794458789E-3</v>
      </c>
      <c r="D27" s="2"/>
      <c r="E27" s="633"/>
      <c r="F27" s="634">
        <f>I34</f>
        <v>52216.082732284442</v>
      </c>
      <c r="G27" s="634">
        <v>11000</v>
      </c>
      <c r="H27" s="635">
        <f>F27-G27</f>
        <v>41216.082732284442</v>
      </c>
      <c r="I27" s="635">
        <f>H27/10</f>
        <v>4121.608273228444</v>
      </c>
      <c r="J27" s="635">
        <f>I27*AQ13</f>
        <v>0</v>
      </c>
      <c r="K27" s="635">
        <f>F27-J27</f>
        <v>52216.082732284442</v>
      </c>
      <c r="L27" s="604"/>
      <c r="M27" s="604"/>
      <c r="N27" s="604"/>
      <c r="O27" s="604"/>
      <c r="P27" s="604"/>
      <c r="Q27" s="604"/>
      <c r="R27" s="604"/>
      <c r="S27" s="624"/>
      <c r="T27" s="604"/>
      <c r="U27" s="627"/>
      <c r="V27" s="627"/>
      <c r="W27" s="627"/>
      <c r="X27" s="611"/>
      <c r="Y27" s="627"/>
      <c r="Z27" s="611"/>
      <c r="AA27" s="611"/>
      <c r="AB27" s="611"/>
      <c r="AC27" s="611"/>
      <c r="AD27" s="611"/>
      <c r="AE27" s="611"/>
      <c r="AF27" s="618"/>
      <c r="AG27" s="137"/>
      <c r="AH27" s="2"/>
      <c r="AI27" s="138"/>
      <c r="AJ27" s="138"/>
      <c r="AK27" s="138"/>
      <c r="AL27" s="2"/>
      <c r="AM27" s="2"/>
      <c r="AN27" s="2"/>
      <c r="AO27" s="2"/>
      <c r="AP27" s="2"/>
      <c r="AQ27" s="2"/>
      <c r="AR27" s="2"/>
      <c r="AS27" s="2"/>
      <c r="AT27" s="2"/>
      <c r="AU27" s="2"/>
      <c r="AV27" s="2"/>
    </row>
    <row r="28" spans="1:48">
      <c r="A28" s="594" t="s">
        <v>252</v>
      </c>
      <c r="B28" s="595">
        <f>B23/1000000000</f>
        <v>2184.0204765999429</v>
      </c>
      <c r="C28" s="596" t="s">
        <v>253</v>
      </c>
      <c r="D28" s="2"/>
      <c r="E28" s="623"/>
      <c r="F28" s="605"/>
      <c r="G28" s="605"/>
      <c r="H28" s="605"/>
      <c r="I28" s="605"/>
      <c r="J28" s="605"/>
      <c r="K28" s="605"/>
      <c r="L28" s="604"/>
      <c r="M28" s="604"/>
      <c r="N28" s="604"/>
      <c r="O28" s="604"/>
      <c r="P28" s="604"/>
      <c r="Q28" s="604"/>
      <c r="R28" s="604"/>
      <c r="S28" s="604"/>
      <c r="T28" s="604"/>
      <c r="U28" s="627"/>
      <c r="V28" s="627"/>
      <c r="W28" s="627"/>
      <c r="X28" s="627"/>
      <c r="Y28" s="627"/>
      <c r="Z28" s="611"/>
      <c r="AA28" s="611"/>
      <c r="AB28" s="611"/>
      <c r="AC28" s="611"/>
      <c r="AD28" s="611"/>
      <c r="AE28" s="610"/>
      <c r="AF28" s="611"/>
      <c r="AG28" s="151"/>
      <c r="AH28" s="2"/>
      <c r="AI28" s="2"/>
      <c r="AJ28" s="152"/>
      <c r="AK28" s="2"/>
      <c r="AL28" s="2"/>
      <c r="AM28" s="2"/>
      <c r="AN28" s="2"/>
      <c r="AO28" s="2"/>
      <c r="AP28" s="2"/>
      <c r="AQ28" s="2"/>
      <c r="AR28" s="2"/>
      <c r="AS28" s="2"/>
      <c r="AT28" s="2"/>
      <c r="AU28" s="2"/>
      <c r="AV28" s="2"/>
    </row>
    <row r="29" spans="1:48">
      <c r="A29" s="597"/>
      <c r="B29" s="583"/>
      <c r="C29" s="598" t="str">
        <f>A34</f>
        <v>United States</v>
      </c>
      <c r="D29" s="153" t="s">
        <v>254</v>
      </c>
      <c r="E29" s="605"/>
      <c r="F29" s="605"/>
      <c r="G29" s="605"/>
      <c r="H29" s="605"/>
      <c r="I29" s="605"/>
      <c r="J29" s="605"/>
      <c r="K29" s="605"/>
      <c r="L29" s="605"/>
      <c r="M29" s="605"/>
      <c r="N29" s="605"/>
      <c r="O29" s="605"/>
      <c r="P29" s="605"/>
      <c r="Q29" s="605"/>
      <c r="R29" s="605"/>
      <c r="S29" s="605"/>
      <c r="T29" s="605"/>
      <c r="U29" s="636"/>
      <c r="V29" s="636"/>
      <c r="W29" s="636"/>
      <c r="X29" s="612"/>
      <c r="Y29" s="612"/>
      <c r="Z29" s="612"/>
      <c r="AA29" s="612"/>
      <c r="AB29" s="612"/>
      <c r="AC29" s="612"/>
      <c r="AD29" s="612"/>
      <c r="AE29" s="612"/>
      <c r="AF29" s="612"/>
      <c r="AG29" s="2"/>
      <c r="AH29" s="2"/>
      <c r="AI29" s="2"/>
      <c r="AJ29" s="151"/>
      <c r="AK29" s="2"/>
      <c r="AL29" s="2"/>
      <c r="AM29" s="2"/>
      <c r="AN29" s="2"/>
      <c r="AO29" s="2"/>
      <c r="AP29" s="2"/>
      <c r="AQ29" s="2"/>
      <c r="AR29" s="2"/>
      <c r="AS29" s="2"/>
      <c r="AT29" s="2"/>
      <c r="AU29" s="2"/>
      <c r="AV29" s="2"/>
    </row>
    <row r="30" spans="1:48">
      <c r="A30" s="154"/>
      <c r="B30" s="154"/>
      <c r="C30" s="155"/>
      <c r="D30" s="143"/>
      <c r="E30" s="605"/>
      <c r="F30" s="605"/>
      <c r="G30" s="605"/>
      <c r="H30" s="605"/>
      <c r="I30" s="605"/>
      <c r="J30" s="605"/>
      <c r="K30" s="605"/>
      <c r="L30" s="605"/>
      <c r="M30" s="605"/>
      <c r="N30" s="605"/>
      <c r="O30" s="605"/>
      <c r="P30" s="605"/>
      <c r="Q30" s="605"/>
      <c r="R30" s="605"/>
      <c r="S30" s="605"/>
      <c r="T30" s="605"/>
      <c r="U30" s="636"/>
      <c r="V30" s="636"/>
      <c r="W30" s="636"/>
      <c r="X30" s="612"/>
      <c r="Y30" s="612"/>
      <c r="Z30" s="612"/>
      <c r="AA30" s="612"/>
      <c r="AB30" s="612"/>
      <c r="AC30" s="612"/>
      <c r="AD30" s="612"/>
      <c r="AE30" s="612"/>
      <c r="AF30" s="612"/>
      <c r="AG30" s="2"/>
      <c r="AH30" s="2"/>
      <c r="AI30" s="2"/>
      <c r="AJ30" s="151"/>
      <c r="AK30" s="2"/>
      <c r="AL30" s="2"/>
      <c r="AM30" s="2"/>
      <c r="AN30" s="2"/>
      <c r="AO30" s="2"/>
      <c r="AP30" s="2"/>
      <c r="AQ30" s="2"/>
      <c r="AR30" s="2"/>
      <c r="AS30" s="2"/>
      <c r="AT30" s="2"/>
      <c r="AU30" s="2"/>
      <c r="AV30" s="2"/>
    </row>
    <row r="31" spans="1:48">
      <c r="A31" s="2"/>
      <c r="B31" s="2"/>
      <c r="C31" s="2"/>
      <c r="D31" s="2"/>
      <c r="E31" s="604"/>
      <c r="F31" s="604"/>
      <c r="G31" s="604"/>
      <c r="H31" s="604"/>
      <c r="I31" s="604"/>
      <c r="J31" s="604"/>
      <c r="K31" s="604"/>
      <c r="L31" s="604"/>
      <c r="M31" s="604"/>
      <c r="N31" s="604"/>
      <c r="O31" s="604"/>
      <c r="P31" s="604"/>
      <c r="Q31" s="604"/>
      <c r="R31" s="604"/>
      <c r="S31" s="604"/>
      <c r="T31" s="604"/>
      <c r="U31" s="612"/>
      <c r="V31" s="612"/>
      <c r="W31" s="612"/>
      <c r="X31" s="612"/>
      <c r="Y31" s="612"/>
      <c r="Z31" s="612"/>
      <c r="AA31" s="612"/>
      <c r="AB31" s="612"/>
      <c r="AC31" s="612"/>
      <c r="AD31" s="612"/>
      <c r="AE31" s="612"/>
      <c r="AF31" s="612"/>
      <c r="AG31" s="137"/>
      <c r="AH31" s="2"/>
      <c r="AI31" s="2"/>
      <c r="AJ31" s="156"/>
      <c r="AK31" s="2"/>
      <c r="AL31" s="2"/>
      <c r="AM31" s="2"/>
      <c r="AN31" s="2"/>
      <c r="AO31" s="2"/>
      <c r="AP31" s="2"/>
      <c r="AQ31" s="2"/>
      <c r="AR31" s="2"/>
      <c r="AS31" s="2"/>
      <c r="AT31" s="2"/>
      <c r="AU31" s="2"/>
      <c r="AV31" s="2"/>
    </row>
    <row r="32" spans="1:4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151"/>
      <c r="AG32" s="137"/>
      <c r="AH32" s="2"/>
      <c r="AI32" s="157"/>
      <c r="AJ32" s="158"/>
      <c r="AK32" s="159"/>
      <c r="AL32" s="2"/>
      <c r="AM32" s="2"/>
      <c r="AN32" s="2"/>
      <c r="AO32" s="2"/>
      <c r="AP32" s="2"/>
      <c r="AQ32" s="2"/>
      <c r="AR32" s="2"/>
      <c r="AS32" s="2"/>
      <c r="AT32" s="2"/>
      <c r="AU32" s="2"/>
      <c r="AV32" s="2"/>
    </row>
    <row r="33" spans="1:48">
      <c r="A33" s="394" t="s">
        <v>255</v>
      </c>
      <c r="B33" s="484" t="s">
        <v>20</v>
      </c>
      <c r="C33" s="484" t="s">
        <v>212</v>
      </c>
      <c r="D33" s="484" t="s">
        <v>256</v>
      </c>
      <c r="E33" s="484" t="s">
        <v>257</v>
      </c>
      <c r="F33" s="484" t="s">
        <v>258</v>
      </c>
      <c r="G33" s="484" t="s">
        <v>213</v>
      </c>
      <c r="H33" s="484" t="s">
        <v>213</v>
      </c>
      <c r="I33" s="484" t="s">
        <v>259</v>
      </c>
      <c r="J33" s="484" t="s">
        <v>401</v>
      </c>
      <c r="K33" s="484">
        <v>2000</v>
      </c>
      <c r="L33" s="484">
        <v>2001</v>
      </c>
      <c r="M33" s="484">
        <v>2002</v>
      </c>
      <c r="N33" s="484">
        <v>2003</v>
      </c>
      <c r="O33" s="484">
        <v>2004</v>
      </c>
      <c r="P33" s="484">
        <v>2005</v>
      </c>
      <c r="Q33" s="484">
        <v>2006</v>
      </c>
      <c r="R33" s="484">
        <v>2007</v>
      </c>
      <c r="S33" s="484">
        <v>2008</v>
      </c>
      <c r="T33" s="484">
        <v>2009</v>
      </c>
      <c r="U33" s="484">
        <v>2010</v>
      </c>
      <c r="V33" s="484">
        <v>2011</v>
      </c>
      <c r="W33" s="484">
        <v>2012</v>
      </c>
      <c r="X33" s="484">
        <v>2013</v>
      </c>
      <c r="Y33" s="484">
        <v>2014</v>
      </c>
      <c r="Z33" s="484">
        <v>2015</v>
      </c>
      <c r="AA33" s="484">
        <v>2016</v>
      </c>
      <c r="AB33" s="484">
        <v>2017</v>
      </c>
      <c r="AC33" s="484">
        <v>2018</v>
      </c>
      <c r="AD33" s="484">
        <v>2019</v>
      </c>
      <c r="AE33" s="151"/>
      <c r="AF33" s="152"/>
      <c r="AG33" s="151"/>
      <c r="AH33" s="2"/>
      <c r="AI33" s="159"/>
      <c r="AJ33" s="160"/>
      <c r="AK33" s="159"/>
      <c r="AL33" s="2"/>
      <c r="AM33" s="2"/>
      <c r="AN33" s="2"/>
      <c r="AO33" s="2"/>
      <c r="AP33" s="2"/>
      <c r="AQ33" s="2"/>
      <c r="AR33" s="2"/>
      <c r="AS33" s="2"/>
      <c r="AT33" s="2"/>
      <c r="AU33" s="2"/>
      <c r="AV33" s="2"/>
    </row>
    <row r="34" spans="1:48">
      <c r="A34" s="161" t="s">
        <v>32</v>
      </c>
      <c r="B34" s="178">
        <v>321418820</v>
      </c>
      <c r="C34" s="191">
        <v>19.985293894040353</v>
      </c>
      <c r="D34" s="164">
        <v>118.05322446984609</v>
      </c>
      <c r="E34" s="164">
        <v>180.47740748620802</v>
      </c>
      <c r="F34" s="179">
        <v>1.8826122635751994</v>
      </c>
      <c r="G34" s="179">
        <v>0.60041104222640485</v>
      </c>
      <c r="H34" s="179">
        <v>0.65228378514639396</v>
      </c>
      <c r="I34" s="167">
        <v>52216.082732284442</v>
      </c>
      <c r="J34" s="168">
        <v>3762</v>
      </c>
      <c r="K34" s="692">
        <v>20.763364295385003</v>
      </c>
      <c r="L34" s="692">
        <v>20.359473531487765</v>
      </c>
      <c r="M34" s="692">
        <v>19.946310287935226</v>
      </c>
      <c r="N34" s="692">
        <v>20.00140776856059</v>
      </c>
      <c r="O34" s="692">
        <v>20.030789199739488</v>
      </c>
      <c r="P34" s="692">
        <v>19.876831438988642</v>
      </c>
      <c r="Q34" s="692">
        <v>19.290387587412365</v>
      </c>
      <c r="R34" s="692">
        <v>19.386210291473024</v>
      </c>
      <c r="S34" s="172">
        <v>18.587113484450668</v>
      </c>
      <c r="T34" s="172">
        <v>17.066048900541276</v>
      </c>
      <c r="U34" s="172">
        <v>17.811901460870128</v>
      </c>
      <c r="V34" s="172">
        <v>17.258589720907349</v>
      </c>
      <c r="W34" s="693">
        <v>16.404704407267538</v>
      </c>
      <c r="X34" s="693">
        <v>16.571854034047259</v>
      </c>
      <c r="Y34" s="695">
        <v>16.629359798205805</v>
      </c>
      <c r="Z34" s="696">
        <v>16.074461152472104</v>
      </c>
      <c r="AA34" s="172"/>
      <c r="AB34" s="172"/>
      <c r="AC34" s="172"/>
      <c r="AD34" s="172"/>
      <c r="AE34" s="715">
        <f>SUM(K34:AD34)</f>
        <v>296.05880735974426</v>
      </c>
      <c r="AF34" s="151"/>
      <c r="AG34" s="152"/>
      <c r="AH34" s="2"/>
      <c r="AI34" s="174"/>
      <c r="AJ34" s="159"/>
      <c r="AK34" s="159"/>
      <c r="AL34" s="2"/>
      <c r="AM34" s="2"/>
      <c r="AN34" s="2"/>
      <c r="AO34" s="2"/>
      <c r="AP34" s="2"/>
      <c r="AQ34" s="2"/>
      <c r="AR34" s="2"/>
      <c r="AS34" s="2"/>
      <c r="AT34" s="2"/>
      <c r="AU34" s="2"/>
      <c r="AV34" s="2"/>
    </row>
    <row r="35" spans="1:48">
      <c r="A35" s="138"/>
      <c r="B35" s="138"/>
      <c r="C35" s="138"/>
      <c r="D35" s="124"/>
      <c r="E35" s="2"/>
      <c r="F35" s="175"/>
      <c r="G35" s="2"/>
      <c r="H35" s="176"/>
      <c r="I35" s="124"/>
      <c r="J35" s="138"/>
      <c r="K35" s="124"/>
      <c r="L35" s="124"/>
      <c r="M35" s="138"/>
      <c r="N35" s="138"/>
      <c r="O35" s="138"/>
      <c r="P35" s="138"/>
      <c r="Q35" s="138"/>
      <c r="R35" s="138"/>
      <c r="S35" s="138"/>
      <c r="T35" s="138"/>
      <c r="U35" s="138"/>
      <c r="V35" s="138"/>
      <c r="W35" s="138"/>
      <c r="X35" s="138"/>
      <c r="Y35" s="138"/>
      <c r="Z35" s="151"/>
      <c r="AA35" s="177"/>
      <c r="AB35" s="151"/>
      <c r="AC35" s="138"/>
      <c r="AD35" s="138"/>
      <c r="AE35" s="151"/>
      <c r="AF35" s="151"/>
      <c r="AG35" s="151"/>
      <c r="AH35" s="2"/>
      <c r="AI35" s="174"/>
      <c r="AJ35" s="159"/>
      <c r="AK35" s="159"/>
      <c r="AL35" s="2"/>
      <c r="AM35" s="2"/>
      <c r="AN35" s="2"/>
      <c r="AO35" s="2"/>
      <c r="AP35" s="2"/>
      <c r="AQ35" s="2"/>
      <c r="AR35" s="2"/>
      <c r="AS35" s="2"/>
      <c r="AT35" s="2"/>
      <c r="AU35" s="2"/>
      <c r="AV35" s="2"/>
    </row>
    <row r="36" spans="1:48">
      <c r="A36" s="394" t="s">
        <v>191</v>
      </c>
      <c r="B36" s="484" t="s">
        <v>20</v>
      </c>
      <c r="C36" s="449" t="s">
        <v>309</v>
      </c>
      <c r="D36" s="449" t="s">
        <v>256</v>
      </c>
      <c r="E36" s="449" t="s">
        <v>257</v>
      </c>
      <c r="F36" s="449" t="s">
        <v>258</v>
      </c>
      <c r="G36" s="449" t="s">
        <v>213</v>
      </c>
      <c r="H36" s="449" t="s">
        <v>213</v>
      </c>
      <c r="I36" s="449" t="s">
        <v>259</v>
      </c>
      <c r="J36" s="449" t="s">
        <v>400</v>
      </c>
      <c r="K36" s="449" t="s">
        <v>310</v>
      </c>
      <c r="L36" s="449" t="s">
        <v>310</v>
      </c>
      <c r="M36" s="449" t="s">
        <v>311</v>
      </c>
      <c r="N36" s="449" t="s">
        <v>311</v>
      </c>
      <c r="O36" s="449" t="s">
        <v>311</v>
      </c>
      <c r="P36" s="449" t="s">
        <v>311</v>
      </c>
      <c r="Q36" s="449" t="s">
        <v>311</v>
      </c>
      <c r="R36" s="449" t="s">
        <v>311</v>
      </c>
      <c r="S36" s="449" t="s">
        <v>311</v>
      </c>
      <c r="T36" s="449" t="s">
        <v>311</v>
      </c>
      <c r="U36" s="449" t="s">
        <v>311</v>
      </c>
      <c r="V36" s="449" t="s">
        <v>311</v>
      </c>
      <c r="W36" s="449" t="s">
        <v>311</v>
      </c>
      <c r="X36" s="449" t="s">
        <v>311</v>
      </c>
      <c r="Y36" s="449" t="s">
        <v>311</v>
      </c>
      <c r="Z36" s="449" t="s">
        <v>311</v>
      </c>
      <c r="AA36" s="449" t="s">
        <v>311</v>
      </c>
      <c r="AB36" s="449" t="s">
        <v>311</v>
      </c>
      <c r="AC36" s="449" t="s">
        <v>311</v>
      </c>
      <c r="AD36" s="449" t="s">
        <v>311</v>
      </c>
      <c r="AE36" s="449" t="s">
        <v>260</v>
      </c>
      <c r="AF36" s="158"/>
      <c r="AG36" s="151"/>
      <c r="AH36" s="2"/>
      <c r="AI36" s="174"/>
      <c r="AJ36" s="159"/>
      <c r="AK36" s="159"/>
      <c r="AL36" s="2"/>
      <c r="AM36" s="2"/>
      <c r="AN36" s="2"/>
      <c r="AO36" s="2"/>
      <c r="AP36" s="2"/>
      <c r="AQ36" s="2"/>
      <c r="AR36" s="2"/>
      <c r="AS36" s="2"/>
      <c r="AT36" s="2"/>
      <c r="AU36" s="2"/>
      <c r="AV36" s="2"/>
    </row>
    <row r="37" spans="1:48">
      <c r="A37" s="407" t="s">
        <v>402</v>
      </c>
      <c r="B37" s="449">
        <v>2015</v>
      </c>
      <c r="C37" s="449" t="s">
        <v>212</v>
      </c>
      <c r="D37" s="449"/>
      <c r="E37" s="449" t="s">
        <v>261</v>
      </c>
      <c r="F37" s="449" t="s">
        <v>262</v>
      </c>
      <c r="G37" s="449" t="s">
        <v>263</v>
      </c>
      <c r="H37" s="449" t="s">
        <v>264</v>
      </c>
      <c r="I37" s="449" t="s">
        <v>399</v>
      </c>
      <c r="J37" s="449" t="s">
        <v>265</v>
      </c>
      <c r="K37" s="449">
        <v>2000</v>
      </c>
      <c r="L37" s="449">
        <v>2001</v>
      </c>
      <c r="M37" s="449">
        <v>2002</v>
      </c>
      <c r="N37" s="449">
        <v>2003</v>
      </c>
      <c r="O37" s="449">
        <v>2004</v>
      </c>
      <c r="P37" s="449">
        <v>2005</v>
      </c>
      <c r="Q37" s="449">
        <v>2006</v>
      </c>
      <c r="R37" s="449">
        <v>2007</v>
      </c>
      <c r="S37" s="449">
        <v>2008</v>
      </c>
      <c r="T37" s="449">
        <v>2009</v>
      </c>
      <c r="U37" s="449">
        <v>2010</v>
      </c>
      <c r="V37" s="449">
        <v>2011</v>
      </c>
      <c r="W37" s="449">
        <v>2012</v>
      </c>
      <c r="X37" s="449">
        <v>2013</v>
      </c>
      <c r="Y37" s="449">
        <v>2014</v>
      </c>
      <c r="Z37" s="449">
        <v>2015</v>
      </c>
      <c r="AA37" s="449">
        <v>2016</v>
      </c>
      <c r="AB37" s="449">
        <v>2017</v>
      </c>
      <c r="AC37" s="449">
        <v>2018</v>
      </c>
      <c r="AD37" s="449">
        <v>2019</v>
      </c>
      <c r="AE37" s="449"/>
      <c r="AF37" s="158"/>
      <c r="AG37" s="2"/>
      <c r="AH37" s="2"/>
      <c r="AI37" s="174"/>
      <c r="AJ37" s="159"/>
      <c r="AK37" s="159"/>
      <c r="AL37" s="2"/>
      <c r="AM37" s="2"/>
      <c r="AN37" s="2"/>
      <c r="AO37" s="2"/>
      <c r="AP37" s="2"/>
      <c r="AQ37" s="2"/>
      <c r="AR37" s="2"/>
      <c r="AS37" s="2"/>
      <c r="AT37" s="2"/>
      <c r="AU37" s="2"/>
      <c r="AV37" s="2"/>
    </row>
    <row r="38" spans="1:48">
      <c r="A38" s="407"/>
      <c r="B38" s="407"/>
      <c r="C38" s="407"/>
      <c r="D38" s="407"/>
      <c r="E38" s="407"/>
      <c r="F38" s="407"/>
      <c r="G38" s="407"/>
      <c r="H38" s="407"/>
      <c r="I38" s="406"/>
      <c r="J38" s="407"/>
      <c r="K38" s="407"/>
      <c r="L38" s="407"/>
      <c r="M38" s="407"/>
      <c r="N38" s="407"/>
      <c r="O38" s="407"/>
      <c r="P38" s="407"/>
      <c r="Q38" s="407"/>
      <c r="R38" s="407"/>
      <c r="S38" s="407"/>
      <c r="T38" s="407"/>
      <c r="U38" s="407"/>
      <c r="V38" s="491"/>
      <c r="W38" s="449"/>
      <c r="X38" s="491"/>
      <c r="Y38" s="492"/>
      <c r="Z38" s="491"/>
      <c r="AA38" s="491"/>
      <c r="AB38" s="491"/>
      <c r="AC38" s="491"/>
      <c r="AD38" s="491"/>
      <c r="AE38" s="449"/>
      <c r="AF38" s="158"/>
      <c r="AG38" s="2"/>
      <c r="AH38" s="2"/>
      <c r="AJ38" s="2"/>
      <c r="AK38" s="2"/>
      <c r="AL38" s="2"/>
      <c r="AM38" s="2"/>
      <c r="AN38" s="2"/>
      <c r="AO38" s="2"/>
      <c r="AP38" s="2"/>
      <c r="AQ38" s="2"/>
      <c r="AR38" s="2"/>
      <c r="AS38" s="2"/>
      <c r="AT38" s="2"/>
      <c r="AU38" s="2"/>
      <c r="AV38" s="2"/>
    </row>
    <row r="39" spans="1:48">
      <c r="A39" s="161" t="s">
        <v>122</v>
      </c>
      <c r="B39" s="178">
        <v>32526562</v>
      </c>
      <c r="C39" s="191">
        <v>0.13038115832545016</v>
      </c>
      <c r="D39" s="164">
        <v>44.645072097243975</v>
      </c>
      <c r="E39" s="164">
        <v>32.795890135494304</v>
      </c>
      <c r="F39" s="179">
        <v>0</v>
      </c>
      <c r="G39" s="179"/>
      <c r="H39" s="179"/>
      <c r="I39" s="168">
        <v>1713.4048497269644</v>
      </c>
      <c r="J39" s="168"/>
      <c r="K39" s="181">
        <v>0.12289462148077798</v>
      </c>
      <c r="L39" s="181">
        <v>0.11536133705011312</v>
      </c>
      <c r="M39" s="181">
        <v>0.11161415435950132</v>
      </c>
      <c r="N39" s="181">
        <v>0.11523825945260679</v>
      </c>
      <c r="O39" s="181">
        <v>0.12202749127415498</v>
      </c>
      <c r="P39" s="181">
        <v>0.12468175309630369</v>
      </c>
      <c r="Q39" s="181">
        <v>0.12884271424839122</v>
      </c>
      <c r="R39" s="181">
        <v>0.11215372025953393</v>
      </c>
      <c r="S39" s="163">
        <v>0.1491961490443301</v>
      </c>
      <c r="T39" s="163">
        <v>0.18580797995314233</v>
      </c>
      <c r="U39" s="163">
        <v>0.22588550028228679</v>
      </c>
      <c r="V39" s="163">
        <v>0.24131674996254077</v>
      </c>
      <c r="W39" s="171">
        <v>0.25168374983800851</v>
      </c>
      <c r="X39" s="184">
        <v>0.26143548709231468</v>
      </c>
      <c r="Y39" s="408">
        <v>0.27008467632734851</v>
      </c>
      <c r="Z39" s="689">
        <v>0.26634129037661702</v>
      </c>
      <c r="AA39" s="172"/>
      <c r="AB39" s="172"/>
      <c r="AC39" s="172"/>
      <c r="AD39" s="182"/>
      <c r="AE39" s="493" t="s">
        <v>407</v>
      </c>
      <c r="AF39" s="2"/>
      <c r="AG39" s="2"/>
      <c r="AJ39" s="2"/>
      <c r="AK39" s="2"/>
      <c r="AL39" s="2"/>
      <c r="AM39" s="2"/>
      <c r="AN39" s="2"/>
      <c r="AO39" s="2"/>
      <c r="AP39" s="2"/>
      <c r="AQ39" s="2"/>
      <c r="AR39" s="2"/>
      <c r="AS39" s="2"/>
      <c r="AT39" s="2"/>
      <c r="AU39" s="2"/>
      <c r="AV39" s="2"/>
    </row>
    <row r="40" spans="1:48">
      <c r="A40" s="161" t="s">
        <v>111</v>
      </c>
      <c r="B40" s="162">
        <v>2889167</v>
      </c>
      <c r="C40" s="191">
        <v>0.88352748991759711</v>
      </c>
      <c r="D40" s="164">
        <v>114.68471091680975</v>
      </c>
      <c r="E40" s="164">
        <v>78.196671244700724</v>
      </c>
      <c r="F40" s="165">
        <v>-0.57029634109385385</v>
      </c>
      <c r="G40" s="165"/>
      <c r="H40" s="165"/>
      <c r="I40" s="180">
        <v>10260.94986249758</v>
      </c>
      <c r="J40" s="168"/>
      <c r="K40" s="169">
        <v>1.0039682069664455</v>
      </c>
      <c r="L40" s="169">
        <v>1.0727615717489847</v>
      </c>
      <c r="M40" s="169">
        <v>1.248572628692791</v>
      </c>
      <c r="N40" s="169">
        <v>1.3459625845478649</v>
      </c>
      <c r="O40" s="169">
        <v>1.4106838762815914</v>
      </c>
      <c r="P40" s="169">
        <v>1.3422910440488074</v>
      </c>
      <c r="Q40" s="169">
        <v>1.343359494739147</v>
      </c>
      <c r="R40" s="169">
        <v>1.3979445406063207</v>
      </c>
      <c r="S40" s="170">
        <v>1.4039139572901314</v>
      </c>
      <c r="T40" s="170">
        <v>1.280208857457253</v>
      </c>
      <c r="U40" s="163">
        <v>1.4042986900229957</v>
      </c>
      <c r="V40" s="163">
        <v>1.4997792974279367</v>
      </c>
      <c r="W40" s="171">
        <v>1.4611279898231901</v>
      </c>
      <c r="X40" s="184">
        <v>1.5262499471049309</v>
      </c>
      <c r="Y40" s="408">
        <v>1.5067303832927303</v>
      </c>
      <c r="Z40" s="689">
        <v>1.5325991488396109</v>
      </c>
      <c r="AA40" s="172"/>
      <c r="AB40" s="172"/>
      <c r="AC40" s="172"/>
      <c r="AD40" s="182"/>
      <c r="AE40" s="493" t="s">
        <v>407</v>
      </c>
      <c r="AF40" s="2"/>
      <c r="AG40" s="2"/>
      <c r="AJ40" s="2"/>
      <c r="AK40" s="2"/>
      <c r="AL40" s="2"/>
      <c r="AM40" s="2"/>
      <c r="AN40" s="2"/>
      <c r="AO40" s="2"/>
      <c r="AP40" s="2"/>
      <c r="AQ40" s="2"/>
      <c r="AR40" s="2"/>
      <c r="AS40" s="2"/>
      <c r="AT40" s="2"/>
      <c r="AU40" s="2"/>
      <c r="AV40" s="2"/>
    </row>
    <row r="41" spans="1:48">
      <c r="A41" s="161" t="s">
        <v>99</v>
      </c>
      <c r="B41" s="162">
        <v>39666519</v>
      </c>
      <c r="C41" s="191">
        <v>2.6509353024874764</v>
      </c>
      <c r="D41" s="164">
        <v>103.24760312383906</v>
      </c>
      <c r="E41" s="164">
        <v>66.045827733443758</v>
      </c>
      <c r="F41" s="165">
        <v>0.10164901982420393</v>
      </c>
      <c r="G41" s="165"/>
      <c r="H41" s="165"/>
      <c r="I41" s="180">
        <v>13494.039361293564</v>
      </c>
      <c r="J41" s="168"/>
      <c r="K41" s="692">
        <v>2.621960754632763</v>
      </c>
      <c r="L41" s="692">
        <v>2.5532660251703696</v>
      </c>
      <c r="M41" s="692">
        <v>2.6412842360775444</v>
      </c>
      <c r="N41" s="692">
        <v>2.8088586657406358</v>
      </c>
      <c r="O41" s="692">
        <v>2.7564887390853436</v>
      </c>
      <c r="P41" s="692">
        <v>2.8943179963581702</v>
      </c>
      <c r="Q41" s="692">
        <v>3.0044744611409744</v>
      </c>
      <c r="R41" s="692">
        <v>3.0427585419075869</v>
      </c>
      <c r="S41" s="172">
        <v>3.1248408661215965</v>
      </c>
      <c r="T41" s="172">
        <v>3.1791247835708316</v>
      </c>
      <c r="U41" s="172">
        <v>3.1842980305967123</v>
      </c>
      <c r="V41" s="172">
        <v>3.2755993116728184</v>
      </c>
      <c r="W41" s="693">
        <v>3.4280212847939686</v>
      </c>
      <c r="X41" s="693">
        <v>3.4419568130216058</v>
      </c>
      <c r="Y41" s="695">
        <v>3.6372881039763501</v>
      </c>
      <c r="Z41" s="696">
        <v>3.7233461815330635</v>
      </c>
      <c r="AA41" s="172"/>
      <c r="AB41" s="172"/>
      <c r="AC41" s="172"/>
      <c r="AD41" s="182"/>
      <c r="AE41" s="493" t="s">
        <v>19</v>
      </c>
      <c r="AF41" s="2"/>
      <c r="AG41" s="2"/>
      <c r="AJ41" s="2"/>
      <c r="AK41" s="2"/>
      <c r="AL41" s="2"/>
      <c r="AM41" s="2"/>
      <c r="AN41" s="2"/>
      <c r="AO41" s="2"/>
      <c r="AP41" s="2"/>
      <c r="AQ41" s="2"/>
      <c r="AR41" s="2"/>
      <c r="AS41" s="2"/>
      <c r="AT41" s="2"/>
      <c r="AU41" s="2"/>
      <c r="AV41" s="2"/>
    </row>
    <row r="42" spans="1:48">
      <c r="A42" s="161" t="s">
        <v>113</v>
      </c>
      <c r="B42" s="162">
        <v>25021974</v>
      </c>
      <c r="C42" s="191">
        <v>0.98876762615096203</v>
      </c>
      <c r="D42" s="164">
        <v>66.716992301555322</v>
      </c>
      <c r="E42" s="164">
        <v>54.555982480925273</v>
      </c>
      <c r="F42" s="165">
        <v>-2.4999999999999964</v>
      </c>
      <c r="G42" s="165"/>
      <c r="H42" s="165"/>
      <c r="I42" s="180">
        <v>6047.0875336400641</v>
      </c>
      <c r="J42" s="168"/>
      <c r="K42" s="181">
        <v>1.0067431573093797</v>
      </c>
      <c r="L42" s="181">
        <v>0.95971315951116998</v>
      </c>
      <c r="M42" s="181">
        <v>0.91683820875651545</v>
      </c>
      <c r="N42" s="181">
        <v>0.97093999845806767</v>
      </c>
      <c r="O42" s="181">
        <v>0.94239424032424624</v>
      </c>
      <c r="P42" s="181">
        <v>0.82818793393006029</v>
      </c>
      <c r="Q42" s="181">
        <v>0.84991560598570748</v>
      </c>
      <c r="R42" s="181">
        <v>0.85362770908277452</v>
      </c>
      <c r="S42" s="163">
        <v>0.93925192311588013</v>
      </c>
      <c r="T42" s="163">
        <v>0.99821183024110538</v>
      </c>
      <c r="U42" s="163">
        <v>1.0943036553969911</v>
      </c>
      <c r="V42" s="163">
        <v>1.057856815899576</v>
      </c>
      <c r="W42" s="171">
        <v>0.97788806772850789</v>
      </c>
      <c r="X42" s="171">
        <v>0.93873454764737541</v>
      </c>
      <c r="Y42" s="408">
        <v>0.92856507845160119</v>
      </c>
      <c r="Z42" s="689">
        <v>0.92020525185876245</v>
      </c>
      <c r="AA42" s="172"/>
      <c r="AB42" s="172"/>
      <c r="AC42" s="172"/>
      <c r="AD42" s="182"/>
      <c r="AE42" s="493" t="s">
        <v>407</v>
      </c>
      <c r="AF42" s="2"/>
      <c r="AG42" s="2"/>
      <c r="AJ42" s="2"/>
      <c r="AK42" s="2"/>
      <c r="AL42" s="2"/>
      <c r="AM42" s="2"/>
      <c r="AN42" s="2"/>
      <c r="AO42" s="2"/>
      <c r="AP42" s="2"/>
      <c r="AQ42" s="2"/>
      <c r="AR42" s="2"/>
      <c r="AS42" s="2"/>
      <c r="AT42" s="2"/>
      <c r="AU42" s="2"/>
      <c r="AV42" s="2"/>
    </row>
    <row r="43" spans="1:48">
      <c r="A43" s="161" t="s">
        <v>266</v>
      </c>
      <c r="B43" s="162">
        <v>91818</v>
      </c>
      <c r="C43" s="191">
        <v>3.6828171711103233</v>
      </c>
      <c r="D43" s="164">
        <v>109.24800488697367</v>
      </c>
      <c r="E43" s="183"/>
      <c r="F43" s="165">
        <v>-1.0842150426419694</v>
      </c>
      <c r="G43" s="165"/>
      <c r="H43" s="165"/>
      <c r="I43" s="180">
        <v>20373.260377120834</v>
      </c>
      <c r="J43" s="168"/>
      <c r="K43" s="697">
        <v>3.578929129826911</v>
      </c>
      <c r="L43" s="697">
        <v>3.7075860594197949</v>
      </c>
      <c r="M43" s="697">
        <v>3.553303141849308</v>
      </c>
      <c r="N43" s="697">
        <v>3.6649613588710084</v>
      </c>
      <c r="O43" s="697">
        <v>3.791219835421817</v>
      </c>
      <c r="P43" s="697">
        <v>3.6886571152788719</v>
      </c>
      <c r="Q43" s="697">
        <v>3.6305844686403006</v>
      </c>
      <c r="R43" s="697">
        <v>3.7993865824377657</v>
      </c>
      <c r="S43" s="698">
        <v>3.770417378230813</v>
      </c>
      <c r="T43" s="698">
        <v>3.8263971235399765</v>
      </c>
      <c r="U43" s="172">
        <v>4.0308747242316549</v>
      </c>
      <c r="V43" s="172">
        <v>4.2068140461078594</v>
      </c>
      <c r="W43" s="693">
        <v>4.1794842332124524</v>
      </c>
      <c r="X43" s="694">
        <v>4.2639526230429112</v>
      </c>
      <c r="Y43" s="695">
        <v>4.3336086007631325</v>
      </c>
      <c r="Z43" s="696">
        <v>4.379401693199017</v>
      </c>
      <c r="AA43" s="172"/>
      <c r="AB43" s="172"/>
      <c r="AC43" s="172"/>
      <c r="AD43" s="182"/>
      <c r="AE43" s="493" t="s">
        <v>426</v>
      </c>
      <c r="AF43" s="2"/>
      <c r="AG43" s="2"/>
      <c r="AJ43" s="2"/>
      <c r="AK43" s="2"/>
      <c r="AL43" s="2"/>
      <c r="AM43" s="2"/>
      <c r="AN43" s="2"/>
      <c r="AO43" s="2"/>
      <c r="AP43" s="2"/>
      <c r="AQ43" s="2"/>
      <c r="AR43" s="2"/>
      <c r="AS43" s="2"/>
      <c r="AT43" s="2"/>
      <c r="AU43" s="2"/>
      <c r="AV43" s="2"/>
    </row>
    <row r="44" spans="1:48">
      <c r="A44" s="161" t="s">
        <v>267</v>
      </c>
      <c r="B44" s="162">
        <v>43416755</v>
      </c>
      <c r="C44" s="191">
        <v>3.6435170540492678</v>
      </c>
      <c r="D44" s="164">
        <v>110.18302543585446</v>
      </c>
      <c r="E44" s="164">
        <v>133.99047903857937</v>
      </c>
      <c r="F44" s="165">
        <v>-2.7487649612421183</v>
      </c>
      <c r="G44" s="165">
        <v>5.0925047882866906E-2</v>
      </c>
      <c r="H44" s="165">
        <v>3.8987646824682018E-2</v>
      </c>
      <c r="I44" s="180">
        <v>18977.620991260959</v>
      </c>
      <c r="J44" s="168"/>
      <c r="K44" s="697">
        <v>3.8995212853970287</v>
      </c>
      <c r="L44" s="697">
        <v>3.5979548100604899</v>
      </c>
      <c r="M44" s="697">
        <v>3.3618670968005522</v>
      </c>
      <c r="N44" s="697">
        <v>3.5925780465668091</v>
      </c>
      <c r="O44" s="697">
        <v>3.9838477616231525</v>
      </c>
      <c r="P44" s="697">
        <v>4.0581150658628848</v>
      </c>
      <c r="Q44" s="697">
        <v>4.2839450351869051</v>
      </c>
      <c r="R44" s="697">
        <v>4.4150019801549183</v>
      </c>
      <c r="S44" s="698">
        <v>4.6958806594421354</v>
      </c>
      <c r="T44" s="698">
        <v>4.4405838290814632</v>
      </c>
      <c r="U44" s="172">
        <v>4.5476294335074874</v>
      </c>
      <c r="V44" s="172">
        <v>4.6096542328698256</v>
      </c>
      <c r="W44" s="693">
        <v>4.550562414170785</v>
      </c>
      <c r="X44" s="694">
        <v>4.4211404024487093</v>
      </c>
      <c r="Y44" s="695">
        <v>4.4017912524007361</v>
      </c>
      <c r="Z44" s="696">
        <v>4.4038021942483665</v>
      </c>
      <c r="AA44" s="172"/>
      <c r="AB44" s="172"/>
      <c r="AC44" s="172"/>
      <c r="AD44" s="182"/>
      <c r="AE44" s="493" t="s">
        <v>19</v>
      </c>
      <c r="AF44" s="2"/>
      <c r="AG44" s="2"/>
      <c r="AJ44" s="2"/>
      <c r="AK44" s="2"/>
      <c r="AL44" s="2"/>
      <c r="AM44" s="2"/>
      <c r="AN44" s="2"/>
      <c r="AO44" s="2"/>
      <c r="AP44" s="2"/>
      <c r="AQ44" s="2"/>
      <c r="AR44" s="2"/>
      <c r="AS44" s="2"/>
      <c r="AT44" s="2"/>
      <c r="AU44" s="2"/>
      <c r="AV44" s="2"/>
    </row>
    <row r="45" spans="1:48">
      <c r="A45" s="161" t="s">
        <v>114</v>
      </c>
      <c r="B45" s="162">
        <v>3017712</v>
      </c>
      <c r="C45" s="191">
        <v>2.2460140001110283</v>
      </c>
      <c r="D45" s="164">
        <v>107.07369647947228</v>
      </c>
      <c r="E45" s="164">
        <v>71.254829374388919</v>
      </c>
      <c r="F45" s="165">
        <v>-0.10000000000000009</v>
      </c>
      <c r="G45" s="165">
        <v>6.6864243098197287E-2</v>
      </c>
      <c r="H45" s="165">
        <v>0.18589560554070442</v>
      </c>
      <c r="I45" s="180">
        <v>7661.3723518306788</v>
      </c>
      <c r="J45" s="168"/>
      <c r="K45" s="181">
        <v>1.1543525823949692</v>
      </c>
      <c r="L45" s="181">
        <v>1.1820754329034038</v>
      </c>
      <c r="M45" s="181">
        <v>1.0130482592659806</v>
      </c>
      <c r="N45" s="181">
        <v>1.1395193646465247</v>
      </c>
      <c r="O45" s="181">
        <v>1.2313505371148938</v>
      </c>
      <c r="P45" s="181">
        <v>1.4703786289970833</v>
      </c>
      <c r="Q45" s="181">
        <v>1.4895069051926264</v>
      </c>
      <c r="R45" s="181">
        <v>1.735059582673637</v>
      </c>
      <c r="S45" s="163">
        <v>1.9117291646568819</v>
      </c>
      <c r="T45" s="163">
        <v>1.5336474110180749</v>
      </c>
      <c r="U45" s="163">
        <v>1.3916535757092297</v>
      </c>
      <c r="V45" s="163">
        <v>1.5886897722494462</v>
      </c>
      <c r="W45" s="171">
        <v>1.5827066734176329</v>
      </c>
      <c r="X45" s="171">
        <v>1.5211989116928399</v>
      </c>
      <c r="Y45" s="408">
        <v>1.5050946247309276</v>
      </c>
      <c r="Z45" s="689">
        <v>1.5365203916586632</v>
      </c>
      <c r="AA45" s="172"/>
      <c r="AB45" s="172"/>
      <c r="AC45" s="172"/>
      <c r="AD45" s="182"/>
      <c r="AE45" s="493" t="s">
        <v>407</v>
      </c>
      <c r="AF45" s="2"/>
      <c r="AG45" s="2"/>
      <c r="AJ45" s="2"/>
      <c r="AK45" s="2"/>
      <c r="AL45" s="2"/>
      <c r="AM45" s="2"/>
      <c r="AN45" s="2"/>
      <c r="AO45" s="2"/>
      <c r="AP45" s="2"/>
      <c r="AQ45" s="2"/>
      <c r="AR45" s="2"/>
      <c r="AS45" s="2"/>
      <c r="AT45" s="2"/>
      <c r="AU45" s="2"/>
      <c r="AV45" s="2"/>
    </row>
    <row r="46" spans="1:48">
      <c r="A46" s="161" t="s">
        <v>268</v>
      </c>
      <c r="B46" s="162">
        <v>103889</v>
      </c>
      <c r="C46" s="191">
        <v>4.4371212333155343</v>
      </c>
      <c r="D46" s="183"/>
      <c r="E46" s="183"/>
      <c r="F46" s="179">
        <v>0</v>
      </c>
      <c r="G46" s="179"/>
      <c r="H46" s="179"/>
      <c r="I46" s="548"/>
      <c r="J46" s="168"/>
      <c r="K46" s="169">
        <v>2.4073420477616718</v>
      </c>
      <c r="L46" s="169">
        <v>2.4263945696137532</v>
      </c>
      <c r="M46" s="169">
        <v>2.3123569107037212</v>
      </c>
      <c r="N46" s="169">
        <v>2.2965344744627121</v>
      </c>
      <c r="O46" s="169">
        <v>2.1133085887980791</v>
      </c>
      <c r="P46" s="169">
        <v>1.9984192197778685</v>
      </c>
      <c r="Q46" s="169">
        <v>1.9699146394495688</v>
      </c>
      <c r="R46" s="169">
        <v>2.2576071426465649</v>
      </c>
      <c r="S46" s="170">
        <v>2.1285866538730236</v>
      </c>
      <c r="T46" s="170">
        <v>2.2994221069012784</v>
      </c>
      <c r="U46" s="163">
        <v>2.7403122193883687</v>
      </c>
      <c r="V46" s="163">
        <v>2.3733764993633253</v>
      </c>
      <c r="W46" s="171">
        <v>2.3788526471565441</v>
      </c>
      <c r="X46" s="184">
        <v>2.4391834021239687</v>
      </c>
      <c r="Y46" s="408">
        <v>2.49154103952193</v>
      </c>
      <c r="Z46" s="689">
        <v>2.5322496521263469</v>
      </c>
      <c r="AA46" s="172"/>
      <c r="AB46" s="172"/>
      <c r="AC46" s="172"/>
      <c r="AD46" s="182"/>
      <c r="AE46" s="493"/>
      <c r="AF46" s="2"/>
      <c r="AG46" s="2"/>
      <c r="AJ46" s="2"/>
      <c r="AK46" s="2"/>
      <c r="AL46" s="2"/>
      <c r="AM46" s="2"/>
      <c r="AN46" s="2"/>
      <c r="AO46" s="2"/>
      <c r="AP46" s="2"/>
      <c r="AQ46" s="2"/>
      <c r="AR46" s="2"/>
      <c r="AS46" s="2"/>
      <c r="AT46" s="2"/>
      <c r="AU46" s="2"/>
      <c r="AV46" s="2"/>
    </row>
    <row r="47" spans="1:48">
      <c r="A47" s="161" t="s">
        <v>34</v>
      </c>
      <c r="B47" s="162">
        <v>23781169</v>
      </c>
      <c r="C47" s="191">
        <v>16.950952606205124</v>
      </c>
      <c r="D47" s="164">
        <v>124.3219442540596</v>
      </c>
      <c r="E47" s="164">
        <v>273.37892971758265</v>
      </c>
      <c r="F47" s="179">
        <v>1.9711035685366809</v>
      </c>
      <c r="G47" s="166"/>
      <c r="H47" s="166"/>
      <c r="I47" s="167">
        <v>43126.487351136333</v>
      </c>
      <c r="J47" s="167">
        <v>452</v>
      </c>
      <c r="K47" s="692">
        <v>18.745251637244937</v>
      </c>
      <c r="L47" s="692">
        <v>19.189810309155757</v>
      </c>
      <c r="M47" s="692">
        <v>19.543090911986212</v>
      </c>
      <c r="N47" s="692">
        <v>19.746509387626354</v>
      </c>
      <c r="O47" s="692">
        <v>20.288923567440861</v>
      </c>
      <c r="P47" s="692">
        <v>20.257384887982713</v>
      </c>
      <c r="Q47" s="692">
        <v>19.765213232552799</v>
      </c>
      <c r="R47" s="692">
        <v>20.379862283174887</v>
      </c>
      <c r="S47" s="172">
        <v>20.138854268905678</v>
      </c>
      <c r="T47" s="172">
        <v>20.005353300510919</v>
      </c>
      <c r="U47" s="172">
        <v>18.981147408292866</v>
      </c>
      <c r="V47" s="172">
        <v>19.013542289513381</v>
      </c>
      <c r="W47" s="693">
        <v>18.690652997456507</v>
      </c>
      <c r="X47" s="693">
        <v>18.438761961961859</v>
      </c>
      <c r="Y47" s="695">
        <v>18.563102248502261</v>
      </c>
      <c r="Z47" s="696">
        <v>18.621919705348734</v>
      </c>
      <c r="AA47" s="172"/>
      <c r="AB47" s="172"/>
      <c r="AC47" s="172"/>
      <c r="AD47" s="182"/>
      <c r="AE47" s="493" t="s">
        <v>19</v>
      </c>
      <c r="AF47" s="2"/>
      <c r="AG47" s="2"/>
      <c r="AJ47" s="2"/>
      <c r="AK47" s="2"/>
      <c r="AL47" s="2"/>
      <c r="AM47" s="2"/>
      <c r="AN47" s="2"/>
      <c r="AO47" s="2"/>
      <c r="AP47" s="2"/>
      <c r="AQ47" s="2"/>
      <c r="AR47" s="2"/>
      <c r="AS47" s="2"/>
      <c r="AT47" s="2"/>
      <c r="AU47" s="2"/>
      <c r="AV47" s="2"/>
    </row>
    <row r="48" spans="1:48">
      <c r="A48" s="161" t="s">
        <v>43</v>
      </c>
      <c r="B48" s="162">
        <v>8611088</v>
      </c>
      <c r="C48" s="191">
        <v>8.1734058659019659</v>
      </c>
      <c r="D48" s="164">
        <v>133.79314582943809</v>
      </c>
      <c r="E48" s="164">
        <v>143.02677767289995</v>
      </c>
      <c r="F48" s="165">
        <v>1.1000000000000065</v>
      </c>
      <c r="G48" s="166"/>
      <c r="H48" s="166"/>
      <c r="I48" s="167">
        <v>45817.250533327635</v>
      </c>
      <c r="J48" s="168">
        <v>71</v>
      </c>
      <c r="K48" s="697">
        <v>8.3293289084950164</v>
      </c>
      <c r="L48" s="697">
        <v>8.8816312579842442</v>
      </c>
      <c r="M48" s="697">
        <v>9.0636161146896654</v>
      </c>
      <c r="N48" s="697">
        <v>9.662486606206194</v>
      </c>
      <c r="O48" s="697">
        <v>9.7572355780453002</v>
      </c>
      <c r="P48" s="697">
        <v>9.8514729915634263</v>
      </c>
      <c r="Q48" s="697">
        <v>9.5087978930346839</v>
      </c>
      <c r="R48" s="697">
        <v>9.2074804533042443</v>
      </c>
      <c r="S48" s="698">
        <v>9.2588684279007367</v>
      </c>
      <c r="T48" s="698">
        <v>8.3181770086404576</v>
      </c>
      <c r="U48" s="172">
        <v>9.0553291026176659</v>
      </c>
      <c r="V48" s="172">
        <v>8.9623781358568273</v>
      </c>
      <c r="W48" s="693">
        <v>8.8272299747985841</v>
      </c>
      <c r="X48" s="693">
        <v>8.7828371072021891</v>
      </c>
      <c r="Y48" s="695">
        <v>8.4098953592500525</v>
      </c>
      <c r="Z48" s="696">
        <v>8.6889647876113276</v>
      </c>
      <c r="AA48" s="172"/>
      <c r="AB48" s="172"/>
      <c r="AC48" s="172"/>
      <c r="AD48" s="182"/>
      <c r="AE48" s="493" t="s">
        <v>19</v>
      </c>
      <c r="AF48" s="2"/>
      <c r="AG48" s="2"/>
      <c r="AJ48" s="2"/>
      <c r="AK48" s="2"/>
      <c r="AL48" s="2"/>
      <c r="AM48" s="2"/>
      <c r="AN48" s="2"/>
      <c r="AO48" s="2"/>
      <c r="AP48" s="2"/>
      <c r="AQ48" s="2"/>
      <c r="AR48" s="2"/>
      <c r="AS48" s="2"/>
      <c r="AT48" s="2"/>
      <c r="AU48" s="2"/>
      <c r="AV48" s="2"/>
    </row>
    <row r="49" spans="1:48">
      <c r="A49" s="161" t="s">
        <v>123</v>
      </c>
      <c r="B49" s="162">
        <v>9651349</v>
      </c>
      <c r="C49" s="191">
        <v>4.6342128462203558</v>
      </c>
      <c r="D49" s="164">
        <v>100.44162010481701</v>
      </c>
      <c r="E49" s="164">
        <v>63.902590899777117</v>
      </c>
      <c r="F49" s="165">
        <v>3.5000000000000004</v>
      </c>
      <c r="G49" s="166"/>
      <c r="H49" s="166"/>
      <c r="I49" s="167">
        <v>15824.811499826303</v>
      </c>
      <c r="J49" s="168"/>
      <c r="K49" s="692">
        <v>3.4309760570636505</v>
      </c>
      <c r="L49" s="692">
        <v>3.2332805995108633</v>
      </c>
      <c r="M49" s="692">
        <v>3.1727806330665209</v>
      </c>
      <c r="N49" s="692">
        <v>3.4343704308504432</v>
      </c>
      <c r="O49" s="692">
        <v>3.3633761060930483</v>
      </c>
      <c r="P49" s="692">
        <v>3.5334633766000367</v>
      </c>
      <c r="Q49" s="692">
        <v>3.5422128679816538</v>
      </c>
      <c r="R49" s="692">
        <v>3.1814200205948429</v>
      </c>
      <c r="S49" s="172">
        <v>3.4630234408690419</v>
      </c>
      <c r="T49" s="172">
        <v>2.8616376741130325</v>
      </c>
      <c r="U49" s="172">
        <v>2.6960892181512461</v>
      </c>
      <c r="V49" s="172">
        <v>3.0111221503597063</v>
      </c>
      <c r="W49" s="693">
        <v>3.1289201219433633</v>
      </c>
      <c r="X49" s="694">
        <v>3.1924558837457782</v>
      </c>
      <c r="Y49" s="695">
        <v>3.2924861456295882</v>
      </c>
      <c r="Z49" s="696">
        <v>3.3552060019105965</v>
      </c>
      <c r="AA49" s="172"/>
      <c r="AB49" s="172"/>
      <c r="AC49" s="172"/>
      <c r="AD49" s="182"/>
      <c r="AE49" s="493" t="s">
        <v>407</v>
      </c>
      <c r="AF49" s="2"/>
      <c r="AG49" s="2"/>
      <c r="AJ49" s="2"/>
      <c r="AK49" s="2"/>
      <c r="AL49" s="2"/>
      <c r="AM49" s="2"/>
      <c r="AN49" s="2"/>
      <c r="AO49" s="2"/>
      <c r="AP49" s="2"/>
      <c r="AQ49" s="2"/>
      <c r="AR49" s="2"/>
      <c r="AS49" s="2"/>
      <c r="AT49" s="2"/>
      <c r="AU49" s="2"/>
      <c r="AV49" s="2"/>
    </row>
    <row r="50" spans="1:48">
      <c r="A50" s="161" t="s">
        <v>77</v>
      </c>
      <c r="B50" s="162">
        <v>388019</v>
      </c>
      <c r="C50" s="191">
        <v>9.1137357050919459</v>
      </c>
      <c r="D50" s="164">
        <v>93.535362939907188</v>
      </c>
      <c r="E50" s="164">
        <v>165.39338708094388</v>
      </c>
      <c r="F50" s="179">
        <v>1.8620365559227782E-2</v>
      </c>
      <c r="G50" s="179"/>
      <c r="H50" s="179"/>
      <c r="I50" s="167">
        <v>23140.244391091677</v>
      </c>
      <c r="J50" s="168"/>
      <c r="K50" s="697">
        <v>7.9206706740116344</v>
      </c>
      <c r="L50" s="697">
        <v>8.1290828537497823</v>
      </c>
      <c r="M50" s="697">
        <v>8.0051395477504297</v>
      </c>
      <c r="N50" s="697">
        <v>8.84338339234918</v>
      </c>
      <c r="O50" s="697">
        <v>8.7586386766530566</v>
      </c>
      <c r="P50" s="697">
        <v>8.4119148646956834</v>
      </c>
      <c r="Q50" s="697">
        <v>8.5065431264379789</v>
      </c>
      <c r="R50" s="697">
        <v>8.9421641745520208</v>
      </c>
      <c r="S50" s="698">
        <v>9.0106806859091098</v>
      </c>
      <c r="T50" s="698">
        <v>8.9622984814166529</v>
      </c>
      <c r="U50" s="172">
        <v>9.5322659452165848</v>
      </c>
      <c r="V50" s="172">
        <v>10.17042159034226</v>
      </c>
      <c r="W50" s="693">
        <v>10.032857392770442</v>
      </c>
      <c r="X50" s="694">
        <v>10.191978540777729</v>
      </c>
      <c r="Y50" s="695">
        <v>10.321682854634814</v>
      </c>
      <c r="Z50" s="696">
        <v>10.401489994169099</v>
      </c>
      <c r="AA50" s="172"/>
      <c r="AB50" s="172"/>
      <c r="AC50" s="172"/>
      <c r="AD50" s="182"/>
      <c r="AE50" s="493" t="s">
        <v>19</v>
      </c>
      <c r="AF50" s="2"/>
      <c r="AG50" s="2"/>
      <c r="AJ50" s="2"/>
      <c r="AK50" s="2"/>
      <c r="AL50" s="2"/>
      <c r="AM50" s="2"/>
      <c r="AN50" s="2"/>
      <c r="AO50" s="2"/>
      <c r="AP50" s="2"/>
      <c r="AQ50" s="2"/>
      <c r="AR50" s="2"/>
      <c r="AS50" s="2"/>
      <c r="AT50" s="2"/>
      <c r="AU50" s="2"/>
      <c r="AV50" s="2"/>
    </row>
    <row r="51" spans="1:48">
      <c r="A51" s="161" t="s">
        <v>33</v>
      </c>
      <c r="B51" s="162">
        <v>1377237</v>
      </c>
      <c r="C51" s="191">
        <v>24.356566195909103</v>
      </c>
      <c r="D51" s="164">
        <v>84.768384033041727</v>
      </c>
      <c r="E51" s="164">
        <v>97.903477925735032</v>
      </c>
      <c r="F51" s="165">
        <v>0.93664448152130131</v>
      </c>
      <c r="G51" s="166"/>
      <c r="H51" s="166"/>
      <c r="I51" s="167">
        <v>44177.024335845788</v>
      </c>
      <c r="J51" s="168"/>
      <c r="K51" s="692">
        <v>23.582238883445427</v>
      </c>
      <c r="L51" s="692">
        <v>23.67548463616701</v>
      </c>
      <c r="M51" s="692">
        <v>23.837807412061515</v>
      </c>
      <c r="N51" s="692">
        <v>23.368396472981047</v>
      </c>
      <c r="O51" s="692">
        <v>18.560384227012989</v>
      </c>
      <c r="P51" s="692">
        <v>18.860972032204785</v>
      </c>
      <c r="Q51" s="692">
        <v>17.182823667262607</v>
      </c>
      <c r="R51" s="692">
        <v>18.401393207142636</v>
      </c>
      <c r="S51" s="172">
        <v>16.346224421053666</v>
      </c>
      <c r="T51" s="172">
        <v>15.613802816187524</v>
      </c>
      <c r="U51" s="172">
        <v>15.123390462262122</v>
      </c>
      <c r="V51" s="172">
        <v>15.073355461687246</v>
      </c>
      <c r="W51" s="693">
        <v>14.804499924481304</v>
      </c>
      <c r="X51" s="693">
        <v>15.883089940563398</v>
      </c>
      <c r="Y51" s="695">
        <v>15.421711121527309</v>
      </c>
      <c r="Z51" s="696">
        <v>16.080241500820598</v>
      </c>
      <c r="AA51" s="172"/>
      <c r="AB51" s="172"/>
      <c r="AC51" s="172"/>
      <c r="AD51" s="182"/>
      <c r="AE51" s="493" t="s">
        <v>19</v>
      </c>
      <c r="AF51" s="2"/>
      <c r="AG51" s="2"/>
      <c r="AJ51" s="2"/>
      <c r="AK51" s="2"/>
      <c r="AL51" s="2"/>
      <c r="AM51" s="2"/>
      <c r="AN51" s="2"/>
      <c r="AO51" s="2"/>
      <c r="AP51" s="2"/>
      <c r="AQ51" s="2"/>
      <c r="AR51" s="2"/>
      <c r="AS51" s="2"/>
      <c r="AT51" s="2"/>
      <c r="AU51" s="2"/>
      <c r="AV51" s="2"/>
    </row>
    <row r="52" spans="1:48">
      <c r="A52" s="161" t="s">
        <v>124</v>
      </c>
      <c r="B52" s="162">
        <v>160995642</v>
      </c>
      <c r="C52" s="191">
        <v>0.15447974035357226</v>
      </c>
      <c r="D52" s="164">
        <v>69.340478176520719</v>
      </c>
      <c r="E52" s="164">
        <v>32.662390281814346</v>
      </c>
      <c r="F52" s="165">
        <v>-9.2455720319760903E-2</v>
      </c>
      <c r="G52" s="166"/>
      <c r="H52" s="166"/>
      <c r="I52" s="167">
        <v>2850.7466198343977</v>
      </c>
      <c r="J52" s="168"/>
      <c r="K52" s="181">
        <v>0.20051171150783967</v>
      </c>
      <c r="L52" s="181">
        <v>0.23192404275606432</v>
      </c>
      <c r="M52" s="181">
        <v>0.24028725301743861</v>
      </c>
      <c r="N52" s="181">
        <v>0.24709232039715912</v>
      </c>
      <c r="O52" s="181">
        <v>0.25052499172372428</v>
      </c>
      <c r="P52" s="181">
        <v>0.27012825148317554</v>
      </c>
      <c r="Q52" s="181">
        <v>0.28294495404790099</v>
      </c>
      <c r="R52" s="181">
        <v>0.30476096746236725</v>
      </c>
      <c r="S52" s="163">
        <v>0.3415719553242258</v>
      </c>
      <c r="T52" s="163">
        <v>0.3673641274702607</v>
      </c>
      <c r="U52" s="163">
        <v>0.39808171212884313</v>
      </c>
      <c r="V52" s="163">
        <v>0.39476613560028695</v>
      </c>
      <c r="W52" s="171">
        <v>0.3976095361024336</v>
      </c>
      <c r="X52" s="184">
        <v>0.41006865540746185</v>
      </c>
      <c r="Y52" s="408">
        <v>0.42142346410273879</v>
      </c>
      <c r="Z52" s="689">
        <v>0.44324479886993323</v>
      </c>
      <c r="AA52" s="172"/>
      <c r="AB52" s="172"/>
      <c r="AC52" s="172"/>
      <c r="AD52" s="182"/>
      <c r="AE52" s="493" t="s">
        <v>407</v>
      </c>
      <c r="AF52" s="2"/>
      <c r="AG52" s="2"/>
      <c r="AJ52" s="2"/>
      <c r="AK52" s="2"/>
      <c r="AL52" s="2"/>
      <c r="AM52" s="2"/>
      <c r="AN52" s="2"/>
      <c r="AO52" s="2"/>
      <c r="AP52" s="2"/>
      <c r="AQ52" s="2"/>
      <c r="AR52" s="2"/>
      <c r="AS52" s="2"/>
      <c r="AT52" s="2"/>
      <c r="AU52" s="2"/>
      <c r="AV52" s="2"/>
    </row>
    <row r="53" spans="1:48">
      <c r="A53" s="161" t="s">
        <v>69</v>
      </c>
      <c r="B53" s="162">
        <v>284215</v>
      </c>
      <c r="C53" s="191">
        <v>3.7023144568716946</v>
      </c>
      <c r="D53" s="164">
        <v>88.212342600103966</v>
      </c>
      <c r="E53" s="164">
        <v>85.245241743173821</v>
      </c>
      <c r="F53" s="179">
        <v>7.5518008774933299E-5</v>
      </c>
      <c r="G53" s="179"/>
      <c r="H53" s="179"/>
      <c r="I53" s="168">
        <v>15703.456750530182</v>
      </c>
      <c r="J53" s="168"/>
      <c r="K53" s="692">
        <v>4.4677583821218647</v>
      </c>
      <c r="L53" s="692">
        <v>4.4014583818298698</v>
      </c>
      <c r="M53" s="692">
        <v>4.3696833238924562</v>
      </c>
      <c r="N53" s="692">
        <v>4.4238032831621128</v>
      </c>
      <c r="O53" s="692">
        <v>4.4309703480085378</v>
      </c>
      <c r="P53" s="692">
        <v>4.3742088082901178</v>
      </c>
      <c r="Q53" s="692">
        <v>4.2888349713059917</v>
      </c>
      <c r="R53" s="692">
        <v>4.4267406395272193</v>
      </c>
      <c r="S53" s="172">
        <v>4.3501443498332222</v>
      </c>
      <c r="T53" s="172">
        <v>4.3557628200749825</v>
      </c>
      <c r="U53" s="172">
        <v>4.5325425125111769</v>
      </c>
      <c r="V53" s="172">
        <v>4.7847502332698983</v>
      </c>
      <c r="W53" s="693">
        <v>4.7150422941107326</v>
      </c>
      <c r="X53" s="694">
        <v>4.8002608435765657</v>
      </c>
      <c r="Y53" s="695">
        <v>4.90731646701395</v>
      </c>
      <c r="Z53" s="696">
        <v>5.0034216993063092</v>
      </c>
      <c r="AA53" s="172"/>
      <c r="AB53" s="172"/>
      <c r="AC53" s="172"/>
      <c r="AD53" s="182"/>
      <c r="AE53" s="493" t="s">
        <v>19</v>
      </c>
      <c r="AF53" s="2"/>
      <c r="AG53" s="2"/>
      <c r="AJ53" s="2"/>
      <c r="AK53" s="2"/>
      <c r="AL53" s="2"/>
      <c r="AM53" s="2"/>
      <c r="AN53" s="2"/>
      <c r="AO53" s="2"/>
      <c r="AP53" s="2"/>
      <c r="AQ53" s="2"/>
      <c r="AR53" s="2"/>
      <c r="AS53" s="2"/>
      <c r="AT53" s="2"/>
      <c r="AU53" s="2"/>
      <c r="AV53" s="2"/>
    </row>
    <row r="54" spans="1:48">
      <c r="A54" s="161" t="s">
        <v>89</v>
      </c>
      <c r="B54" s="178">
        <v>9513000</v>
      </c>
      <c r="C54" s="191">
        <v>7.5122854303751199</v>
      </c>
      <c r="D54" s="164">
        <v>115.46141466315362</v>
      </c>
      <c r="E54" s="164">
        <v>138.12022650391151</v>
      </c>
      <c r="F54" s="165">
        <v>4.0999999999999979</v>
      </c>
      <c r="G54" s="166"/>
      <c r="H54" s="166"/>
      <c r="I54" s="167">
        <v>16865.580653782352</v>
      </c>
      <c r="J54" s="168"/>
      <c r="K54" s="692">
        <v>5.7756083703828001</v>
      </c>
      <c r="L54" s="692">
        <v>5.6805856546056805</v>
      </c>
      <c r="M54" s="692">
        <v>5.7316129516196233</v>
      </c>
      <c r="N54" s="692">
        <v>5.8340462877154984</v>
      </c>
      <c r="O54" s="692">
        <v>6.4051972427249346</v>
      </c>
      <c r="P54" s="692">
        <v>6.5436917479181362</v>
      </c>
      <c r="Q54" s="692">
        <v>7.0464271588372558</v>
      </c>
      <c r="R54" s="692">
        <v>6.7232388828621579</v>
      </c>
      <c r="S54" s="172">
        <v>7.0580827854199937</v>
      </c>
      <c r="T54" s="172">
        <v>6.8266738764267325</v>
      </c>
      <c r="U54" s="172">
        <v>7.3367097513761452</v>
      </c>
      <c r="V54" s="172">
        <v>6.9073103423804252</v>
      </c>
      <c r="W54" s="693">
        <v>7.0043206476681581</v>
      </c>
      <c r="X54" s="693">
        <v>7.018169272867147</v>
      </c>
      <c r="Y54" s="695">
        <v>7.1592575529794695</v>
      </c>
      <c r="Z54" s="696">
        <v>6.8240172343805598</v>
      </c>
      <c r="AA54" s="172"/>
      <c r="AB54" s="172"/>
      <c r="AC54" s="172"/>
      <c r="AD54" s="182"/>
      <c r="AE54" s="493" t="s">
        <v>19</v>
      </c>
      <c r="AF54" s="2"/>
      <c r="AG54" s="2"/>
      <c r="AJ54" s="2"/>
      <c r="AK54" s="2"/>
      <c r="AL54" s="2"/>
      <c r="AM54" s="2"/>
      <c r="AN54" s="2"/>
      <c r="AO54" s="2"/>
      <c r="AP54" s="2"/>
      <c r="AQ54" s="2"/>
      <c r="AR54" s="2"/>
      <c r="AS54" s="2"/>
      <c r="AT54" s="2"/>
      <c r="AU54" s="2"/>
      <c r="AV54" s="2"/>
    </row>
    <row r="55" spans="1:48">
      <c r="A55" s="161" t="s">
        <v>42</v>
      </c>
      <c r="B55" s="178">
        <v>11285721</v>
      </c>
      <c r="C55" s="191">
        <v>11.959532712162344</v>
      </c>
      <c r="D55" s="164">
        <v>115.83242792379455</v>
      </c>
      <c r="E55" s="164">
        <v>215.27591802361198</v>
      </c>
      <c r="F55" s="165">
        <v>0.69439902328130809</v>
      </c>
      <c r="G55" s="165">
        <v>1.0409230460387087</v>
      </c>
      <c r="H55" s="165">
        <v>0.9808714512361093</v>
      </c>
      <c r="I55" s="167">
        <v>42400.277510699409</v>
      </c>
      <c r="J55" s="168">
        <v>307</v>
      </c>
      <c r="K55" s="697">
        <v>12.009746822575714</v>
      </c>
      <c r="L55" s="697">
        <v>11.925930528309099</v>
      </c>
      <c r="M55" s="697">
        <v>11.260274068399857</v>
      </c>
      <c r="N55" s="697">
        <v>11.910655697552953</v>
      </c>
      <c r="O55" s="697">
        <v>11.552722017236267</v>
      </c>
      <c r="P55" s="697">
        <v>11.061014299684244</v>
      </c>
      <c r="Q55" s="697">
        <v>10.789694091881969</v>
      </c>
      <c r="R55" s="697">
        <v>10.395029400924628</v>
      </c>
      <c r="S55" s="698">
        <v>10.648197862550449</v>
      </c>
      <c r="T55" s="698">
        <v>9.6537601033425364</v>
      </c>
      <c r="U55" s="172">
        <v>10.174906101146776</v>
      </c>
      <c r="V55" s="172">
        <v>9.3294271772052717</v>
      </c>
      <c r="W55" s="693">
        <v>8.8563517000689842</v>
      </c>
      <c r="X55" s="693">
        <v>8.819312693801054</v>
      </c>
      <c r="Y55" s="695">
        <v>8.3493612512292543</v>
      </c>
      <c r="Z55" s="696">
        <v>8.5848399129316082</v>
      </c>
      <c r="AA55" s="172"/>
      <c r="AB55" s="172"/>
      <c r="AC55" s="172"/>
      <c r="AD55" s="182"/>
      <c r="AE55" s="493" t="s">
        <v>19</v>
      </c>
      <c r="AF55" s="2"/>
      <c r="AG55" s="2"/>
      <c r="AJ55" s="2"/>
      <c r="AK55" s="2"/>
      <c r="AL55" s="2"/>
      <c r="AM55" s="2"/>
      <c r="AN55" s="2"/>
      <c r="AO55" s="2"/>
      <c r="AP55" s="2"/>
      <c r="AQ55" s="2"/>
      <c r="AR55" s="2"/>
      <c r="AS55" s="2"/>
      <c r="AT55" s="2"/>
      <c r="AU55" s="2"/>
      <c r="AV55" s="2"/>
    </row>
    <row r="56" spans="1:48">
      <c r="A56" s="161" t="s">
        <v>269</v>
      </c>
      <c r="B56" s="178">
        <v>359287</v>
      </c>
      <c r="C56" s="191">
        <v>2.6215242948615405</v>
      </c>
      <c r="D56" s="164">
        <v>106.24202093259269</v>
      </c>
      <c r="E56" s="183"/>
      <c r="F56" s="165">
        <v>-10.281649832880221</v>
      </c>
      <c r="G56" s="166"/>
      <c r="H56" s="166"/>
      <c r="I56" s="167">
        <v>8072.9892829586679</v>
      </c>
      <c r="J56" s="168"/>
      <c r="K56" s="169">
        <v>2.8198061798982663</v>
      </c>
      <c r="L56" s="169">
        <v>3.2168150097612043</v>
      </c>
      <c r="M56" s="169">
        <v>3.0028016622527671</v>
      </c>
      <c r="N56" s="169">
        <v>2.919294317661965</v>
      </c>
      <c r="O56" s="169">
        <v>2.9104023004726809</v>
      </c>
      <c r="P56" s="169">
        <v>2.7833496184150603</v>
      </c>
      <c r="Q56" s="169">
        <v>2.7441858878215393</v>
      </c>
      <c r="R56" s="169">
        <v>2.7690154287926054</v>
      </c>
      <c r="S56" s="170">
        <v>2.6627247407051753</v>
      </c>
      <c r="T56" s="170">
        <v>2.7180481879238672</v>
      </c>
      <c r="U56" s="163">
        <v>2.9409617587853578</v>
      </c>
      <c r="V56" s="163">
        <v>2.85759088677159</v>
      </c>
      <c r="W56" s="171">
        <v>2.807615075385721</v>
      </c>
      <c r="X56" s="184">
        <v>2.8309252330972474</v>
      </c>
      <c r="Y56" s="408">
        <v>2.8443783135187233</v>
      </c>
      <c r="Z56" s="689">
        <v>2.8422230151623062</v>
      </c>
      <c r="AA56" s="172"/>
      <c r="AB56" s="172"/>
      <c r="AC56" s="172"/>
      <c r="AD56" s="182"/>
      <c r="AE56" s="493"/>
      <c r="AF56" s="2"/>
      <c r="AG56" s="2"/>
      <c r="AJ56" s="2"/>
      <c r="AK56" s="2"/>
      <c r="AL56" s="2"/>
      <c r="AM56" s="2"/>
      <c r="AN56" s="2"/>
      <c r="AO56" s="2"/>
      <c r="AP56" s="2"/>
      <c r="AQ56" s="2"/>
      <c r="AR56" s="2"/>
      <c r="AS56" s="2"/>
      <c r="AT56" s="2"/>
      <c r="AU56" s="2"/>
      <c r="AV56" s="2"/>
    </row>
    <row r="57" spans="1:48">
      <c r="A57" s="161" t="s">
        <v>125</v>
      </c>
      <c r="B57" s="178">
        <v>10879829</v>
      </c>
      <c r="C57" s="191">
        <v>0.12115436835671348</v>
      </c>
      <c r="D57" s="164">
        <v>76.657754391073084</v>
      </c>
      <c r="E57" s="164">
        <v>62.580813572295092</v>
      </c>
      <c r="F57" s="165">
        <v>-13.100000000000001</v>
      </c>
      <c r="G57" s="166"/>
      <c r="H57" s="166"/>
      <c r="I57" s="167">
        <v>1954.1301767117914</v>
      </c>
      <c r="J57" s="168"/>
      <c r="K57" s="181">
        <v>0.22129501640869106</v>
      </c>
      <c r="L57" s="181">
        <v>0.25772072657068501</v>
      </c>
      <c r="M57" s="181">
        <v>0.28836756859036528</v>
      </c>
      <c r="N57" s="181">
        <v>0.31247694210077365</v>
      </c>
      <c r="O57" s="181">
        <v>0.32225065999427477</v>
      </c>
      <c r="P57" s="181">
        <v>0.34203320043772206</v>
      </c>
      <c r="Q57" s="181">
        <v>0.4566150493911626</v>
      </c>
      <c r="R57" s="181">
        <v>0.50377354499274596</v>
      </c>
      <c r="S57" s="163">
        <v>0.48509563655308241</v>
      </c>
      <c r="T57" s="163">
        <v>0.50542517992135472</v>
      </c>
      <c r="U57" s="163">
        <v>0.53002559886130063</v>
      </c>
      <c r="V57" s="163">
        <v>0.53844716404119652</v>
      </c>
      <c r="W57" s="171">
        <v>0.53967339911114576</v>
      </c>
      <c r="X57" s="184">
        <v>0.55354105829717926</v>
      </c>
      <c r="Y57" s="408">
        <v>0.5348175934298296</v>
      </c>
      <c r="Z57" s="689">
        <v>0.53413944390802337</v>
      </c>
      <c r="AA57" s="172"/>
      <c r="AB57" s="172"/>
      <c r="AC57" s="172"/>
      <c r="AD57" s="182"/>
      <c r="AE57" s="493" t="s">
        <v>407</v>
      </c>
      <c r="AF57" s="2"/>
      <c r="AG57" s="2"/>
      <c r="AJ57" s="2"/>
      <c r="AK57" s="2"/>
      <c r="AL57" s="2"/>
      <c r="AM57" s="2"/>
      <c r="AN57" s="186"/>
      <c r="AO57" s="187"/>
      <c r="AP57" s="188"/>
      <c r="AQ57" s="188"/>
      <c r="AR57" s="138"/>
      <c r="AS57" s="138"/>
      <c r="AT57" s="2"/>
      <c r="AU57" s="2"/>
      <c r="AV57" s="2"/>
    </row>
    <row r="58" spans="1:48">
      <c r="A58" s="161" t="s">
        <v>270</v>
      </c>
      <c r="B58" s="178">
        <v>65235</v>
      </c>
      <c r="C58" s="191">
        <v>6.6978608726589428</v>
      </c>
      <c r="D58" s="183"/>
      <c r="E58" s="183"/>
      <c r="F58" s="179">
        <v>0</v>
      </c>
      <c r="G58" s="179"/>
      <c r="H58" s="179"/>
      <c r="I58" s="167">
        <v>54486.546527824881</v>
      </c>
      <c r="J58" s="168"/>
      <c r="K58" s="692">
        <v>6.7511157975044895</v>
      </c>
      <c r="L58" s="692">
        <v>6.9679501870648766</v>
      </c>
      <c r="M58" s="692">
        <v>6.9107005143931666</v>
      </c>
      <c r="N58" s="692">
        <v>7.1804640918073224</v>
      </c>
      <c r="O58" s="692">
        <v>7.4577971023701934</v>
      </c>
      <c r="P58" s="692">
        <v>7.1989953050641855</v>
      </c>
      <c r="Q58" s="692">
        <v>7.1475718617515049</v>
      </c>
      <c r="R58" s="692">
        <v>6.9230929838652502</v>
      </c>
      <c r="S58" s="172">
        <v>7.1228430069166144</v>
      </c>
      <c r="T58" s="172">
        <v>7.2443945608527969</v>
      </c>
      <c r="U58" s="172">
        <v>7.7580245270428749</v>
      </c>
      <c r="V58" s="172">
        <v>8.5137972840683886</v>
      </c>
      <c r="W58" s="693">
        <v>8.5849435903274838</v>
      </c>
      <c r="X58" s="694">
        <v>8.9058162989333027</v>
      </c>
      <c r="Y58" s="695">
        <v>9.2015852619320828</v>
      </c>
      <c r="Z58" s="696">
        <v>9.4491117507855389</v>
      </c>
      <c r="AA58" s="172"/>
      <c r="AB58" s="172"/>
      <c r="AC58" s="172"/>
      <c r="AD58" s="182"/>
      <c r="AE58" s="493" t="s">
        <v>426</v>
      </c>
      <c r="AF58" s="2"/>
      <c r="AG58" s="2"/>
      <c r="AJ58" s="2"/>
      <c r="AK58" s="2"/>
      <c r="AL58" s="2"/>
      <c r="AM58" s="2"/>
      <c r="AN58" s="186"/>
      <c r="AO58" s="187"/>
      <c r="AP58" s="188"/>
      <c r="AQ58" s="188"/>
      <c r="AR58" s="138"/>
      <c r="AS58" s="138"/>
      <c r="AT58" s="2"/>
      <c r="AU58" s="2"/>
      <c r="AV58" s="2"/>
    </row>
    <row r="59" spans="1:48">
      <c r="A59" s="161" t="s">
        <v>126</v>
      </c>
      <c r="B59" s="178">
        <v>774830</v>
      </c>
      <c r="C59" s="191">
        <v>1.4483679725274583</v>
      </c>
      <c r="D59" s="164">
        <v>106.97682814438296</v>
      </c>
      <c r="E59" s="164">
        <v>177.50351926085054</v>
      </c>
      <c r="F59" s="165">
        <v>6.4999999999999947</v>
      </c>
      <c r="G59" s="166"/>
      <c r="H59" s="166"/>
      <c r="I59" s="167">
        <v>7118.708092077748</v>
      </c>
      <c r="J59" s="168"/>
      <c r="K59" s="181">
        <v>1.0855471445793681</v>
      </c>
      <c r="L59" s="181">
        <v>1.087892035113915</v>
      </c>
      <c r="M59" s="181">
        <v>0.9278040637723276</v>
      </c>
      <c r="N59" s="181">
        <v>0.88954172698086198</v>
      </c>
      <c r="O59" s="181">
        <v>0.9381835302438527</v>
      </c>
      <c r="P59" s="181">
        <v>0.93543165345391266</v>
      </c>
      <c r="Q59" s="181">
        <v>1.0141802413747079</v>
      </c>
      <c r="R59" s="181">
        <v>1.0751408680354704</v>
      </c>
      <c r="S59" s="163">
        <v>1.1506836013617028</v>
      </c>
      <c r="T59" s="163">
        <v>1.5083852185110829</v>
      </c>
      <c r="U59" s="163">
        <v>1.6191518025427838</v>
      </c>
      <c r="V59" s="163">
        <v>1.8543422279710504</v>
      </c>
      <c r="W59" s="171">
        <v>1.8358025247876524</v>
      </c>
      <c r="X59" s="184">
        <v>1.9263927439711994</v>
      </c>
      <c r="Y59" s="408">
        <v>2.0591443092695991</v>
      </c>
      <c r="Z59" s="689">
        <v>2.0585665167612426</v>
      </c>
      <c r="AA59" s="172"/>
      <c r="AB59" s="172"/>
      <c r="AC59" s="172"/>
      <c r="AD59" s="182"/>
      <c r="AE59" s="493" t="s">
        <v>407</v>
      </c>
      <c r="AF59" s="2"/>
      <c r="AG59" s="2"/>
      <c r="AJ59" s="2"/>
      <c r="AK59" s="2"/>
      <c r="AL59" s="2"/>
      <c r="AM59" s="2"/>
      <c r="AN59" s="186"/>
      <c r="AO59" s="187"/>
      <c r="AP59" s="188"/>
      <c r="AQ59" s="188"/>
      <c r="AR59" s="138"/>
      <c r="AS59" s="138"/>
      <c r="AT59" s="2"/>
      <c r="AU59" s="2"/>
      <c r="AV59" s="2"/>
    </row>
    <row r="60" spans="1:48">
      <c r="A60" s="161" t="s">
        <v>110</v>
      </c>
      <c r="B60" s="178">
        <v>10724705</v>
      </c>
      <c r="C60" s="191">
        <v>1.0535426665298591</v>
      </c>
      <c r="D60" s="164">
        <v>93.916906907592761</v>
      </c>
      <c r="E60" s="164">
        <v>133.44319406276418</v>
      </c>
      <c r="F60" s="165">
        <v>-11.623630301270449</v>
      </c>
      <c r="G60" s="166"/>
      <c r="H60" s="166"/>
      <c r="I60" s="167">
        <v>6104.1776506389178</v>
      </c>
      <c r="J60" s="168"/>
      <c r="K60" s="181">
        <v>0.98358747323944107</v>
      </c>
      <c r="L60" s="181">
        <v>0.90446951872315462</v>
      </c>
      <c r="M60" s="181">
        <v>0.94630179555115279</v>
      </c>
      <c r="N60" s="181">
        <v>1.0130891702461402</v>
      </c>
      <c r="O60" s="181">
        <v>1.0701461440942757</v>
      </c>
      <c r="P60" s="181">
        <v>1.1294941327119179</v>
      </c>
      <c r="Q60" s="181">
        <v>1.1954648359476037</v>
      </c>
      <c r="R60" s="181">
        <v>1.2752328196283167</v>
      </c>
      <c r="S60" s="163">
        <v>1.3652383254770146</v>
      </c>
      <c r="T60" s="163">
        <v>1.4175492124235778</v>
      </c>
      <c r="U60" s="163">
        <v>1.5265509599480549</v>
      </c>
      <c r="V60" s="163">
        <v>1.6278206562139139</v>
      </c>
      <c r="W60" s="171">
        <v>1.6535524481612134</v>
      </c>
      <c r="X60" s="171">
        <v>1.6450948965782539</v>
      </c>
      <c r="Y60" s="408">
        <v>1.6899439878709637</v>
      </c>
      <c r="Z60" s="689">
        <v>1.6898056013243674</v>
      </c>
      <c r="AA60" s="172"/>
      <c r="AB60" s="172"/>
      <c r="AC60" s="172"/>
      <c r="AD60" s="182"/>
      <c r="AE60" s="493" t="s">
        <v>19</v>
      </c>
      <c r="AF60" s="2"/>
      <c r="AG60" s="2"/>
      <c r="AJ60" s="2"/>
      <c r="AK60" s="2"/>
      <c r="AL60" s="2"/>
      <c r="AM60" s="2"/>
      <c r="AN60" s="186"/>
      <c r="AO60" s="187"/>
      <c r="AP60" s="188"/>
      <c r="AQ60" s="188"/>
      <c r="AR60" s="138"/>
      <c r="AS60" s="138"/>
      <c r="AT60" s="2"/>
      <c r="AU60" s="2"/>
      <c r="AV60" s="2"/>
    </row>
    <row r="61" spans="1:48">
      <c r="A61" s="161" t="s">
        <v>271</v>
      </c>
      <c r="B61" s="178">
        <v>3810416</v>
      </c>
      <c r="C61" s="191">
        <v>2.8322545136347506</v>
      </c>
      <c r="D61" s="164">
        <v>95.113367136279308</v>
      </c>
      <c r="E61" s="164">
        <v>96.611045359321807</v>
      </c>
      <c r="F61" s="165">
        <v>-0.50000000000000044</v>
      </c>
      <c r="G61" s="166"/>
      <c r="H61" s="166"/>
      <c r="I61" s="167">
        <v>10354.560413841049</v>
      </c>
      <c r="J61" s="168"/>
      <c r="K61" s="697">
        <v>3.7536940956055012</v>
      </c>
      <c r="L61" s="697">
        <v>3.6954155370944428</v>
      </c>
      <c r="M61" s="697">
        <v>3.8829366279889936</v>
      </c>
      <c r="N61" s="697">
        <v>3.9650779249351569</v>
      </c>
      <c r="O61" s="697">
        <v>4.2176576267036641</v>
      </c>
      <c r="P61" s="697">
        <v>4.4385022494802886</v>
      </c>
      <c r="Q61" s="697">
        <v>4.9227971170851976</v>
      </c>
      <c r="R61" s="697">
        <v>5.1847587727195332</v>
      </c>
      <c r="S61" s="698">
        <v>5.682657222117383</v>
      </c>
      <c r="T61" s="698">
        <v>5.6952350348393272</v>
      </c>
      <c r="U61" s="172">
        <v>5.8768249268330841</v>
      </c>
      <c r="V61" s="172">
        <v>6.6327919291049007</v>
      </c>
      <c r="W61" s="693">
        <v>6.498728267775288</v>
      </c>
      <c r="X61" s="693">
        <v>6.4747782356336501</v>
      </c>
      <c r="Y61" s="695">
        <v>6.1598939948127631</v>
      </c>
      <c r="Z61" s="696">
        <v>6.4656536756903087</v>
      </c>
      <c r="AA61" s="172"/>
      <c r="AB61" s="172"/>
      <c r="AC61" s="172"/>
      <c r="AD61" s="182"/>
      <c r="AE61" s="493" t="s">
        <v>19</v>
      </c>
      <c r="AF61" s="2"/>
      <c r="AG61" s="2"/>
      <c r="AJ61" s="2"/>
      <c r="AK61" s="2"/>
      <c r="AL61" s="2"/>
      <c r="AM61" s="2"/>
      <c r="AN61" s="186"/>
      <c r="AO61" s="187"/>
      <c r="AP61" s="188"/>
      <c r="AQ61" s="188"/>
      <c r="AR61" s="138"/>
      <c r="AS61" s="138"/>
      <c r="AT61" s="2"/>
      <c r="AU61" s="2"/>
      <c r="AV61" s="2"/>
    </row>
    <row r="62" spans="1:48">
      <c r="A62" s="161" t="s">
        <v>94</v>
      </c>
      <c r="B62" s="178">
        <v>2262485</v>
      </c>
      <c r="C62" s="191">
        <v>2.2325348119972506</v>
      </c>
      <c r="D62" s="164">
        <v>93.617904480700687</v>
      </c>
      <c r="E62" s="164">
        <v>103.43558057560996</v>
      </c>
      <c r="F62" s="165">
        <v>-5.0999999999999961</v>
      </c>
      <c r="G62" s="166"/>
      <c r="H62" s="166"/>
      <c r="I62" s="167">
        <v>14956.647491323078</v>
      </c>
      <c r="J62" s="168"/>
      <c r="K62" s="692">
        <v>2.5257484099485255</v>
      </c>
      <c r="L62" s="692">
        <v>2.3192916175658755</v>
      </c>
      <c r="M62" s="692">
        <v>2.3877259273106644</v>
      </c>
      <c r="N62" s="692">
        <v>2.3154431745246176</v>
      </c>
      <c r="O62" s="692">
        <v>2.3464098782513956</v>
      </c>
      <c r="P62" s="692">
        <v>2.4730384575561311</v>
      </c>
      <c r="Q62" s="692">
        <v>2.4319872493697483</v>
      </c>
      <c r="R62" s="692">
        <v>2.3649444631794658</v>
      </c>
      <c r="S62" s="172">
        <v>2.3495654104496952</v>
      </c>
      <c r="T62" s="172">
        <v>2.2003908042598388</v>
      </c>
      <c r="U62" s="172">
        <v>2.5342877014753658</v>
      </c>
      <c r="V62" s="172">
        <v>2.3100740319451636</v>
      </c>
      <c r="W62" s="693">
        <v>2.357573738924299</v>
      </c>
      <c r="X62" s="693">
        <v>2.7969986569742025</v>
      </c>
      <c r="Y62" s="695">
        <v>3.1488741199890429</v>
      </c>
      <c r="Z62" s="696">
        <v>3.0657948465028966</v>
      </c>
      <c r="AA62" s="172"/>
      <c r="AB62" s="172"/>
      <c r="AC62" s="172"/>
      <c r="AD62" s="182"/>
      <c r="AE62" s="493" t="s">
        <v>19</v>
      </c>
      <c r="AF62" s="2"/>
      <c r="AG62" s="2"/>
      <c r="AJ62" s="2"/>
      <c r="AK62" s="2"/>
      <c r="AL62" s="2"/>
      <c r="AM62" s="2"/>
      <c r="AN62" s="186"/>
      <c r="AO62" s="187"/>
      <c r="AP62" s="188"/>
      <c r="AQ62" s="188"/>
      <c r="AR62" s="138"/>
      <c r="AS62" s="138"/>
      <c r="AT62" s="2"/>
      <c r="AU62" s="2"/>
      <c r="AV62" s="2"/>
    </row>
    <row r="63" spans="1:48">
      <c r="A63" s="161" t="s">
        <v>95</v>
      </c>
      <c r="B63" s="178">
        <v>207847528</v>
      </c>
      <c r="C63" s="191">
        <v>1.6381762106037581</v>
      </c>
      <c r="D63" s="164">
        <v>113.17553806837316</v>
      </c>
      <c r="E63" s="164">
        <v>152.24998627426959</v>
      </c>
      <c r="F63" s="165">
        <v>-8.1669252962827255</v>
      </c>
      <c r="G63" s="165">
        <v>3.2256227246210464E-3</v>
      </c>
      <c r="H63" s="165">
        <v>1.6584819161308419E-2</v>
      </c>
      <c r="I63" s="167">
        <v>14839.711217396483</v>
      </c>
      <c r="J63" s="168">
        <v>7</v>
      </c>
      <c r="K63" s="169">
        <v>1.9228809346359086</v>
      </c>
      <c r="L63" s="169">
        <v>1.9097284222450794</v>
      </c>
      <c r="M63" s="169">
        <v>1.8813144234784791</v>
      </c>
      <c r="N63" s="169">
        <v>1.8280004312358948</v>
      </c>
      <c r="O63" s="169">
        <v>1.9012392613039615</v>
      </c>
      <c r="P63" s="169">
        <v>1.8891578729938636</v>
      </c>
      <c r="Q63" s="169">
        <v>1.9042336859368305</v>
      </c>
      <c r="R63" s="169">
        <v>1.9688587680537892</v>
      </c>
      <c r="S63" s="170">
        <v>2.052254985437262</v>
      </c>
      <c r="T63" s="170">
        <v>1.8989744798816723</v>
      </c>
      <c r="U63" s="163">
        <v>2.1337729773873981</v>
      </c>
      <c r="V63" s="163">
        <v>2.2058578878528676</v>
      </c>
      <c r="W63" s="171">
        <v>2.2582678487842265</v>
      </c>
      <c r="X63" s="194">
        <v>2.3774666986438269</v>
      </c>
      <c r="Y63" s="397">
        <v>2.4524446855386905</v>
      </c>
      <c r="Z63" s="398">
        <v>2.3393546513376098</v>
      </c>
      <c r="AA63" s="172"/>
      <c r="AB63" s="172"/>
      <c r="AC63" s="172"/>
      <c r="AD63" s="182"/>
      <c r="AE63" s="493" t="s">
        <v>19</v>
      </c>
      <c r="AF63" s="2"/>
      <c r="AG63" s="2"/>
      <c r="AJ63" s="2"/>
      <c r="AK63" s="2"/>
      <c r="AL63" s="2"/>
      <c r="AM63" s="2"/>
      <c r="AN63" s="186"/>
      <c r="AO63" s="187"/>
      <c r="AP63" s="188"/>
      <c r="AQ63" s="188"/>
      <c r="AR63" s="138"/>
      <c r="AS63" s="138"/>
      <c r="AT63" s="2"/>
      <c r="AU63" s="2"/>
      <c r="AV63" s="2"/>
    </row>
    <row r="64" spans="1:48">
      <c r="A64" s="161" t="s">
        <v>26</v>
      </c>
      <c r="B64" s="178">
        <v>423188</v>
      </c>
      <c r="C64" s="191">
        <v>14.885358433122613</v>
      </c>
      <c r="D64" s="164">
        <v>110.27913492462947</v>
      </c>
      <c r="E64" s="164">
        <v>61.200342939633337</v>
      </c>
      <c r="F64" s="165">
        <v>-14.973026886383352</v>
      </c>
      <c r="G64" s="166"/>
      <c r="H64" s="166"/>
      <c r="I64" s="167">
        <v>79576.114659113402</v>
      </c>
      <c r="J64" s="168"/>
      <c r="K64" s="692">
        <v>14.621971794181889</v>
      </c>
      <c r="L64" s="692">
        <v>14.269114875356747</v>
      </c>
      <c r="M64" s="692">
        <v>13.811135836800309</v>
      </c>
      <c r="N64" s="692">
        <v>16.167805599473052</v>
      </c>
      <c r="O64" s="692">
        <v>14.707941467064938</v>
      </c>
      <c r="P64" s="692">
        <v>14.202039574007499</v>
      </c>
      <c r="Q64" s="692">
        <v>20.762804510992808</v>
      </c>
      <c r="R64" s="692">
        <v>19.350868943238112</v>
      </c>
      <c r="S64" s="172">
        <v>20.876517933721303</v>
      </c>
      <c r="T64" s="172">
        <v>20.497494417213499</v>
      </c>
      <c r="U64" s="172">
        <v>18.533736791188449</v>
      </c>
      <c r="V64" s="172">
        <v>18.683691348547853</v>
      </c>
      <c r="W64" s="693">
        <v>17.576144538418095</v>
      </c>
      <c r="X64" s="694">
        <v>17.2034853753722</v>
      </c>
      <c r="Y64" s="695">
        <v>18.633425653954237</v>
      </c>
      <c r="Z64" s="696">
        <v>19.512426699105131</v>
      </c>
      <c r="AA64" s="172"/>
      <c r="AB64" s="172"/>
      <c r="AC64" s="172"/>
      <c r="AD64" s="182"/>
      <c r="AE64" s="493" t="s">
        <v>19</v>
      </c>
      <c r="AF64" s="2"/>
      <c r="AG64" s="2"/>
      <c r="AJ64" s="2"/>
      <c r="AK64" s="2"/>
      <c r="AL64" s="2"/>
      <c r="AM64" s="2"/>
      <c r="AN64" s="186"/>
      <c r="AO64" s="187"/>
      <c r="AP64" s="188"/>
      <c r="AQ64" s="188"/>
      <c r="AR64" s="138"/>
      <c r="AS64" s="138"/>
      <c r="AT64" s="2"/>
      <c r="AU64" s="2"/>
      <c r="AV64" s="2"/>
    </row>
    <row r="65" spans="1:48">
      <c r="A65" s="161" t="s">
        <v>88</v>
      </c>
      <c r="B65" s="178">
        <v>7177991</v>
      </c>
      <c r="C65" s="191">
        <v>7.1345571461435355</v>
      </c>
      <c r="D65" s="164">
        <v>113.93368739527925</v>
      </c>
      <c r="E65" s="164">
        <v>102.98516688328959</v>
      </c>
      <c r="F65" s="165">
        <v>9.1641054533871102</v>
      </c>
      <c r="G65" s="165">
        <v>0.45920615093379841</v>
      </c>
      <c r="H65" s="165">
        <v>0.52652880999504614</v>
      </c>
      <c r="I65" s="167">
        <v>16254.312093296345</v>
      </c>
      <c r="J65" s="168"/>
      <c r="K65" s="697">
        <v>5.9412991219222242</v>
      </c>
      <c r="L65" s="697">
        <v>6.2399784050315663</v>
      </c>
      <c r="M65" s="697">
        <v>5.9550365358736244</v>
      </c>
      <c r="N65" s="697">
        <v>6.7766917147379484</v>
      </c>
      <c r="O65" s="697">
        <v>6.5836401630766872</v>
      </c>
      <c r="P65" s="697">
        <v>6.7773340720124668</v>
      </c>
      <c r="Q65" s="697">
        <v>6.969905574870638</v>
      </c>
      <c r="R65" s="697">
        <v>7.5416418137637944</v>
      </c>
      <c r="S65" s="698">
        <v>7.1789282247792876</v>
      </c>
      <c r="T65" s="698">
        <v>6.1510632061859578</v>
      </c>
      <c r="U65" s="172">
        <v>6.5439833380395029</v>
      </c>
      <c r="V65" s="172">
        <v>7.2915606758115414</v>
      </c>
      <c r="W65" s="693">
        <v>7.2982700267041229</v>
      </c>
      <c r="X65" s="693">
        <v>6.5779585219951384</v>
      </c>
      <c r="Y65" s="695">
        <v>7.0541089740586154</v>
      </c>
      <c r="Z65" s="696">
        <v>7.4732659325580233</v>
      </c>
      <c r="AA65" s="172"/>
      <c r="AB65" s="172"/>
      <c r="AC65" s="172"/>
      <c r="AD65" s="182"/>
      <c r="AE65" s="493" t="s">
        <v>19</v>
      </c>
      <c r="AF65" s="2"/>
      <c r="AG65" s="2"/>
      <c r="AJ65" s="2"/>
      <c r="AK65" s="2"/>
      <c r="AL65" s="2"/>
      <c r="AM65" s="2"/>
      <c r="AN65" s="186"/>
      <c r="AO65" s="187"/>
      <c r="AP65" s="188"/>
      <c r="AQ65" s="188"/>
      <c r="AR65" s="138"/>
      <c r="AS65" s="138"/>
      <c r="AT65" s="2"/>
      <c r="AU65" s="2"/>
      <c r="AV65" s="2"/>
    </row>
    <row r="66" spans="1:48">
      <c r="A66" s="161" t="s">
        <v>127</v>
      </c>
      <c r="B66" s="178">
        <v>18105570</v>
      </c>
      <c r="C66" s="191">
        <v>0.10558771864599741</v>
      </c>
      <c r="D66" s="164">
        <v>72.352708552387995</v>
      </c>
      <c r="E66" s="164">
        <v>88.94771902094682</v>
      </c>
      <c r="F66" s="165">
        <v>-5.3999999999999995</v>
      </c>
      <c r="G66" s="166"/>
      <c r="H66" s="166"/>
      <c r="I66" s="167">
        <v>1517.3355899947549</v>
      </c>
      <c r="J66" s="168"/>
      <c r="K66" s="181">
        <v>0.10244206606855444</v>
      </c>
      <c r="L66" s="181">
        <v>0.10381637418487842</v>
      </c>
      <c r="M66" s="181">
        <v>9.4520497774236795E-2</v>
      </c>
      <c r="N66" s="181">
        <v>0.10001158990759582</v>
      </c>
      <c r="O66" s="181">
        <v>0.10216244170312584</v>
      </c>
      <c r="P66" s="181">
        <v>0.10511605282560706</v>
      </c>
      <c r="Q66" s="181">
        <v>0.10692910069205872</v>
      </c>
      <c r="R66" s="181">
        <v>0.11718888896257869</v>
      </c>
      <c r="S66" s="163">
        <v>0.13536332250754318</v>
      </c>
      <c r="T66" s="163">
        <v>0.12757513716990324</v>
      </c>
      <c r="U66" s="163">
        <v>0.13501966742847685</v>
      </c>
      <c r="V66" s="163">
        <v>0.13575576512988172</v>
      </c>
      <c r="W66" s="171">
        <v>0.13650654912866539</v>
      </c>
      <c r="X66" s="184">
        <v>0.13415252108978118</v>
      </c>
      <c r="Y66" s="408">
        <v>0.129803178727213</v>
      </c>
      <c r="Z66" s="689">
        <v>0.1288378490922715</v>
      </c>
      <c r="AA66" s="172"/>
      <c r="AB66" s="172"/>
      <c r="AC66" s="172"/>
      <c r="AD66" s="182"/>
      <c r="AE66" s="493" t="s">
        <v>407</v>
      </c>
      <c r="AF66" s="2"/>
      <c r="AG66" s="2"/>
      <c r="AJ66" s="2"/>
      <c r="AK66" s="2"/>
      <c r="AL66" s="2"/>
      <c r="AM66" s="2"/>
      <c r="AN66" s="186"/>
      <c r="AO66" s="187"/>
      <c r="AP66" s="188"/>
      <c r="AQ66" s="188"/>
      <c r="AR66" s="138"/>
      <c r="AS66" s="138"/>
      <c r="AT66" s="2"/>
      <c r="AU66" s="2"/>
      <c r="AV66" s="2"/>
    </row>
    <row r="67" spans="1:48">
      <c r="A67" s="161" t="s">
        <v>128</v>
      </c>
      <c r="B67" s="178">
        <v>11178921</v>
      </c>
      <c r="C67" s="191">
        <v>9.5567901657194629E-2</v>
      </c>
      <c r="D67" s="164">
        <v>68.21042755522403</v>
      </c>
      <c r="E67" s="164">
        <v>52.130046726609635</v>
      </c>
      <c r="F67" s="165">
        <v>-0.60000000000000053</v>
      </c>
      <c r="G67" s="166"/>
      <c r="H67" s="166"/>
      <c r="I67" s="167">
        <v>779.58027410553586</v>
      </c>
      <c r="J67" s="168"/>
      <c r="K67" s="181">
        <v>8.6568590258832748E-2</v>
      </c>
      <c r="L67" s="181">
        <v>9.6624158924424761E-2</v>
      </c>
      <c r="M67" s="181">
        <v>9.4449067219048902E-2</v>
      </c>
      <c r="N67" s="181">
        <v>0.10192988877076802</v>
      </c>
      <c r="O67" s="181">
        <v>0.10013458130733698</v>
      </c>
      <c r="P67" s="181">
        <v>9.5573082287307265E-2</v>
      </c>
      <c r="Q67" s="181">
        <v>9.2734339666167467E-2</v>
      </c>
      <c r="R67" s="181">
        <v>9.7506258831570977E-2</v>
      </c>
      <c r="S67" s="163">
        <v>9.9731934686625584E-2</v>
      </c>
      <c r="T67" s="163">
        <v>9.2021347132259401E-2</v>
      </c>
      <c r="U67" s="163">
        <v>9.6827326260873856E-2</v>
      </c>
      <c r="V67" s="163">
        <v>9.8777878634548108E-2</v>
      </c>
      <c r="W67" s="171">
        <v>9.951580956657724E-2</v>
      </c>
      <c r="X67" s="184">
        <v>9.979447795086123E-2</v>
      </c>
      <c r="Y67" s="408">
        <v>9.7979028894474088E-2</v>
      </c>
      <c r="Z67" s="689">
        <v>9.6685262363438135E-2</v>
      </c>
      <c r="AA67" s="172"/>
      <c r="AB67" s="172"/>
      <c r="AC67" s="172"/>
      <c r="AD67" s="182"/>
      <c r="AE67" s="493" t="s">
        <v>407</v>
      </c>
      <c r="AF67" s="2"/>
      <c r="AG67" s="2"/>
      <c r="AJ67" s="2"/>
      <c r="AK67" s="2"/>
      <c r="AL67" s="2"/>
      <c r="AM67" s="2"/>
      <c r="AN67" s="186"/>
      <c r="AO67" s="187"/>
      <c r="AP67" s="188"/>
      <c r="AQ67" s="188"/>
      <c r="AR67" s="138"/>
      <c r="AS67" s="138"/>
      <c r="AT67" s="2"/>
      <c r="AU67" s="2"/>
      <c r="AV67" s="2"/>
    </row>
    <row r="68" spans="1:48">
      <c r="A68" s="161" t="s">
        <v>129</v>
      </c>
      <c r="B68" s="178">
        <v>15577899</v>
      </c>
      <c r="C68" s="191">
        <v>0.1223998067567568</v>
      </c>
      <c r="D68" s="164">
        <v>78.8826983810754</v>
      </c>
      <c r="E68" s="164">
        <v>57.285714285714285</v>
      </c>
      <c r="F68" s="165">
        <v>-22.10196394501078</v>
      </c>
      <c r="G68" s="166"/>
      <c r="H68" s="166"/>
      <c r="I68" s="167">
        <v>2974.0330325075515</v>
      </c>
      <c r="J68" s="168"/>
      <c r="K68" s="181">
        <v>0.16204734665501982</v>
      </c>
      <c r="L68" s="181">
        <v>0.17368028419582451</v>
      </c>
      <c r="M68" s="181">
        <v>0.17518656355346293</v>
      </c>
      <c r="N68" s="181">
        <v>0.18533001033933461</v>
      </c>
      <c r="O68" s="181">
        <v>0.18237656392828311</v>
      </c>
      <c r="P68" s="181">
        <v>0.19988784658445177</v>
      </c>
      <c r="Q68" s="181">
        <v>0.21972198817628513</v>
      </c>
      <c r="R68" s="181">
        <v>0.25258720782011407</v>
      </c>
      <c r="S68" s="163">
        <v>0.28156013567146038</v>
      </c>
      <c r="T68" s="163">
        <v>0.28979123800571216</v>
      </c>
      <c r="U68" s="163">
        <v>0.28803452981727545</v>
      </c>
      <c r="V68" s="163">
        <v>0.30550683854060057</v>
      </c>
      <c r="W68" s="171">
        <v>0.31352116047087919</v>
      </c>
      <c r="X68" s="184">
        <v>0.31727748466907801</v>
      </c>
      <c r="Y68" s="408">
        <v>0.33997270886943537</v>
      </c>
      <c r="Z68" s="689">
        <v>0.3397332785993829</v>
      </c>
      <c r="AA68" s="172"/>
      <c r="AB68" s="172"/>
      <c r="AC68" s="172"/>
      <c r="AD68" s="182"/>
      <c r="AE68" s="493" t="s">
        <v>407</v>
      </c>
      <c r="AF68" s="2"/>
      <c r="AG68" s="2"/>
      <c r="AJ68" s="2"/>
      <c r="AK68" s="2"/>
      <c r="AL68" s="2"/>
      <c r="AM68" s="2"/>
      <c r="AN68" s="186"/>
      <c r="AO68" s="187"/>
      <c r="AP68" s="188"/>
      <c r="AQ68" s="188"/>
      <c r="AR68" s="138"/>
      <c r="AS68" s="138"/>
      <c r="AT68" s="2"/>
      <c r="AU68" s="2"/>
      <c r="AV68" s="2"/>
    </row>
    <row r="69" spans="1:48">
      <c r="A69" s="161" t="s">
        <v>130</v>
      </c>
      <c r="B69" s="178">
        <v>23344179</v>
      </c>
      <c r="C69" s="191">
        <v>0.51179428759254963</v>
      </c>
      <c r="D69" s="164">
        <v>81.152547459146902</v>
      </c>
      <c r="E69" s="164">
        <v>67.287014765560471</v>
      </c>
      <c r="F69" s="165">
        <v>-11.585466268474507</v>
      </c>
      <c r="G69" s="166"/>
      <c r="H69" s="166"/>
      <c r="I69" s="167">
        <v>2888.9046099576262</v>
      </c>
      <c r="J69" s="168"/>
      <c r="K69" s="181">
        <v>0.56359969697344503</v>
      </c>
      <c r="L69" s="181">
        <v>0.52676875299962733</v>
      </c>
      <c r="M69" s="181">
        <v>0.49303504685807631</v>
      </c>
      <c r="N69" s="181">
        <v>0.47522241650260472</v>
      </c>
      <c r="O69" s="181">
        <v>0.47913290699754157</v>
      </c>
      <c r="P69" s="181">
        <v>0.46913750369986773</v>
      </c>
      <c r="Q69" s="181">
        <v>0.46873641207017708</v>
      </c>
      <c r="R69" s="181">
        <v>0.50815538684250527</v>
      </c>
      <c r="S69" s="163">
        <v>0.51217725413427551</v>
      </c>
      <c r="T69" s="163">
        <v>0.52860552319452481</v>
      </c>
      <c r="U69" s="163">
        <v>0.48899371443449186</v>
      </c>
      <c r="V69" s="163">
        <v>0.46775552569822582</v>
      </c>
      <c r="W69" s="171">
        <v>0.46202396221923625</v>
      </c>
      <c r="X69" s="184">
        <v>0.48094362331652435</v>
      </c>
      <c r="Y69" s="408">
        <v>0.47679093864022626</v>
      </c>
      <c r="Z69" s="689">
        <v>0.4762091987696993</v>
      </c>
      <c r="AA69" s="172"/>
      <c r="AB69" s="172"/>
      <c r="AC69" s="172"/>
      <c r="AD69" s="182"/>
      <c r="AE69" s="493" t="s">
        <v>407</v>
      </c>
      <c r="AF69" s="2"/>
      <c r="AG69" s="2"/>
      <c r="AJ69" s="2"/>
      <c r="AK69" s="2"/>
      <c r="AL69" s="2"/>
      <c r="AM69" s="2"/>
      <c r="AN69" s="186"/>
      <c r="AO69" s="187"/>
      <c r="AP69" s="188"/>
      <c r="AQ69" s="188"/>
      <c r="AR69" s="138"/>
      <c r="AS69" s="138"/>
      <c r="AT69" s="2"/>
      <c r="AU69" s="2"/>
      <c r="AV69" s="2"/>
    </row>
    <row r="70" spans="1:48">
      <c r="A70" s="161" t="s">
        <v>37</v>
      </c>
      <c r="B70" s="178">
        <v>35851774</v>
      </c>
      <c r="C70" s="191">
        <v>16.48406683958768</v>
      </c>
      <c r="D70" s="164">
        <v>124.10026528672522</v>
      </c>
      <c r="E70" s="164">
        <v>216.09634397864195</v>
      </c>
      <c r="F70" s="165">
        <v>-0.14572286068038925</v>
      </c>
      <c r="G70" s="165">
        <v>0.7067597466280523</v>
      </c>
      <c r="H70" s="165">
        <v>0.63957418594491011</v>
      </c>
      <c r="I70" s="167">
        <v>42315.232080297021</v>
      </c>
      <c r="J70" s="168">
        <v>759</v>
      </c>
      <c r="K70" s="692">
        <v>17.960913699955348</v>
      </c>
      <c r="L70" s="692">
        <v>17.507028727973204</v>
      </c>
      <c r="M70" s="692">
        <v>17.562798822416699</v>
      </c>
      <c r="N70" s="692">
        <v>18.02502227577828</v>
      </c>
      <c r="O70" s="692">
        <v>17.609468568077364</v>
      </c>
      <c r="P70" s="692">
        <v>17.281048253572411</v>
      </c>
      <c r="Q70" s="692">
        <v>16.732699481390512</v>
      </c>
      <c r="R70" s="692">
        <v>17.311533046377182</v>
      </c>
      <c r="S70" s="172">
        <v>16.904232631429021</v>
      </c>
      <c r="T70" s="172">
        <v>15.782617524231132</v>
      </c>
      <c r="U70" s="172">
        <v>15.972724101896803</v>
      </c>
      <c r="V70" s="172">
        <v>15.978618200166059</v>
      </c>
      <c r="W70" s="693">
        <v>15.968647939880723</v>
      </c>
      <c r="X70" s="693">
        <v>16.132687041713602</v>
      </c>
      <c r="Y70" s="695">
        <v>16.080290603085402</v>
      </c>
      <c r="Z70" s="696">
        <v>15.453590154715753</v>
      </c>
      <c r="AA70" s="172"/>
      <c r="AB70" s="172"/>
      <c r="AC70" s="172"/>
      <c r="AD70" s="182"/>
      <c r="AE70" s="493" t="s">
        <v>19</v>
      </c>
      <c r="AF70" s="2"/>
      <c r="AG70" s="2"/>
      <c r="AJ70" s="2"/>
      <c r="AK70" s="2"/>
      <c r="AL70" s="2"/>
      <c r="AM70" s="2"/>
      <c r="AN70" s="186"/>
      <c r="AO70" s="187"/>
      <c r="AP70" s="188"/>
      <c r="AQ70" s="188"/>
      <c r="AR70" s="138"/>
      <c r="AS70" s="138"/>
      <c r="AT70" s="2"/>
      <c r="AU70" s="2"/>
      <c r="AV70" s="2"/>
    </row>
    <row r="71" spans="1:48">
      <c r="A71" s="161" t="s">
        <v>272</v>
      </c>
      <c r="B71" s="178">
        <v>520502</v>
      </c>
      <c r="C71" s="191">
        <v>0.12686896439000023</v>
      </c>
      <c r="D71" s="164">
        <v>85.13058428284981</v>
      </c>
      <c r="E71" s="183"/>
      <c r="F71" s="179">
        <v>7.9999999999999991</v>
      </c>
      <c r="G71" s="179"/>
      <c r="H71" s="179"/>
      <c r="I71" s="167">
        <v>5960.7628477894095</v>
      </c>
      <c r="J71" s="168"/>
      <c r="K71" s="181">
        <v>0.17479361738945429</v>
      </c>
      <c r="L71" s="181">
        <v>0.14744126880842814</v>
      </c>
      <c r="M71" s="181">
        <v>0.14702854470677609</v>
      </c>
      <c r="N71" s="181">
        <v>0.14773943658638569</v>
      </c>
      <c r="O71" s="181">
        <v>0.15030300239170974</v>
      </c>
      <c r="P71" s="181">
        <v>0.15247403692835476</v>
      </c>
      <c r="Q71" s="181">
        <v>0.15092587973880842</v>
      </c>
      <c r="R71" s="181">
        <v>0.16557462566915584</v>
      </c>
      <c r="S71" s="163">
        <v>0.16978924087230066</v>
      </c>
      <c r="T71" s="163">
        <v>0.16728436256315846</v>
      </c>
      <c r="U71" s="163">
        <v>0.17768278449933622</v>
      </c>
      <c r="V71" s="163">
        <v>0.18373799354914283</v>
      </c>
      <c r="W71" s="171">
        <v>0.18506034254996306</v>
      </c>
      <c r="X71" s="184">
        <v>0.18769684836545591</v>
      </c>
      <c r="Y71" s="408">
        <v>0.19005679874810885</v>
      </c>
      <c r="Z71" s="689">
        <v>0.19147038648452794</v>
      </c>
      <c r="AA71" s="172"/>
      <c r="AB71" s="172"/>
      <c r="AC71" s="172"/>
      <c r="AD71" s="182"/>
      <c r="AE71" s="493"/>
      <c r="AF71" s="2"/>
      <c r="AG71" s="2"/>
      <c r="AJ71" s="2"/>
      <c r="AK71" s="2"/>
      <c r="AL71" s="2"/>
      <c r="AM71" s="2"/>
      <c r="AN71" s="186"/>
      <c r="AO71" s="187"/>
      <c r="AP71" s="188"/>
      <c r="AQ71" s="188"/>
      <c r="AR71" s="138"/>
      <c r="AS71" s="138"/>
      <c r="AT71" s="2"/>
      <c r="AU71" s="2"/>
      <c r="AV71" s="2"/>
    </row>
    <row r="72" spans="1:48">
      <c r="A72" s="161" t="s">
        <v>273</v>
      </c>
      <c r="B72" s="178">
        <v>59967</v>
      </c>
      <c r="C72" s="191">
        <v>7.3386541260076212</v>
      </c>
      <c r="D72" s="183"/>
      <c r="E72" s="164">
        <v>149.29625875862257</v>
      </c>
      <c r="F72" s="179">
        <v>0</v>
      </c>
      <c r="G72" s="179"/>
      <c r="H72" s="179"/>
      <c r="I72" s="185"/>
      <c r="J72" s="168"/>
      <c r="K72" s="697">
        <v>5.5238629273839521</v>
      </c>
      <c r="L72" s="697">
        <v>5.6903953307985313</v>
      </c>
      <c r="M72" s="697">
        <v>5.4107275486857986</v>
      </c>
      <c r="N72" s="697">
        <v>5.3776452683198652</v>
      </c>
      <c r="O72" s="697">
        <v>5.7455720596185955</v>
      </c>
      <c r="P72" s="697">
        <v>5.5122861286489941</v>
      </c>
      <c r="Q72" s="697">
        <v>5.2888413415667221</v>
      </c>
      <c r="R72" s="697">
        <v>5.6239645207575766</v>
      </c>
      <c r="S72" s="698">
        <v>5.6076185777307499</v>
      </c>
      <c r="T72" s="698">
        <v>5.5799421060513961</v>
      </c>
      <c r="U72" s="172">
        <v>5.7765901887438087</v>
      </c>
      <c r="V72" s="172">
        <v>6.0716975325397664</v>
      </c>
      <c r="W72" s="693">
        <v>5.9879398903984553</v>
      </c>
      <c r="X72" s="694">
        <v>6.0824316241645224</v>
      </c>
      <c r="Y72" s="695">
        <v>6.160094791710816</v>
      </c>
      <c r="Z72" s="696">
        <v>6.2048494948334145</v>
      </c>
      <c r="AA72" s="172"/>
      <c r="AB72" s="172"/>
      <c r="AC72" s="172"/>
      <c r="AD72" s="182"/>
      <c r="AE72" s="493" t="s">
        <v>426</v>
      </c>
      <c r="AF72" s="2"/>
      <c r="AG72" s="2"/>
      <c r="AJ72" s="2"/>
      <c r="AK72" s="2"/>
      <c r="AL72" s="2"/>
      <c r="AM72" s="2"/>
      <c r="AN72" s="186"/>
      <c r="AO72" s="187"/>
      <c r="AP72" s="188"/>
      <c r="AQ72" s="188"/>
      <c r="AR72" s="138"/>
      <c r="AS72" s="138"/>
      <c r="AT72" s="2"/>
      <c r="AU72" s="2"/>
      <c r="AV72" s="2"/>
    </row>
    <row r="73" spans="1:48">
      <c r="A73" s="161" t="s">
        <v>274</v>
      </c>
      <c r="B73" s="178">
        <v>4900274</v>
      </c>
      <c r="C73" s="191">
        <v>9.8030316590847752E-2</v>
      </c>
      <c r="D73" s="164">
        <v>74.685904689654066</v>
      </c>
      <c r="E73" s="164">
        <v>83.133082013442518</v>
      </c>
      <c r="F73" s="165">
        <v>-3.6690996879534694</v>
      </c>
      <c r="G73" s="166"/>
      <c r="H73" s="166"/>
      <c r="I73" s="167">
        <v>745.02200090043698</v>
      </c>
      <c r="J73" s="168"/>
      <c r="K73" s="181">
        <v>9.5135567561980425E-2</v>
      </c>
      <c r="L73" s="181">
        <v>9.7640231429513238E-2</v>
      </c>
      <c r="M73" s="181">
        <v>9.3995208236710662E-2</v>
      </c>
      <c r="N73" s="181">
        <v>9.7884761285894711E-2</v>
      </c>
      <c r="O73" s="181">
        <v>9.681016625509542E-2</v>
      </c>
      <c r="P73" s="181">
        <v>9.4089088148695085E-2</v>
      </c>
      <c r="Q73" s="181">
        <v>9.4370995519027362E-2</v>
      </c>
      <c r="R73" s="181">
        <v>0.10153138850668618</v>
      </c>
      <c r="S73" s="163">
        <v>0.10457838211358504</v>
      </c>
      <c r="T73" s="163">
        <v>9.9568504835868085E-2</v>
      </c>
      <c r="U73" s="163">
        <v>0.10587232533648686</v>
      </c>
      <c r="V73" s="163">
        <v>0.1082390360560577</v>
      </c>
      <c r="W73" s="171">
        <v>0.10932507253802361</v>
      </c>
      <c r="X73" s="184">
        <v>0.11011150094577235</v>
      </c>
      <c r="Y73" s="408">
        <v>0.11074550716974572</v>
      </c>
      <c r="Z73" s="689">
        <v>0.11077968760508129</v>
      </c>
      <c r="AA73" s="172"/>
      <c r="AB73" s="172"/>
      <c r="AC73" s="172"/>
      <c r="AD73" s="182"/>
      <c r="AE73" s="493" t="s">
        <v>407</v>
      </c>
      <c r="AF73" s="2"/>
      <c r="AG73" s="2"/>
      <c r="AJ73" s="2"/>
      <c r="AK73" s="2"/>
      <c r="AL73" s="2"/>
      <c r="AM73" s="2"/>
      <c r="AN73" s="186"/>
      <c r="AO73" s="187"/>
      <c r="AP73" s="188"/>
      <c r="AQ73" s="188"/>
      <c r="AR73" s="138"/>
      <c r="AS73" s="138"/>
      <c r="AT73" s="2"/>
      <c r="AU73" s="2"/>
      <c r="AV73" s="2"/>
    </row>
    <row r="74" spans="1:48">
      <c r="A74" s="161" t="s">
        <v>132</v>
      </c>
      <c r="B74" s="178">
        <v>14037472</v>
      </c>
      <c r="C74" s="191">
        <v>8.3721446627445212E-2</v>
      </c>
      <c r="D74" s="164">
        <v>60.517961234940607</v>
      </c>
      <c r="E74" s="164">
        <v>104.63071154610407</v>
      </c>
      <c r="F74" s="165">
        <v>-1.4</v>
      </c>
      <c r="G74" s="166"/>
      <c r="H74" s="166"/>
      <c r="I74" s="167">
        <v>1951.4130021013432</v>
      </c>
      <c r="J74" s="168"/>
      <c r="K74" s="181">
        <v>8.0658123371265739E-2</v>
      </c>
      <c r="L74" s="181">
        <v>8.2571782773003574E-2</v>
      </c>
      <c r="M74" s="181">
        <v>8.1152626167066214E-2</v>
      </c>
      <c r="N74" s="181">
        <v>9.7337612527952061E-2</v>
      </c>
      <c r="O74" s="181">
        <v>9.6736417252539467E-2</v>
      </c>
      <c r="P74" s="181">
        <v>9.4214685812688645E-2</v>
      </c>
      <c r="Q74" s="181">
        <v>9.2636318754785105E-2</v>
      </c>
      <c r="R74" s="181">
        <v>0.10064390647844279</v>
      </c>
      <c r="S74" s="163">
        <v>9.4664091529963884E-2</v>
      </c>
      <c r="T74" s="163">
        <v>8.8377113463448911E-2</v>
      </c>
      <c r="U74" s="163">
        <v>9.1108637974745277E-2</v>
      </c>
      <c r="V74" s="163">
        <v>9.1559374458471079E-2</v>
      </c>
      <c r="W74" s="171">
        <v>0.10274255785848178</v>
      </c>
      <c r="X74" s="184">
        <v>0.10566132300549996</v>
      </c>
      <c r="Y74" s="408">
        <v>0.10244271601766856</v>
      </c>
      <c r="Z74" s="689">
        <v>0.10101085370377835</v>
      </c>
      <c r="AA74" s="172"/>
      <c r="AB74" s="172"/>
      <c r="AC74" s="172"/>
      <c r="AD74" s="182"/>
      <c r="AE74" s="493" t="s">
        <v>407</v>
      </c>
      <c r="AF74" s="2"/>
      <c r="AG74" s="2"/>
      <c r="AJ74" s="2"/>
      <c r="AK74" s="2"/>
      <c r="AL74" s="2"/>
      <c r="AM74" s="2"/>
      <c r="AN74" s="186"/>
      <c r="AO74" s="187"/>
      <c r="AP74" s="188"/>
      <c r="AQ74" s="188"/>
      <c r="AR74" s="138"/>
      <c r="AS74" s="138"/>
      <c r="AT74" s="2"/>
      <c r="AU74" s="2"/>
      <c r="AV74" s="2"/>
    </row>
    <row r="75" spans="1:48">
      <c r="A75" s="161" t="s">
        <v>76</v>
      </c>
      <c r="B75" s="178">
        <v>17948141</v>
      </c>
      <c r="C75" s="191">
        <v>3.0293921914780406</v>
      </c>
      <c r="D75" s="164">
        <v>120.16620798333931</v>
      </c>
      <c r="E75" s="164">
        <v>150.08396461365348</v>
      </c>
      <c r="F75" s="165">
        <v>4.8349897309388341</v>
      </c>
      <c r="G75" s="166"/>
      <c r="H75" s="166"/>
      <c r="I75" s="167">
        <v>21038.816674059042</v>
      </c>
      <c r="J75" s="168"/>
      <c r="K75" s="697">
        <v>3.5947839728070217</v>
      </c>
      <c r="L75" s="697">
        <v>3.400072651750329</v>
      </c>
      <c r="M75" s="697">
        <v>3.3647504090911831</v>
      </c>
      <c r="N75" s="697">
        <v>3.4416109543247657</v>
      </c>
      <c r="O75" s="697">
        <v>3.6942070631659321</v>
      </c>
      <c r="P75" s="697">
        <v>3.7270459370744238</v>
      </c>
      <c r="Q75" s="697">
        <v>3.7707189519413351</v>
      </c>
      <c r="R75" s="697">
        <v>4.2388738651391407</v>
      </c>
      <c r="S75" s="698">
        <v>4.3750738128318387</v>
      </c>
      <c r="T75" s="698">
        <v>4.1078432416232546</v>
      </c>
      <c r="U75" s="172">
        <v>4.325014624524715</v>
      </c>
      <c r="V75" s="172">
        <v>4.6596028986004265</v>
      </c>
      <c r="W75" s="693">
        <v>4.5167072991850841</v>
      </c>
      <c r="X75" s="693">
        <v>4.7289367911233899</v>
      </c>
      <c r="Y75" s="695">
        <v>4.587843275333344</v>
      </c>
      <c r="Z75" s="696">
        <v>4.5191429343346474</v>
      </c>
      <c r="AA75" s="172"/>
      <c r="AB75" s="172"/>
      <c r="AC75" s="172"/>
      <c r="AD75" s="182"/>
      <c r="AE75" s="493" t="s">
        <v>19</v>
      </c>
      <c r="AF75" s="2"/>
      <c r="AG75" s="2"/>
      <c r="AJ75" s="2"/>
      <c r="AK75" s="2"/>
      <c r="AL75" s="2"/>
      <c r="AM75" s="2"/>
      <c r="AN75" s="186"/>
      <c r="AO75" s="187"/>
      <c r="AP75" s="188"/>
      <c r="AQ75" s="188"/>
      <c r="AR75" s="138"/>
      <c r="AS75" s="138"/>
      <c r="AT75" s="2"/>
      <c r="AU75" s="2"/>
      <c r="AV75" s="2"/>
    </row>
    <row r="76" spans="1:48">
      <c r="A76" s="161" t="s">
        <v>74</v>
      </c>
      <c r="B76" s="178">
        <v>1371220000</v>
      </c>
      <c r="C76" s="191">
        <v>2.4442046304241281</v>
      </c>
      <c r="D76" s="164">
        <v>87.064483051639584</v>
      </c>
      <c r="E76" s="164">
        <v>68.131307218422151</v>
      </c>
      <c r="F76" s="179">
        <v>5.4059459608516285</v>
      </c>
      <c r="G76" s="165">
        <v>2.0996878430722845E-3</v>
      </c>
      <c r="H76" s="165">
        <v>1.2558777689820853E-2</v>
      </c>
      <c r="I76" s="167">
        <v>11733.104882489302</v>
      </c>
      <c r="J76" s="168">
        <v>15</v>
      </c>
      <c r="K76" s="692">
        <v>2.8598186589971593</v>
      </c>
      <c r="L76" s="692">
        <v>2.9726141670828334</v>
      </c>
      <c r="M76" s="692">
        <v>3.1852582252416783</v>
      </c>
      <c r="N76" s="692">
        <v>3.6822418620803203</v>
      </c>
      <c r="O76" s="692">
        <v>4.221499944256891</v>
      </c>
      <c r="P76" s="692">
        <v>4.7294068804260929</v>
      </c>
      <c r="Q76" s="692">
        <v>5.2344615838582147</v>
      </c>
      <c r="R76" s="692">
        <v>5.6948271946260069</v>
      </c>
      <c r="S76" s="172">
        <v>5.8038766105930666</v>
      </c>
      <c r="T76" s="172">
        <v>6.1827400983855547</v>
      </c>
      <c r="U76" s="172">
        <v>6.7015838555955805</v>
      </c>
      <c r="V76" s="172">
        <v>7.3021149259876461</v>
      </c>
      <c r="W76" s="693">
        <v>7.4198412640904312</v>
      </c>
      <c r="X76" s="693">
        <v>7.7086437564865813</v>
      </c>
      <c r="Y76" s="695">
        <v>7.8214968310147341</v>
      </c>
      <c r="Z76" s="696">
        <v>7.7335832023613902</v>
      </c>
      <c r="AA76" s="172"/>
      <c r="AB76" s="172"/>
      <c r="AC76" s="172"/>
      <c r="AD76" s="182"/>
      <c r="AE76" s="493" t="s">
        <v>19</v>
      </c>
      <c r="AF76" s="2"/>
      <c r="AG76" s="2"/>
      <c r="AJ76" s="2"/>
      <c r="AK76" s="2"/>
      <c r="AL76" s="2"/>
      <c r="AM76" s="2"/>
      <c r="AN76" s="186"/>
      <c r="AO76" s="187"/>
      <c r="AP76" s="188"/>
      <c r="AQ76" s="188"/>
      <c r="AR76" s="138"/>
      <c r="AS76" s="138"/>
      <c r="AT76" s="2"/>
      <c r="AU76" s="2"/>
      <c r="AV76" s="2"/>
    </row>
    <row r="77" spans="1:48">
      <c r="A77" s="161" t="s">
        <v>275</v>
      </c>
      <c r="B77" s="178">
        <v>7305700</v>
      </c>
      <c r="C77" s="191">
        <v>6.4827382746274935</v>
      </c>
      <c r="D77" s="183"/>
      <c r="E77" s="183"/>
      <c r="F77" s="189"/>
      <c r="G77" s="179"/>
      <c r="H77" s="179"/>
      <c r="I77" s="167">
        <v>51537.131397892685</v>
      </c>
      <c r="J77" s="168"/>
      <c r="K77" s="692">
        <v>6.2101023857588613</v>
      </c>
      <c r="L77" s="692">
        <v>6.3394197874128704</v>
      </c>
      <c r="M77" s="692">
        <v>6.1334957586376175</v>
      </c>
      <c r="N77" s="692">
        <v>6.526011201745427</v>
      </c>
      <c r="O77" s="692">
        <v>6.2497147246190821</v>
      </c>
      <c r="P77" s="692">
        <v>6.2973931426759231</v>
      </c>
      <c r="Q77" s="692">
        <v>6.2066074761611221</v>
      </c>
      <c r="R77" s="692">
        <v>6.6267479973296739</v>
      </c>
      <c r="S77" s="172">
        <v>6.4500280800603846</v>
      </c>
      <c r="T77" s="172">
        <v>6.8716824546445494</v>
      </c>
      <c r="U77" s="172">
        <v>6.065300493167296</v>
      </c>
      <c r="V77" s="172">
        <v>6.7243042166113405</v>
      </c>
      <c r="W77" s="693">
        <v>6.6765071562962817</v>
      </c>
      <c r="X77" s="694">
        <v>6.7578195735190283</v>
      </c>
      <c r="Y77" s="695">
        <v>6.8164272527536998</v>
      </c>
      <c r="Z77" s="696">
        <v>6.2710593843745235</v>
      </c>
      <c r="AA77" s="172"/>
      <c r="AB77" s="172"/>
      <c r="AC77" s="172"/>
      <c r="AD77" s="182"/>
      <c r="AE77" s="493"/>
      <c r="AF77" s="2"/>
      <c r="AG77" s="2"/>
      <c r="AJ77" s="2"/>
      <c r="AK77" s="2"/>
      <c r="AL77" s="2"/>
      <c r="AM77" s="2"/>
      <c r="AN77" s="186"/>
      <c r="AO77" s="187"/>
      <c r="AP77" s="188"/>
      <c r="AQ77" s="188"/>
      <c r="AR77" s="138"/>
      <c r="AS77" s="138"/>
      <c r="AT77" s="2"/>
      <c r="AU77" s="2"/>
      <c r="AV77" s="2"/>
    </row>
    <row r="78" spans="1:48">
      <c r="A78" s="161" t="s">
        <v>276</v>
      </c>
      <c r="B78" s="178">
        <v>587606</v>
      </c>
      <c r="C78" s="191">
        <v>2.1187978701548049</v>
      </c>
      <c r="D78" s="183"/>
      <c r="E78" s="183"/>
      <c r="F78" s="189"/>
      <c r="G78" s="179"/>
      <c r="H78" s="179"/>
      <c r="I78" s="193">
        <v>110416.78191408742</v>
      </c>
      <c r="J78" s="168"/>
      <c r="K78" s="692">
        <v>3.0719835250273788</v>
      </c>
      <c r="L78" s="692">
        <v>3.5153353439331823</v>
      </c>
      <c r="M78" s="692">
        <v>3.5251883605356422</v>
      </c>
      <c r="N78" s="692">
        <v>3.625672573805224</v>
      </c>
      <c r="O78" s="692">
        <v>4.4005687477983075</v>
      </c>
      <c r="P78" s="692">
        <v>4.4359638885653938</v>
      </c>
      <c r="Q78" s="692">
        <v>3.978759300884668</v>
      </c>
      <c r="R78" s="692">
        <v>3.8330429952253642</v>
      </c>
      <c r="S78" s="172">
        <v>3.8061823830655621</v>
      </c>
      <c r="T78" s="172">
        <v>3.7815123299958762</v>
      </c>
      <c r="U78" s="172">
        <v>3.9847814355368052</v>
      </c>
      <c r="V78" s="172">
        <v>4.2009008500040252</v>
      </c>
      <c r="W78" s="693">
        <v>4.1992892630913135</v>
      </c>
      <c r="X78" s="694">
        <v>4.3962337740439619</v>
      </c>
      <c r="Y78" s="695">
        <v>4.6127236152657494</v>
      </c>
      <c r="Z78" s="696">
        <v>4.6009312917514995</v>
      </c>
      <c r="AA78" s="172"/>
      <c r="AB78" s="172"/>
      <c r="AC78" s="172"/>
      <c r="AD78" s="182"/>
      <c r="AE78" s="493"/>
      <c r="AF78" s="2"/>
      <c r="AG78" s="2"/>
      <c r="AJ78" s="2"/>
      <c r="AK78" s="2"/>
      <c r="AL78" s="2"/>
      <c r="AM78" s="2"/>
      <c r="AN78" s="186"/>
      <c r="AO78" s="187"/>
      <c r="AP78" s="188"/>
      <c r="AQ78" s="188"/>
      <c r="AR78" s="138"/>
      <c r="AS78" s="138"/>
      <c r="AT78" s="2"/>
      <c r="AU78" s="2"/>
      <c r="AV78" s="2"/>
    </row>
    <row r="79" spans="1:48">
      <c r="A79" s="161" t="s">
        <v>133</v>
      </c>
      <c r="B79" s="178">
        <v>48228704</v>
      </c>
      <c r="C79" s="191">
        <v>1.6022689793061251</v>
      </c>
      <c r="D79" s="164">
        <v>118.17080378744946</v>
      </c>
      <c r="E79" s="164">
        <v>82.887506213643746</v>
      </c>
      <c r="F79" s="179">
        <v>-5.0097485814803964</v>
      </c>
      <c r="G79" s="166"/>
      <c r="H79" s="166"/>
      <c r="I79" s="167">
        <v>12239.58632029687</v>
      </c>
      <c r="J79" s="168"/>
      <c r="K79" s="169">
        <v>1.518552242610681</v>
      </c>
      <c r="L79" s="169">
        <v>1.4881707388064414</v>
      </c>
      <c r="M79" s="169">
        <v>1.4102324594245528</v>
      </c>
      <c r="N79" s="169">
        <v>1.3795428927949982</v>
      </c>
      <c r="O79" s="169">
        <v>1.3654004317721236</v>
      </c>
      <c r="P79" s="169">
        <v>1.3992958300531848</v>
      </c>
      <c r="Q79" s="169">
        <v>1.3555172454424407</v>
      </c>
      <c r="R79" s="169">
        <v>1.3771028398470413</v>
      </c>
      <c r="S79" s="170">
        <v>1.3728261624634812</v>
      </c>
      <c r="T79" s="170">
        <v>1.4319490282102831</v>
      </c>
      <c r="U79" s="163">
        <v>1.4019891938492837</v>
      </c>
      <c r="V79" s="163">
        <v>1.5441571147592299</v>
      </c>
      <c r="W79" s="171">
        <v>1.4911349737422515</v>
      </c>
      <c r="X79" s="184">
        <v>1.5335174139912102</v>
      </c>
      <c r="Y79" s="408">
        <v>1.6120833493520987</v>
      </c>
      <c r="Z79" s="689">
        <v>1.6788238697658848</v>
      </c>
      <c r="AA79" s="172"/>
      <c r="AB79" s="172"/>
      <c r="AC79" s="172"/>
      <c r="AD79" s="182"/>
      <c r="AE79" s="493" t="s">
        <v>407</v>
      </c>
      <c r="AF79" s="2"/>
      <c r="AG79" s="2"/>
      <c r="AJ79" s="2"/>
      <c r="AK79" s="2"/>
      <c r="AL79" s="2"/>
      <c r="AM79" s="2"/>
      <c r="AN79" s="186"/>
      <c r="AO79" s="187"/>
      <c r="AP79" s="188"/>
      <c r="AQ79" s="188"/>
      <c r="AR79" s="138"/>
      <c r="AS79" s="138"/>
      <c r="AT79" s="2"/>
      <c r="AU79" s="2"/>
      <c r="AV79" s="2"/>
    </row>
    <row r="80" spans="1:48">
      <c r="A80" s="161" t="s">
        <v>134</v>
      </c>
      <c r="B80" s="178">
        <v>788474</v>
      </c>
      <c r="C80" s="191">
        <v>0.10921875756026449</v>
      </c>
      <c r="D80" s="164">
        <v>63.643494696570968</v>
      </c>
      <c r="E80" s="164">
        <v>58.756238779366122</v>
      </c>
      <c r="F80" s="179">
        <v>-6.0799638896365726</v>
      </c>
      <c r="G80" s="179"/>
      <c r="H80" s="179"/>
      <c r="I80" s="167">
        <v>1452.9497071701442</v>
      </c>
      <c r="J80" s="168"/>
      <c r="K80" s="181">
        <v>0.11118256786647701</v>
      </c>
      <c r="L80" s="181">
        <v>0.12003604040406575</v>
      </c>
      <c r="M80" s="181">
        <v>0.11730412326020113</v>
      </c>
      <c r="N80" s="181">
        <v>0.1158933982519559</v>
      </c>
      <c r="O80" s="181">
        <v>0.11669382416292604</v>
      </c>
      <c r="P80" s="181">
        <v>0.11310604217867717</v>
      </c>
      <c r="Q80" s="181">
        <v>0.11654193783435739</v>
      </c>
      <c r="R80" s="181">
        <v>0.12914199949815525</v>
      </c>
      <c r="S80" s="163">
        <v>0.13294998777392728</v>
      </c>
      <c r="T80" s="163">
        <v>0.12768587477271226</v>
      </c>
      <c r="U80" s="163">
        <v>0.13483053544622473</v>
      </c>
      <c r="V80" s="163">
        <v>0.13721385476750489</v>
      </c>
      <c r="W80" s="171">
        <v>0.13738415647567478</v>
      </c>
      <c r="X80" s="184">
        <v>0.13772450620728854</v>
      </c>
      <c r="Y80" s="408">
        <v>0.1379198199802581</v>
      </c>
      <c r="Z80" s="689">
        <v>0.1374236996495394</v>
      </c>
      <c r="AA80" s="172"/>
      <c r="AB80" s="172"/>
      <c r="AC80" s="172"/>
      <c r="AD80" s="182"/>
      <c r="AE80" s="493" t="s">
        <v>407</v>
      </c>
      <c r="AF80" s="2"/>
      <c r="AG80" s="2"/>
      <c r="AJ80" s="2"/>
      <c r="AK80" s="2"/>
      <c r="AL80" s="2"/>
      <c r="AM80" s="2"/>
      <c r="AN80" s="186"/>
      <c r="AO80" s="187"/>
      <c r="AP80" s="188"/>
      <c r="AQ80" s="188"/>
      <c r="AR80" s="138"/>
      <c r="AS80" s="138"/>
      <c r="AT80" s="2"/>
      <c r="AU80" s="2"/>
      <c r="AV80" s="2"/>
    </row>
    <row r="81" spans="1:48">
      <c r="A81" s="161" t="s">
        <v>135</v>
      </c>
      <c r="B81" s="178">
        <v>4620330</v>
      </c>
      <c r="C81" s="191">
        <v>0.96458634352302552</v>
      </c>
      <c r="D81" s="164">
        <v>86.81790365605741</v>
      </c>
      <c r="E81" s="164">
        <v>50.666157967567393</v>
      </c>
      <c r="F81" s="179">
        <v>-1.4686156950543128</v>
      </c>
      <c r="G81" s="166"/>
      <c r="H81" s="166"/>
      <c r="I81" s="167">
        <v>5357.0724517578974</v>
      </c>
      <c r="J81" s="168"/>
      <c r="K81" s="181">
        <v>1.2935884759700755</v>
      </c>
      <c r="L81" s="181">
        <v>1.2314291700470776</v>
      </c>
      <c r="M81" s="181">
        <v>0.78686057233255147</v>
      </c>
      <c r="N81" s="181">
        <v>0.96133014122256111</v>
      </c>
      <c r="O81" s="181">
        <v>0.95722555893731232</v>
      </c>
      <c r="P81" s="181">
        <v>1.1121459825673705</v>
      </c>
      <c r="Q81" s="181">
        <v>1.2053841042674696</v>
      </c>
      <c r="R81" s="181">
        <v>1.0345004054283689</v>
      </c>
      <c r="S81" s="163">
        <v>1.0512032857410474</v>
      </c>
      <c r="T81" s="163">
        <v>1.1335233567745759</v>
      </c>
      <c r="U81" s="163">
        <v>1.193118412138183</v>
      </c>
      <c r="V81" s="163">
        <v>1.0726736539031725</v>
      </c>
      <c r="W81" s="171">
        <v>0.96134614284744402</v>
      </c>
      <c r="X81" s="184">
        <v>1.100053889876224</v>
      </c>
      <c r="Y81" s="408">
        <v>1.0254333189642624</v>
      </c>
      <c r="Z81" s="689">
        <v>1.0245950902853458</v>
      </c>
      <c r="AA81" s="172"/>
      <c r="AB81" s="172"/>
      <c r="AC81" s="172"/>
      <c r="AD81" s="182"/>
      <c r="AE81" s="493" t="s">
        <v>407</v>
      </c>
      <c r="AF81" s="2"/>
      <c r="AG81" s="2"/>
      <c r="AJ81" s="2"/>
      <c r="AK81" s="2"/>
      <c r="AL81" s="2"/>
      <c r="AM81" s="2"/>
      <c r="AN81" s="186"/>
      <c r="AO81" s="187"/>
      <c r="AP81" s="188"/>
      <c r="AQ81" s="188"/>
      <c r="AR81" s="138"/>
      <c r="AS81" s="138"/>
      <c r="AT81" s="2"/>
      <c r="AU81" s="2"/>
      <c r="AV81" s="2"/>
    </row>
    <row r="82" spans="1:48">
      <c r="A82" s="161" t="s">
        <v>136</v>
      </c>
      <c r="B82" s="178">
        <v>4807850</v>
      </c>
      <c r="C82" s="191">
        <v>1.256273585536744</v>
      </c>
      <c r="D82" s="164">
        <v>127.39598425796514</v>
      </c>
      <c r="E82" s="164">
        <v>95.847424095109517</v>
      </c>
      <c r="F82" s="179">
        <v>13.631752157757662</v>
      </c>
      <c r="G82" s="166"/>
      <c r="H82" s="166"/>
      <c r="I82" s="167">
        <v>14228.79554049326</v>
      </c>
      <c r="J82" s="168"/>
      <c r="K82" s="181">
        <v>1.2908640635825188</v>
      </c>
      <c r="L82" s="181">
        <v>1.3706871837194752</v>
      </c>
      <c r="M82" s="181">
        <v>1.3661465579069541</v>
      </c>
      <c r="N82" s="181">
        <v>1.4574965984435178</v>
      </c>
      <c r="O82" s="181">
        <v>1.4878595251919078</v>
      </c>
      <c r="P82" s="181">
        <v>1.5519234439010574</v>
      </c>
      <c r="Q82" s="181">
        <v>1.5840587836659479</v>
      </c>
      <c r="R82" s="181">
        <v>1.7449321323519011</v>
      </c>
      <c r="S82" s="163">
        <v>1.7052292162065021</v>
      </c>
      <c r="T82" s="163">
        <v>1.6215348737103294</v>
      </c>
      <c r="U82" s="163">
        <v>1.586726988773612</v>
      </c>
      <c r="V82" s="163">
        <v>1.616960369442844</v>
      </c>
      <c r="W82" s="171">
        <v>1.6245236797368714</v>
      </c>
      <c r="X82" s="184">
        <v>1.6733117089032798</v>
      </c>
      <c r="Y82" s="408">
        <v>1.7023265482701477</v>
      </c>
      <c r="Z82" s="689">
        <v>1.723253230827285</v>
      </c>
      <c r="AA82" s="172"/>
      <c r="AB82" s="172"/>
      <c r="AC82" s="172"/>
      <c r="AD82" s="182"/>
      <c r="AE82" s="493" t="s">
        <v>407</v>
      </c>
      <c r="AF82" s="2"/>
      <c r="AG82" s="2"/>
      <c r="AJ82" s="2"/>
      <c r="AK82" s="2"/>
      <c r="AL82" s="2"/>
      <c r="AM82" s="2"/>
      <c r="AN82" s="186"/>
      <c r="AO82" s="187"/>
      <c r="AP82" s="188"/>
      <c r="AQ82" s="188"/>
      <c r="AR82" s="138"/>
      <c r="AS82" s="138"/>
      <c r="AT82" s="2"/>
      <c r="AU82" s="2"/>
      <c r="AV82" s="2"/>
    </row>
    <row r="83" spans="1:48">
      <c r="A83" s="161" t="s">
        <v>137</v>
      </c>
      <c r="B83" s="178">
        <v>22701556</v>
      </c>
      <c r="C83" s="191">
        <v>0.28378115354974492</v>
      </c>
      <c r="D83" s="164">
        <v>90.129934764967331</v>
      </c>
      <c r="E83" s="164">
        <v>63.569231165853417</v>
      </c>
      <c r="F83" s="179">
        <v>0.60652937483438507</v>
      </c>
      <c r="G83" s="166"/>
      <c r="H83" s="166"/>
      <c r="I83" s="167">
        <v>3024.8850029333262</v>
      </c>
      <c r="J83" s="168"/>
      <c r="K83" s="181">
        <v>0.40295902837507414</v>
      </c>
      <c r="L83" s="181">
        <v>0.39587401106444342</v>
      </c>
      <c r="M83" s="181">
        <v>0.41274639208489572</v>
      </c>
      <c r="N83" s="181">
        <v>0.31896082341982601</v>
      </c>
      <c r="O83" s="181">
        <v>0.33127310043479247</v>
      </c>
      <c r="P83" s="181">
        <v>0.34811816854266947</v>
      </c>
      <c r="Q83" s="181">
        <v>0.34230049314544447</v>
      </c>
      <c r="R83" s="181">
        <v>0.32849280683953053</v>
      </c>
      <c r="S83" s="163">
        <v>0.3598970925892267</v>
      </c>
      <c r="T83" s="163">
        <v>0.33288562538338368</v>
      </c>
      <c r="U83" s="163">
        <v>0.3588040643284745</v>
      </c>
      <c r="V83" s="163">
        <v>0.3410807257282652</v>
      </c>
      <c r="W83" s="171">
        <v>0.37481389870348453</v>
      </c>
      <c r="X83" s="184">
        <v>0.401747811327267</v>
      </c>
      <c r="Y83" s="408">
        <v>0.415239707866846</v>
      </c>
      <c r="Z83" s="689">
        <v>0.43561789282997254</v>
      </c>
      <c r="AA83" s="172"/>
      <c r="AB83" s="172"/>
      <c r="AC83" s="172"/>
      <c r="AD83" s="182"/>
      <c r="AE83" s="493" t="s">
        <v>407</v>
      </c>
      <c r="AF83" s="2"/>
      <c r="AG83" s="2"/>
      <c r="AJ83" s="2"/>
      <c r="AK83" s="2"/>
      <c r="AL83" s="2"/>
      <c r="AM83" s="2"/>
      <c r="AN83" s="186"/>
      <c r="AO83" s="187"/>
      <c r="AP83" s="188"/>
      <c r="AQ83" s="188"/>
      <c r="AR83" s="138"/>
      <c r="AS83" s="138"/>
      <c r="AT83" s="2"/>
      <c r="AU83" s="2"/>
      <c r="AV83" s="2"/>
    </row>
    <row r="84" spans="1:48">
      <c r="A84" s="161" t="s">
        <v>70</v>
      </c>
      <c r="B84" s="178">
        <v>4224404</v>
      </c>
      <c r="C84" s="191">
        <v>3.9565051864643928</v>
      </c>
      <c r="D84" s="164">
        <v>120.90114892249936</v>
      </c>
      <c r="E84" s="164">
        <v>108.68935606992929</v>
      </c>
      <c r="F84" s="179">
        <v>1.7604303137003563</v>
      </c>
      <c r="G84" s="166"/>
      <c r="H84" s="166"/>
      <c r="I84" s="167">
        <v>21031.074131443715</v>
      </c>
      <c r="J84" s="168"/>
      <c r="K84" s="697">
        <v>4.3394529893752791</v>
      </c>
      <c r="L84" s="697">
        <v>4.6126155898570431</v>
      </c>
      <c r="M84" s="697">
        <v>4.8116477272767586</v>
      </c>
      <c r="N84" s="697">
        <v>5.1284129544875263</v>
      </c>
      <c r="O84" s="697">
        <v>5.1354617305774521</v>
      </c>
      <c r="P84" s="697">
        <v>5.1838082771759888</v>
      </c>
      <c r="Q84" s="697">
        <v>5.2392867550803262</v>
      </c>
      <c r="R84" s="697">
        <v>5.6456245180272999</v>
      </c>
      <c r="S84" s="698">
        <v>5.358626773132424</v>
      </c>
      <c r="T84" s="698">
        <v>5.0049248351156548</v>
      </c>
      <c r="U84" s="172">
        <v>4.8038558811956635</v>
      </c>
      <c r="V84" s="172">
        <v>4.7937904196023631</v>
      </c>
      <c r="W84" s="693">
        <v>4.7479263452892031</v>
      </c>
      <c r="X84" s="693">
        <v>4.7174666318515639</v>
      </c>
      <c r="Y84" s="695">
        <v>4.7525739396933275</v>
      </c>
      <c r="Z84" s="696">
        <v>4.8435684332040463</v>
      </c>
      <c r="AA84" s="172"/>
      <c r="AB84" s="172"/>
      <c r="AC84" s="172"/>
      <c r="AD84" s="182"/>
      <c r="AE84" s="493" t="s">
        <v>19</v>
      </c>
      <c r="AF84" s="2"/>
      <c r="AG84" s="2"/>
      <c r="AJ84" s="2"/>
      <c r="AK84" s="2"/>
      <c r="AL84" s="2"/>
      <c r="AM84" s="2"/>
      <c r="AN84" s="186"/>
      <c r="AO84" s="187"/>
      <c r="AP84" s="188"/>
      <c r="AQ84" s="188"/>
      <c r="AR84" s="138"/>
      <c r="AS84" s="138"/>
      <c r="AT84" s="2"/>
      <c r="AU84" s="2"/>
      <c r="AV84" s="2"/>
    </row>
    <row r="85" spans="1:48">
      <c r="A85" s="161" t="s">
        <v>138</v>
      </c>
      <c r="B85" s="178">
        <v>11389562</v>
      </c>
      <c r="C85" s="191">
        <v>2.4365160955129239</v>
      </c>
      <c r="D85" s="164">
        <v>115.80147466998694</v>
      </c>
      <c r="E85" s="164">
        <v>71.245296368252497</v>
      </c>
      <c r="F85" s="179">
        <v>11.135204390053408</v>
      </c>
      <c r="G85" s="166"/>
      <c r="H85" s="166"/>
      <c r="I85" s="185"/>
      <c r="J85" s="168"/>
      <c r="K85" s="697">
        <v>2.5819101092303018</v>
      </c>
      <c r="L85" s="697">
        <v>2.4811702615367732</v>
      </c>
      <c r="M85" s="697">
        <v>2.3612676317238797</v>
      </c>
      <c r="N85" s="697">
        <v>2.2861299837411817</v>
      </c>
      <c r="O85" s="697">
        <v>2.2410567304496705</v>
      </c>
      <c r="P85" s="697">
        <v>2.3124053946043404</v>
      </c>
      <c r="Q85" s="697">
        <v>2.3524685755119705</v>
      </c>
      <c r="R85" s="697">
        <v>2.4322763753948826</v>
      </c>
      <c r="S85" s="698">
        <v>2.298513527493971</v>
      </c>
      <c r="T85" s="698">
        <v>2.9488423366236365</v>
      </c>
      <c r="U85" s="172">
        <v>2.7141711631610637</v>
      </c>
      <c r="V85" s="172">
        <v>2.5879335997428377</v>
      </c>
      <c r="W85" s="693">
        <v>2.6308885436147929</v>
      </c>
      <c r="X85" s="694">
        <v>2.8929295858390991</v>
      </c>
      <c r="Y85" s="695">
        <v>2.9661969000693391</v>
      </c>
      <c r="Z85" s="696">
        <v>3.0254582678840212</v>
      </c>
      <c r="AA85" s="172"/>
      <c r="AB85" s="172"/>
      <c r="AC85" s="172"/>
      <c r="AD85" s="182"/>
      <c r="AE85" s="493" t="s">
        <v>407</v>
      </c>
      <c r="AF85" s="2"/>
      <c r="AG85" s="2"/>
      <c r="AJ85" s="2"/>
      <c r="AK85" s="2"/>
      <c r="AL85" s="2"/>
      <c r="AM85" s="2"/>
      <c r="AN85" s="186"/>
      <c r="AO85" s="187"/>
      <c r="AP85" s="188"/>
      <c r="AQ85" s="188"/>
      <c r="AR85" s="138"/>
      <c r="AS85" s="138"/>
      <c r="AT85" s="2"/>
      <c r="AU85" s="2"/>
      <c r="AV85" s="2"/>
    </row>
    <row r="86" spans="1:48">
      <c r="A86" s="161" t="s">
        <v>50</v>
      </c>
      <c r="B86" s="178">
        <v>1165300</v>
      </c>
      <c r="C86" s="191">
        <v>6.6865248834661699</v>
      </c>
      <c r="D86" s="164">
        <v>114.20180991774635</v>
      </c>
      <c r="E86" s="164">
        <v>111.18451091763306</v>
      </c>
      <c r="F86" s="179">
        <v>1.3155679265107023</v>
      </c>
      <c r="G86" s="165"/>
      <c r="H86" s="165"/>
      <c r="I86" s="180">
        <v>31487.323661874118</v>
      </c>
      <c r="J86" s="168">
        <v>1</v>
      </c>
      <c r="K86" s="697">
        <v>7.4224637505934048</v>
      </c>
      <c r="L86" s="697">
        <v>7.1242567539797932</v>
      </c>
      <c r="M86" s="697">
        <v>7.1825063402120453</v>
      </c>
      <c r="N86" s="697">
        <v>7.794163070923207</v>
      </c>
      <c r="O86" s="697">
        <v>7.5873166273391046</v>
      </c>
      <c r="P86" s="697">
        <v>7.60938423893022</v>
      </c>
      <c r="Q86" s="697">
        <v>7.5349462192345094</v>
      </c>
      <c r="R86" s="697">
        <v>7.7616949018851598</v>
      </c>
      <c r="S86" s="698">
        <v>7.8182858053314268</v>
      </c>
      <c r="T86" s="698">
        <v>7.5433604465348463</v>
      </c>
      <c r="U86" s="172">
        <v>7.1910904310650219</v>
      </c>
      <c r="V86" s="172">
        <v>6.8542478598192451</v>
      </c>
      <c r="W86" s="693">
        <v>6.41438049463253</v>
      </c>
      <c r="X86" s="693">
        <v>5.3488812538427659</v>
      </c>
      <c r="Y86" s="695">
        <v>5.2932907788601122</v>
      </c>
      <c r="Z86" s="696">
        <v>5.2897863561306018</v>
      </c>
      <c r="AA86" s="172"/>
      <c r="AB86" s="172"/>
      <c r="AC86" s="172"/>
      <c r="AD86" s="182"/>
      <c r="AE86" s="493" t="s">
        <v>19</v>
      </c>
      <c r="AF86" s="2"/>
      <c r="AG86" s="2"/>
      <c r="AJ86" s="2"/>
      <c r="AK86" s="2"/>
      <c r="AL86" s="2"/>
      <c r="AM86" s="2"/>
      <c r="AN86" s="186"/>
      <c r="AO86" s="187"/>
      <c r="AP86" s="188"/>
      <c r="AQ86" s="188"/>
      <c r="AR86" s="138"/>
      <c r="AS86" s="138"/>
      <c r="AT86" s="2"/>
      <c r="AU86" s="2"/>
      <c r="AV86" s="2"/>
    </row>
    <row r="87" spans="1:48">
      <c r="A87" s="161" t="s">
        <v>52</v>
      </c>
      <c r="B87" s="178">
        <v>10551219</v>
      </c>
      <c r="C87" s="191">
        <v>13.6055563129365</v>
      </c>
      <c r="D87" s="164">
        <v>128.47231811332384</v>
      </c>
      <c r="E87" s="164">
        <v>132.92385194321326</v>
      </c>
      <c r="F87" s="179">
        <v>0.51267957447348111</v>
      </c>
      <c r="G87" s="165">
        <v>0.29836415047049503</v>
      </c>
      <c r="H87" s="165">
        <v>0.56698621118371861</v>
      </c>
      <c r="I87" s="167">
        <v>30247.877201437619</v>
      </c>
      <c r="J87" s="168">
        <v>12</v>
      </c>
      <c r="K87" s="697">
        <v>12.871404666273341</v>
      </c>
      <c r="L87" s="697">
        <v>12.865135493070706</v>
      </c>
      <c r="M87" s="697">
        <v>12.253704835651103</v>
      </c>
      <c r="N87" s="697">
        <v>12.637585082177109</v>
      </c>
      <c r="O87" s="697">
        <v>12.804272494943248</v>
      </c>
      <c r="P87" s="697">
        <v>12.441094065533189</v>
      </c>
      <c r="Q87" s="697">
        <v>12.607161559583062</v>
      </c>
      <c r="R87" s="697">
        <v>12.647792004231746</v>
      </c>
      <c r="S87" s="698">
        <v>12.079202814002212</v>
      </c>
      <c r="T87" s="698">
        <v>11.166150958464904</v>
      </c>
      <c r="U87" s="172">
        <v>11.550185419973909</v>
      </c>
      <c r="V87" s="172">
        <v>11.379042188879138</v>
      </c>
      <c r="W87" s="693">
        <v>11.173514870947919</v>
      </c>
      <c r="X87" s="693">
        <v>10.75632485539664</v>
      </c>
      <c r="Y87" s="695">
        <v>10.52131644995605</v>
      </c>
      <c r="Z87" s="696">
        <v>10.536868852593136</v>
      </c>
      <c r="AA87" s="172"/>
      <c r="AB87" s="172"/>
      <c r="AC87" s="172"/>
      <c r="AD87" s="182"/>
      <c r="AE87" s="493" t="s">
        <v>19</v>
      </c>
      <c r="AF87" s="2"/>
      <c r="AG87" s="2"/>
      <c r="AJ87" s="2"/>
      <c r="AK87" s="2"/>
      <c r="AL87" s="2"/>
      <c r="AM87" s="2"/>
      <c r="AN87" s="186"/>
      <c r="AO87" s="187"/>
      <c r="AP87" s="188"/>
      <c r="AQ87" s="188"/>
      <c r="AR87" s="138"/>
      <c r="AS87" s="138"/>
      <c r="AT87" s="2"/>
      <c r="AU87" s="2"/>
      <c r="AV87" s="2"/>
    </row>
    <row r="88" spans="1:48">
      <c r="A88" s="161" t="s">
        <v>139</v>
      </c>
      <c r="B88" s="178">
        <v>77266814</v>
      </c>
      <c r="C88" s="191">
        <v>7.381022302854072E-2</v>
      </c>
      <c r="D88" s="164">
        <v>71.178404574095097</v>
      </c>
      <c r="E88" s="164">
        <v>57.813522987146108</v>
      </c>
      <c r="F88" s="179">
        <v>-4.4674184084808495</v>
      </c>
      <c r="G88" s="166"/>
      <c r="H88" s="166"/>
      <c r="I88" s="167">
        <v>691.20381386434735</v>
      </c>
      <c r="J88" s="168"/>
      <c r="K88" s="181">
        <v>5.362221065834423E-2</v>
      </c>
      <c r="L88" s="181">
        <v>5.0692372626027021E-2</v>
      </c>
      <c r="M88" s="181">
        <v>5.1500053564344409E-2</v>
      </c>
      <c r="N88" s="181">
        <v>5.79469808984064E-2</v>
      </c>
      <c r="O88" s="181">
        <v>4.2530545638205235E-2</v>
      </c>
      <c r="P88" s="181">
        <v>4.6197557865695293E-2</v>
      </c>
      <c r="Q88" s="181">
        <v>4.5847028501468406E-2</v>
      </c>
      <c r="R88" s="181">
        <v>4.8442384236952102E-2</v>
      </c>
      <c r="S88" s="163">
        <v>4.8286666363583808E-2</v>
      </c>
      <c r="T88" s="163">
        <v>4.5765145382111329E-2</v>
      </c>
      <c r="U88" s="163">
        <v>4.6098008210108808E-2</v>
      </c>
      <c r="V88" s="163">
        <v>5.1033009629274012E-2</v>
      </c>
      <c r="W88" s="171">
        <v>5.2477164829972923E-2</v>
      </c>
      <c r="X88" s="184">
        <v>6.1137835867937335E-2</v>
      </c>
      <c r="Y88" s="408">
        <v>6.4880813307814644E-2</v>
      </c>
      <c r="Z88" s="689">
        <v>6.3857493873294466E-2</v>
      </c>
      <c r="AA88" s="172"/>
      <c r="AB88" s="172"/>
      <c r="AC88" s="172"/>
      <c r="AD88" s="182"/>
      <c r="AE88" s="493" t="s">
        <v>407</v>
      </c>
      <c r="AF88" s="2"/>
      <c r="AG88" s="2"/>
      <c r="AJ88" s="2"/>
      <c r="AK88" s="2"/>
      <c r="AL88" s="2"/>
      <c r="AM88" s="2"/>
      <c r="AN88" s="186"/>
      <c r="AO88" s="187"/>
      <c r="AP88" s="188"/>
      <c r="AQ88" s="188"/>
      <c r="AR88" s="138"/>
      <c r="AS88" s="138"/>
      <c r="AT88" s="2"/>
      <c r="AU88" s="2"/>
      <c r="AV88" s="2"/>
    </row>
    <row r="89" spans="1:48">
      <c r="A89" s="161" t="s">
        <v>68</v>
      </c>
      <c r="B89" s="178">
        <v>5676002</v>
      </c>
      <c r="C89" s="191">
        <v>11.794151811643919</v>
      </c>
      <c r="D89" s="164">
        <v>128.24862798138554</v>
      </c>
      <c r="E89" s="164">
        <v>277.8345801601875</v>
      </c>
      <c r="F89" s="179">
        <v>1.7135241026214791</v>
      </c>
      <c r="G89" s="166"/>
      <c r="H89" s="166"/>
      <c r="I89" s="167">
        <v>45241.246597904152</v>
      </c>
      <c r="J89" s="168">
        <v>257</v>
      </c>
      <c r="K89" s="697">
        <v>9.9839838948028774</v>
      </c>
      <c r="L89" s="697">
        <v>10.251698347393249</v>
      </c>
      <c r="M89" s="697">
        <v>10.143333053256269</v>
      </c>
      <c r="N89" s="697">
        <v>11.130443386418195</v>
      </c>
      <c r="O89" s="697">
        <v>10.06684351419662</v>
      </c>
      <c r="P89" s="697">
        <v>9.3869688180095849</v>
      </c>
      <c r="Q89" s="697">
        <v>10.800281977962005</v>
      </c>
      <c r="R89" s="697">
        <v>9.8746707485529495</v>
      </c>
      <c r="S89" s="698">
        <v>9.2314486468077668</v>
      </c>
      <c r="T89" s="698">
        <v>8.7788418694601802</v>
      </c>
      <c r="U89" s="172">
        <v>8.6860034839187232</v>
      </c>
      <c r="V89" s="172">
        <v>7.7253485846120311</v>
      </c>
      <c r="W89" s="693">
        <v>7.453709318900362</v>
      </c>
      <c r="X89" s="693">
        <v>7.7601407047593352</v>
      </c>
      <c r="Y89" s="695">
        <v>7.125593748323805</v>
      </c>
      <c r="Z89" s="696">
        <v>6.510414261368088</v>
      </c>
      <c r="AA89" s="172"/>
      <c r="AB89" s="172"/>
      <c r="AC89" s="172"/>
      <c r="AD89" s="182"/>
      <c r="AE89" s="493" t="s">
        <v>19</v>
      </c>
      <c r="AF89" s="2"/>
      <c r="AG89" s="2"/>
      <c r="AJ89" s="2"/>
      <c r="AK89" s="2"/>
      <c r="AL89" s="2"/>
      <c r="AM89" s="2"/>
      <c r="AN89" s="186"/>
      <c r="AO89" s="187"/>
      <c r="AP89" s="188"/>
      <c r="AQ89" s="188"/>
      <c r="AR89" s="138"/>
      <c r="AS89" s="138"/>
      <c r="AT89" s="2"/>
      <c r="AU89" s="2"/>
      <c r="AV89" s="2"/>
    </row>
    <row r="90" spans="1:48">
      <c r="A90" s="161" t="s">
        <v>277</v>
      </c>
      <c r="B90" s="178">
        <v>887861</v>
      </c>
      <c r="C90" s="191">
        <v>1.0221534910283006</v>
      </c>
      <c r="D90" s="164">
        <v>74.553493597886714</v>
      </c>
      <c r="E90" s="183"/>
      <c r="F90" s="179">
        <v>5.42656709499411E-3</v>
      </c>
      <c r="G90" s="166"/>
      <c r="H90" s="166"/>
      <c r="I90" s="180">
        <v>2921.6406714152458</v>
      </c>
      <c r="J90" s="168"/>
      <c r="K90" s="181">
        <v>1.0271443133296243</v>
      </c>
      <c r="L90" s="181">
        <v>1.1164071683391092</v>
      </c>
      <c r="M90" s="181">
        <v>1.1050194534412223</v>
      </c>
      <c r="N90" s="181">
        <v>1.1572398793559424</v>
      </c>
      <c r="O90" s="181">
        <v>1.1682125888159487</v>
      </c>
      <c r="P90" s="181">
        <v>1.2321948603854773</v>
      </c>
      <c r="Q90" s="181">
        <v>1.3252608756876108</v>
      </c>
      <c r="R90" s="181">
        <v>1.4019261475224229</v>
      </c>
      <c r="S90" s="163">
        <v>1.4576677231210449</v>
      </c>
      <c r="T90" s="163">
        <v>1.4681269682379035</v>
      </c>
      <c r="U90" s="163">
        <v>1.5365259093129291</v>
      </c>
      <c r="V90" s="163">
        <v>1.5878674792789751</v>
      </c>
      <c r="W90" s="171">
        <v>1.5732779771448733</v>
      </c>
      <c r="X90" s="184">
        <v>1.6565427143028963</v>
      </c>
      <c r="Y90" s="408">
        <v>1.7565539446186118</v>
      </c>
      <c r="Z90" s="689">
        <v>1.7743006956396077</v>
      </c>
      <c r="AA90" s="172"/>
      <c r="AB90" s="172"/>
      <c r="AC90" s="172"/>
      <c r="AD90" s="182"/>
      <c r="AE90" s="493"/>
      <c r="AF90" s="2"/>
      <c r="AG90" s="2"/>
      <c r="AJ90" s="2"/>
      <c r="AK90" s="2"/>
      <c r="AL90" s="2"/>
      <c r="AM90" s="2"/>
      <c r="AN90" s="186"/>
      <c r="AO90" s="187"/>
      <c r="AP90" s="188"/>
      <c r="AQ90" s="188"/>
      <c r="AR90" s="138"/>
      <c r="AS90" s="138"/>
      <c r="AT90" s="2"/>
      <c r="AU90" s="2"/>
      <c r="AV90" s="2"/>
    </row>
    <row r="91" spans="1:48">
      <c r="A91" s="161" t="s">
        <v>278</v>
      </c>
      <c r="B91" s="178">
        <v>72680</v>
      </c>
      <c r="C91" s="191">
        <v>1.2902366534365926</v>
      </c>
      <c r="D91" s="164">
        <v>95.32120880895252</v>
      </c>
      <c r="E91" s="164">
        <v>78.696684929610242</v>
      </c>
      <c r="F91" s="179">
        <v>-11.56311584553929</v>
      </c>
      <c r="G91" s="179"/>
      <c r="H91" s="179"/>
      <c r="I91" s="167">
        <v>10227.05376488517</v>
      </c>
      <c r="J91" s="168"/>
      <c r="K91" s="181">
        <v>1.7520228781368843</v>
      </c>
      <c r="L91" s="181">
        <v>1.8788442130333043</v>
      </c>
      <c r="M91" s="181">
        <v>1.8092543996776786</v>
      </c>
      <c r="N91" s="181">
        <v>1.8290181709811866</v>
      </c>
      <c r="O91" s="181">
        <v>1.9418163468851757</v>
      </c>
      <c r="P91" s="181">
        <v>1.8723376814124919</v>
      </c>
      <c r="Q91" s="181">
        <v>1.9394192980421563</v>
      </c>
      <c r="R91" s="181">
        <v>1.9964975529133415</v>
      </c>
      <c r="S91" s="163">
        <v>1.9566189797900706</v>
      </c>
      <c r="T91" s="163">
        <v>2.0061967840256356</v>
      </c>
      <c r="U91" s="163">
        <v>2.1133000129034523</v>
      </c>
      <c r="V91" s="163">
        <v>2.1937317127853557</v>
      </c>
      <c r="W91" s="171">
        <v>2.1998363343872498</v>
      </c>
      <c r="X91" s="184">
        <v>2.2572304517552939</v>
      </c>
      <c r="Y91" s="408">
        <v>2.3066019701638711</v>
      </c>
      <c r="Z91" s="689">
        <v>2.3434694721805256</v>
      </c>
      <c r="AA91" s="172"/>
      <c r="AB91" s="172"/>
      <c r="AC91" s="172"/>
      <c r="AD91" s="182"/>
      <c r="AE91" s="493" t="s">
        <v>426</v>
      </c>
      <c r="AF91" s="2"/>
      <c r="AG91" s="2"/>
      <c r="AJ91" s="2"/>
      <c r="AK91" s="2"/>
      <c r="AL91" s="2"/>
      <c r="AM91" s="2"/>
      <c r="AN91" s="186"/>
      <c r="AO91" s="187"/>
      <c r="AP91" s="188"/>
      <c r="AQ91" s="188"/>
      <c r="AR91" s="138"/>
      <c r="AS91" s="138"/>
      <c r="AT91" s="2"/>
      <c r="AU91" s="2"/>
      <c r="AV91" s="2"/>
    </row>
    <row r="92" spans="1:48">
      <c r="A92" s="161" t="s">
        <v>104</v>
      </c>
      <c r="B92" s="178">
        <v>10528391</v>
      </c>
      <c r="C92" s="191">
        <v>1.5325558105896306</v>
      </c>
      <c r="D92" s="164">
        <v>109.2781033458083</v>
      </c>
      <c r="E92" s="164">
        <v>55.87435238108943</v>
      </c>
      <c r="F92" s="179">
        <v>1.0395668541748713</v>
      </c>
      <c r="G92" s="166"/>
      <c r="H92" s="166"/>
      <c r="I92" s="167">
        <v>12291.109231477471</v>
      </c>
      <c r="J92" s="168"/>
      <c r="K92" s="169">
        <v>2.1649592509250959</v>
      </c>
      <c r="L92" s="169">
        <v>2.0979547302774808</v>
      </c>
      <c r="M92" s="169">
        <v>2.2479038204938107</v>
      </c>
      <c r="N92" s="169">
        <v>2.1839845902088806</v>
      </c>
      <c r="O92" s="169">
        <v>2.1401806104139105</v>
      </c>
      <c r="P92" s="169">
        <v>2.0871581159253543</v>
      </c>
      <c r="Q92" s="169">
        <v>2.2474974689777856</v>
      </c>
      <c r="R92" s="169">
        <v>2.2180180744207694</v>
      </c>
      <c r="S92" s="170">
        <v>2.2729492615656466</v>
      </c>
      <c r="T92" s="170">
        <v>2.0755550423410258</v>
      </c>
      <c r="U92" s="163">
        <v>2.0886044708458278</v>
      </c>
      <c r="V92" s="163">
        <v>2.2189996790209374</v>
      </c>
      <c r="W92" s="171">
        <v>2.2541948222095911</v>
      </c>
      <c r="X92" s="171">
        <v>2.2013824942763129</v>
      </c>
      <c r="Y92" s="408">
        <v>2.2929316782921503</v>
      </c>
      <c r="Z92" s="689">
        <v>2.3054990940611275</v>
      </c>
      <c r="AA92" s="172"/>
      <c r="AB92" s="172"/>
      <c r="AC92" s="172"/>
      <c r="AD92" s="182"/>
      <c r="AE92" s="493" t="s">
        <v>19</v>
      </c>
      <c r="AF92" s="2"/>
      <c r="AG92" s="2"/>
      <c r="AJ92" s="2"/>
      <c r="AK92" s="2"/>
      <c r="AL92" s="2"/>
      <c r="AM92" s="2"/>
      <c r="AN92" s="186"/>
      <c r="AO92" s="187"/>
      <c r="AP92" s="188"/>
      <c r="AQ92" s="188"/>
      <c r="AR92" s="138"/>
      <c r="AS92" s="138"/>
      <c r="AT92" s="2"/>
      <c r="AU92" s="2"/>
      <c r="AV92" s="2"/>
    </row>
    <row r="93" spans="1:48">
      <c r="A93" s="161" t="s">
        <v>98</v>
      </c>
      <c r="B93" s="178">
        <v>16144363</v>
      </c>
      <c r="C93" s="191">
        <v>1.6303891281939009</v>
      </c>
      <c r="D93" s="164">
        <v>113.54054443397366</v>
      </c>
      <c r="E93" s="164">
        <v>83.334504316297526</v>
      </c>
      <c r="F93" s="179">
        <v>-9.7627496678673218</v>
      </c>
      <c r="G93" s="166"/>
      <c r="H93" s="166"/>
      <c r="I93" s="167">
        <v>10410.99890983142</v>
      </c>
      <c r="J93" s="168"/>
      <c r="K93" s="169">
        <v>1.5440040201864087</v>
      </c>
      <c r="L93" s="169">
        <v>1.5894101169889436</v>
      </c>
      <c r="M93" s="169">
        <v>1.7258198901710642</v>
      </c>
      <c r="N93" s="169">
        <v>1.7150713825465023</v>
      </c>
      <c r="O93" s="169">
        <v>1.7088270012009938</v>
      </c>
      <c r="P93" s="169">
        <v>1.955172463749429</v>
      </c>
      <c r="Q93" s="169">
        <v>2.084685297954751</v>
      </c>
      <c r="R93" s="169">
        <v>2.1811965365588875</v>
      </c>
      <c r="S93" s="170">
        <v>2.1375691920941891</v>
      </c>
      <c r="T93" s="170">
        <v>2.3487457904339371</v>
      </c>
      <c r="U93" s="163">
        <v>2.4255974844643604</v>
      </c>
      <c r="V93" s="163">
        <v>2.4980023312879509</v>
      </c>
      <c r="W93" s="171">
        <v>2.4633938438176926</v>
      </c>
      <c r="X93" s="171">
        <v>2.6073144352129249</v>
      </c>
      <c r="Y93" s="408">
        <v>2.6723218363980403</v>
      </c>
      <c r="Z93" s="689">
        <v>2.5860065073429945</v>
      </c>
      <c r="AA93" s="172"/>
      <c r="AB93" s="172"/>
      <c r="AC93" s="172"/>
      <c r="AD93" s="182"/>
      <c r="AE93" s="493" t="s">
        <v>19</v>
      </c>
      <c r="AF93" s="2"/>
      <c r="AG93" s="2"/>
      <c r="AJ93" s="2"/>
      <c r="AK93" s="2"/>
      <c r="AL93" s="2"/>
      <c r="AM93" s="2"/>
      <c r="AN93" s="186"/>
      <c r="AO93" s="187"/>
      <c r="AP93" s="188"/>
      <c r="AQ93" s="188"/>
      <c r="AR93" s="138"/>
      <c r="AS93" s="138"/>
      <c r="AT93" s="2"/>
      <c r="AU93" s="2"/>
      <c r="AV93" s="2"/>
    </row>
    <row r="94" spans="1:48">
      <c r="A94" s="161" t="s">
        <v>97</v>
      </c>
      <c r="B94" s="178">
        <v>91508084</v>
      </c>
      <c r="C94" s="191">
        <v>1.6378712345983182</v>
      </c>
      <c r="D94" s="164">
        <v>104.15419076093366</v>
      </c>
      <c r="E94" s="164">
        <v>71.204069659863293</v>
      </c>
      <c r="F94" s="179">
        <v>7.6411387573834449E-2</v>
      </c>
      <c r="G94" s="166"/>
      <c r="H94" s="166"/>
      <c r="I94" s="167">
        <v>9943.9135538150167</v>
      </c>
      <c r="J94" s="168"/>
      <c r="K94" s="181">
        <v>1.7704664397550565</v>
      </c>
      <c r="L94" s="181">
        <v>1.9209771117485792</v>
      </c>
      <c r="M94" s="181">
        <v>1.9323320527378087</v>
      </c>
      <c r="N94" s="181">
        <v>1.9513086118558418</v>
      </c>
      <c r="O94" s="181">
        <v>2.0846648972466846</v>
      </c>
      <c r="P94" s="181">
        <v>2.2924689747573845</v>
      </c>
      <c r="Q94" s="181">
        <v>2.3692751240447549</v>
      </c>
      <c r="R94" s="181">
        <v>2.4863060894544007</v>
      </c>
      <c r="S94" s="163">
        <v>2.5178075827273467</v>
      </c>
      <c r="T94" s="163">
        <v>2.5368694342761318</v>
      </c>
      <c r="U94" s="163">
        <v>2.5610287588454863</v>
      </c>
      <c r="V94" s="163">
        <v>2.6436722107123831</v>
      </c>
      <c r="W94" s="171">
        <v>2.6653681261678757</v>
      </c>
      <c r="X94" s="171">
        <v>2.5074368201061037</v>
      </c>
      <c r="Y94" s="408">
        <v>2.4843914267373068</v>
      </c>
      <c r="Z94" s="689">
        <v>2.4804962202500209</v>
      </c>
      <c r="AA94" s="172"/>
      <c r="AB94" s="172"/>
      <c r="AC94" s="172"/>
      <c r="AD94" s="182"/>
      <c r="AE94" s="493" t="s">
        <v>19</v>
      </c>
      <c r="AF94" s="2"/>
      <c r="AG94" s="2"/>
      <c r="AJ94" s="2"/>
      <c r="AK94" s="2"/>
      <c r="AL94" s="2"/>
      <c r="AM94" s="2"/>
      <c r="AN94" s="186"/>
      <c r="AO94" s="187"/>
      <c r="AP94" s="188"/>
      <c r="AQ94" s="188"/>
      <c r="AR94" s="138"/>
      <c r="AS94" s="138"/>
      <c r="AT94" s="2"/>
      <c r="AU94" s="2"/>
      <c r="AV94" s="2"/>
    </row>
    <row r="95" spans="1:48">
      <c r="A95" s="161" t="s">
        <v>140</v>
      </c>
      <c r="B95" s="178">
        <v>6126583</v>
      </c>
      <c r="C95" s="191">
        <v>0.81016421110291614</v>
      </c>
      <c r="D95" s="164">
        <v>101.44972598565953</v>
      </c>
      <c r="E95" s="164">
        <v>82.647606339886153</v>
      </c>
      <c r="F95" s="179">
        <v>-5.323059321184858</v>
      </c>
      <c r="G95" s="166"/>
      <c r="H95" s="166"/>
      <c r="I95" s="167">
        <v>7755.4274507964556</v>
      </c>
      <c r="J95" s="168"/>
      <c r="K95" s="181">
        <v>0.99181747383546248</v>
      </c>
      <c r="L95" s="181">
        <v>1.0544501044226446</v>
      </c>
      <c r="M95" s="181">
        <v>1.0539298388574232</v>
      </c>
      <c r="N95" s="181">
        <v>1.1079292300829242</v>
      </c>
      <c r="O95" s="181">
        <v>1.110833356953963</v>
      </c>
      <c r="P95" s="181">
        <v>1.1518356082609211</v>
      </c>
      <c r="Q95" s="181">
        <v>1.2142627446033187</v>
      </c>
      <c r="R95" s="181">
        <v>1.2769736102842202</v>
      </c>
      <c r="S95" s="163">
        <v>1.1481491627491029</v>
      </c>
      <c r="T95" s="163">
        <v>1.1481460993335733</v>
      </c>
      <c r="U95" s="163">
        <v>1.1056829988245049</v>
      </c>
      <c r="V95" s="163">
        <v>1.1376999769960008</v>
      </c>
      <c r="W95" s="171">
        <v>1.1657638169599225</v>
      </c>
      <c r="X95" s="184">
        <v>1.183339119520332</v>
      </c>
      <c r="Y95" s="408">
        <v>1.1953935886100828</v>
      </c>
      <c r="Z95" s="689">
        <v>1.2169085093804197</v>
      </c>
      <c r="AA95" s="172"/>
      <c r="AB95" s="172"/>
      <c r="AC95" s="172"/>
      <c r="AD95" s="182"/>
      <c r="AE95" s="493" t="s">
        <v>407</v>
      </c>
      <c r="AF95" s="2"/>
      <c r="AG95" s="2"/>
      <c r="AJ95" s="2"/>
      <c r="AK95" s="2"/>
      <c r="AL95" s="2"/>
      <c r="AM95" s="2"/>
      <c r="AN95" s="186"/>
      <c r="AO95" s="187"/>
      <c r="AP95" s="188"/>
      <c r="AQ95" s="188"/>
      <c r="AR95" s="138"/>
      <c r="AS95" s="138"/>
      <c r="AT95" s="2"/>
      <c r="AU95" s="2"/>
      <c r="AV95" s="2"/>
    </row>
    <row r="96" spans="1:48">
      <c r="A96" s="161" t="s">
        <v>36</v>
      </c>
      <c r="B96" s="178">
        <v>845060</v>
      </c>
      <c r="C96" s="191">
        <v>1.9736697991024301</v>
      </c>
      <c r="D96" s="164">
        <v>79.197426157405161</v>
      </c>
      <c r="E96" s="164">
        <v>55.336957757983193</v>
      </c>
      <c r="F96" s="179">
        <v>-10.262386180634763</v>
      </c>
      <c r="G96" s="166"/>
      <c r="H96" s="166"/>
      <c r="I96" s="167">
        <v>31533.838695918475</v>
      </c>
      <c r="J96" s="168"/>
      <c r="K96" s="181">
        <v>4.1588119064242344</v>
      </c>
      <c r="L96" s="181">
        <v>5.3995287049691543</v>
      </c>
      <c r="M96" s="181">
        <v>4.214853320072085</v>
      </c>
      <c r="N96" s="181">
        <v>4.5444740407381401</v>
      </c>
      <c r="O96" s="181">
        <v>4.8995175370835709</v>
      </c>
      <c r="P96" s="181">
        <v>4.812715439079378</v>
      </c>
      <c r="Q96" s="181">
        <v>4.5864202440011566</v>
      </c>
      <c r="R96" s="181">
        <v>4.570846686878002</v>
      </c>
      <c r="S96" s="163">
        <v>4.1714518386734341</v>
      </c>
      <c r="T96" s="163">
        <v>3.6158441122101945</v>
      </c>
      <c r="U96" s="163">
        <v>3.6380373759794704</v>
      </c>
      <c r="V96" s="163">
        <v>3.7231453031622626</v>
      </c>
      <c r="W96" s="171">
        <v>2.8848329167318276</v>
      </c>
      <c r="X96" s="184">
        <v>2.7799003153261754</v>
      </c>
      <c r="Y96" s="408">
        <v>2.716363159623743</v>
      </c>
      <c r="Z96" s="689">
        <v>2.6431255811944094</v>
      </c>
      <c r="AA96" s="172"/>
      <c r="AB96" s="172"/>
      <c r="AC96" s="172"/>
      <c r="AD96" s="182"/>
      <c r="AE96" s="493" t="s">
        <v>19</v>
      </c>
      <c r="AF96" s="2"/>
      <c r="AG96" s="2"/>
      <c r="AJ96" s="2"/>
      <c r="AK96" s="2"/>
      <c r="AL96" s="2"/>
      <c r="AM96" s="2"/>
      <c r="AN96" s="186"/>
      <c r="AO96" s="187"/>
      <c r="AP96" s="188"/>
      <c r="AQ96" s="188"/>
      <c r="AR96" s="138"/>
      <c r="AS96" s="138"/>
      <c r="AT96" s="2"/>
      <c r="AU96" s="2"/>
      <c r="AV96" s="2"/>
    </row>
    <row r="97" spans="1:48">
      <c r="A97" s="161" t="s">
        <v>141</v>
      </c>
      <c r="B97" s="178">
        <v>5169118</v>
      </c>
      <c r="C97" s="191">
        <v>0.17953737173046239</v>
      </c>
      <c r="D97" s="164">
        <v>72.715260199359321</v>
      </c>
      <c r="E97" s="164">
        <v>41.49542959922173</v>
      </c>
      <c r="F97" s="179">
        <v>-1.0000000000000009</v>
      </c>
      <c r="G97" s="166"/>
      <c r="H97" s="166"/>
      <c r="I97" s="167">
        <v>1611.6334383285566</v>
      </c>
      <c r="J97" s="168"/>
      <c r="K97" s="181">
        <v>0.18855450537402027</v>
      </c>
      <c r="L97" s="181">
        <v>0.20006530905831624</v>
      </c>
      <c r="M97" s="181">
        <v>0.18943549322006517</v>
      </c>
      <c r="N97" s="181">
        <v>0.17706868813015347</v>
      </c>
      <c r="O97" s="181">
        <v>0.16921087671754542</v>
      </c>
      <c r="P97" s="181">
        <v>0.1444243825205373</v>
      </c>
      <c r="Q97" s="181">
        <v>0.1227396760089582</v>
      </c>
      <c r="R97" s="181">
        <v>0.11738854489901843</v>
      </c>
      <c r="S97" s="163">
        <v>0.10008035771817241</v>
      </c>
      <c r="T97" s="163">
        <v>0.10249290668282847</v>
      </c>
      <c r="U97" s="163">
        <v>0.10681435812885529</v>
      </c>
      <c r="V97" s="163">
        <v>0.12235543539626119</v>
      </c>
      <c r="W97" s="171">
        <v>0.12730671157731041</v>
      </c>
      <c r="X97" s="184">
        <v>0.12455655455719729</v>
      </c>
      <c r="Y97" s="408">
        <v>0.12386020396077477</v>
      </c>
      <c r="Z97" s="689">
        <v>0.12467298517940879</v>
      </c>
      <c r="AA97" s="172"/>
      <c r="AB97" s="172"/>
      <c r="AC97" s="172"/>
      <c r="AD97" s="182"/>
      <c r="AE97" s="493" t="s">
        <v>407</v>
      </c>
      <c r="AF97" s="2"/>
      <c r="AG97" s="2"/>
      <c r="AJ97" s="2"/>
      <c r="AK97" s="2"/>
      <c r="AL97" s="2"/>
      <c r="AM97" s="2"/>
      <c r="AN97" s="186"/>
      <c r="AO97" s="187"/>
      <c r="AP97" s="188"/>
      <c r="AQ97" s="188"/>
      <c r="AR97" s="138"/>
      <c r="AS97" s="138"/>
      <c r="AT97" s="2"/>
      <c r="AU97" s="2"/>
      <c r="AV97" s="190"/>
    </row>
    <row r="98" spans="1:48">
      <c r="A98" s="161" t="s">
        <v>47</v>
      </c>
      <c r="B98" s="178">
        <v>1311998</v>
      </c>
      <c r="C98" s="191">
        <v>14.55393464091183</v>
      </c>
      <c r="D98" s="164">
        <v>121.71887413370337</v>
      </c>
      <c r="E98" s="164">
        <v>230.70717299340527</v>
      </c>
      <c r="F98" s="179">
        <v>2.2334535887883646</v>
      </c>
      <c r="G98" s="166"/>
      <c r="H98" s="166"/>
      <c r="I98" s="167">
        <v>25812.977230365213</v>
      </c>
      <c r="J98" s="168">
        <v>2</v>
      </c>
      <c r="K98" s="692">
        <v>10.913963852066795</v>
      </c>
      <c r="L98" s="692">
        <v>11.372986930305213</v>
      </c>
      <c r="M98" s="692">
        <v>11.005578647969427</v>
      </c>
      <c r="N98" s="692">
        <v>12.489986397890581</v>
      </c>
      <c r="O98" s="692">
        <v>12.846039811697274</v>
      </c>
      <c r="P98" s="692">
        <v>13.106903580538512</v>
      </c>
      <c r="Q98" s="692">
        <v>11.916970288186556</v>
      </c>
      <c r="R98" s="692">
        <v>15.351953974943328</v>
      </c>
      <c r="S98" s="172">
        <v>14.243619518695226</v>
      </c>
      <c r="T98" s="172">
        <v>11.609152788558195</v>
      </c>
      <c r="U98" s="172">
        <v>13.918868007693179</v>
      </c>
      <c r="V98" s="172">
        <v>15.232339969414213</v>
      </c>
      <c r="W98" s="693">
        <v>20.491810977009756</v>
      </c>
      <c r="X98" s="693">
        <v>22.162237681740109</v>
      </c>
      <c r="Y98" s="695">
        <v>21.348574463526653</v>
      </c>
      <c r="Z98" s="696">
        <v>22.286038394021439</v>
      </c>
      <c r="AA98" s="172"/>
      <c r="AB98" s="172"/>
      <c r="AC98" s="172"/>
      <c r="AD98" s="182"/>
      <c r="AE98" s="493" t="s">
        <v>19</v>
      </c>
      <c r="AF98" s="2"/>
      <c r="AG98" s="2"/>
      <c r="AJ98" s="2"/>
      <c r="AK98" s="2"/>
      <c r="AL98" s="2"/>
      <c r="AM98" s="2"/>
      <c r="AN98" s="186"/>
      <c r="AO98" s="187"/>
      <c r="AP98" s="188"/>
      <c r="AQ98" s="188"/>
      <c r="AR98" s="138"/>
      <c r="AS98" s="138"/>
      <c r="AT98" s="2"/>
      <c r="AU98" s="2"/>
      <c r="AV98" s="2"/>
    </row>
    <row r="99" spans="1:48">
      <c r="A99" s="161" t="s">
        <v>142</v>
      </c>
      <c r="B99" s="178">
        <v>99390750</v>
      </c>
      <c r="C99" s="191">
        <v>4.6817357725992215E-2</v>
      </c>
      <c r="D99" s="164">
        <v>76.24373570182982</v>
      </c>
      <c r="E99" s="164">
        <v>69.819094214158071</v>
      </c>
      <c r="F99" s="179">
        <v>-2.3999999999999981</v>
      </c>
      <c r="G99" s="166"/>
      <c r="H99" s="166"/>
      <c r="I99" s="167">
        <v>1321.4962937748689</v>
      </c>
      <c r="J99" s="168"/>
      <c r="K99" s="181">
        <v>5.5800240694352472E-2</v>
      </c>
      <c r="L99" s="181">
        <v>6.7150774709412345E-2</v>
      </c>
      <c r="M99" s="181">
        <v>6.717533818517292E-2</v>
      </c>
      <c r="N99" s="181">
        <v>7.0323793987460553E-2</v>
      </c>
      <c r="O99" s="181">
        <v>7.3750393486655352E-2</v>
      </c>
      <c r="P99" s="181">
        <v>6.9264614360787513E-2</v>
      </c>
      <c r="Q99" s="181">
        <v>7.1980770851332629E-2</v>
      </c>
      <c r="R99" s="181">
        <v>7.6199299787093819E-2</v>
      </c>
      <c r="S99" s="163">
        <v>7.9637004666656588E-2</v>
      </c>
      <c r="T99" s="163">
        <v>7.7593600129347351E-2</v>
      </c>
      <c r="U99" s="163">
        <v>7.1832399908937486E-2</v>
      </c>
      <c r="V99" s="163">
        <v>7.6384354275517194E-2</v>
      </c>
      <c r="W99" s="171">
        <v>8.4714644436116579E-2</v>
      </c>
      <c r="X99" s="184">
        <v>9.9035581690422037E-2</v>
      </c>
      <c r="Y99" s="408">
        <v>9.9742228428916099E-2</v>
      </c>
      <c r="Z99" s="689">
        <v>9.9454162848784763E-2</v>
      </c>
      <c r="AA99" s="172"/>
      <c r="AB99" s="172"/>
      <c r="AC99" s="172"/>
      <c r="AD99" s="182"/>
      <c r="AE99" s="493" t="s">
        <v>407</v>
      </c>
      <c r="AF99" s="2"/>
      <c r="AG99" s="2"/>
      <c r="AJ99" s="2"/>
      <c r="AK99" s="2"/>
      <c r="AL99" s="2"/>
      <c r="AM99" s="2"/>
      <c r="AN99" s="186"/>
      <c r="AO99" s="187"/>
      <c r="AP99" s="188"/>
      <c r="AQ99" s="188"/>
      <c r="AR99" s="138"/>
      <c r="AS99" s="138"/>
      <c r="AT99" s="2"/>
      <c r="AU99" s="2"/>
      <c r="AV99" s="2"/>
    </row>
    <row r="100" spans="1:48">
      <c r="A100" s="161" t="s">
        <v>279</v>
      </c>
      <c r="B100" s="178">
        <v>48199</v>
      </c>
      <c r="C100" s="199"/>
      <c r="D100" s="183"/>
      <c r="E100" s="183"/>
      <c r="F100" s="179">
        <v>0</v>
      </c>
      <c r="G100" s="179"/>
      <c r="H100" s="179"/>
      <c r="I100" s="185"/>
      <c r="J100" s="168"/>
      <c r="K100" s="203"/>
      <c r="L100" s="203"/>
      <c r="M100" s="203"/>
      <c r="N100" s="203"/>
      <c r="O100" s="203"/>
      <c r="P100" s="203"/>
      <c r="Q100" s="203"/>
      <c r="R100" s="203"/>
      <c r="S100" s="204"/>
      <c r="T100" s="204"/>
      <c r="U100" s="199"/>
      <c r="V100" s="199"/>
      <c r="W100" s="201"/>
      <c r="X100" s="202"/>
      <c r="Y100" s="690"/>
      <c r="Z100" s="691"/>
      <c r="AA100" s="172"/>
      <c r="AB100" s="172"/>
      <c r="AC100" s="172"/>
      <c r="AD100" s="182"/>
      <c r="AE100" s="493" t="s">
        <v>426</v>
      </c>
      <c r="AF100" s="2"/>
      <c r="AG100" s="2"/>
      <c r="AJ100" s="2"/>
      <c r="AK100" s="2"/>
      <c r="AL100" s="2"/>
      <c r="AM100" s="2"/>
      <c r="AN100" s="186"/>
      <c r="AO100" s="187"/>
      <c r="AP100" s="188"/>
      <c r="AQ100" s="188"/>
      <c r="AR100" s="138"/>
      <c r="AS100" s="138"/>
      <c r="AT100" s="2"/>
      <c r="AU100" s="2"/>
      <c r="AV100" s="2"/>
    </row>
    <row r="101" spans="1:48">
      <c r="A101" s="161" t="s">
        <v>117</v>
      </c>
      <c r="B101" s="178">
        <v>892145</v>
      </c>
      <c r="C101" s="191">
        <v>0.70604115890040708</v>
      </c>
      <c r="D101" s="164">
        <v>105.29588840593091</v>
      </c>
      <c r="E101" s="164">
        <v>133.47558959607065</v>
      </c>
      <c r="F101" s="179">
        <v>-0.70568713248366555</v>
      </c>
      <c r="G101" s="165"/>
      <c r="H101" s="165"/>
      <c r="I101" s="167">
        <v>8204.3309027372488</v>
      </c>
      <c r="J101" s="168"/>
      <c r="K101" s="181">
        <v>0.65398861361179372</v>
      </c>
      <c r="L101" s="181">
        <v>0.68183681570592525</v>
      </c>
      <c r="M101" s="181">
        <v>0.78362298627789195</v>
      </c>
      <c r="N101" s="181">
        <v>0.93615458349354563</v>
      </c>
      <c r="O101" s="181">
        <v>1.0228804010484447</v>
      </c>
      <c r="P101" s="181">
        <v>1.0745340511425858</v>
      </c>
      <c r="Q101" s="181">
        <v>1.139609304705157</v>
      </c>
      <c r="R101" s="181">
        <v>1.1182634815610815</v>
      </c>
      <c r="S101" s="163">
        <v>1.2000898179567032</v>
      </c>
      <c r="T101" s="163">
        <v>1.2128242932474345</v>
      </c>
      <c r="U101" s="163">
        <v>1.3635347397296589</v>
      </c>
      <c r="V101" s="163">
        <v>1.4528774197044487</v>
      </c>
      <c r="W101" s="171">
        <v>1.4814170887871529</v>
      </c>
      <c r="X101" s="184">
        <v>1.5781568264731414</v>
      </c>
      <c r="Y101" s="408">
        <v>1.6712870032073051</v>
      </c>
      <c r="Z101" s="689">
        <v>1.6875878111301683</v>
      </c>
      <c r="AA101" s="172"/>
      <c r="AB101" s="172"/>
      <c r="AC101" s="172"/>
      <c r="AD101" s="182"/>
      <c r="AE101" s="493" t="s">
        <v>407</v>
      </c>
      <c r="AF101" s="2"/>
      <c r="AG101" s="2"/>
      <c r="AJ101" s="2"/>
      <c r="AK101" s="2"/>
      <c r="AL101" s="2"/>
      <c r="AM101" s="2"/>
      <c r="AN101" s="186"/>
      <c r="AO101" s="187"/>
      <c r="AP101" s="188"/>
      <c r="AQ101" s="188"/>
      <c r="AR101" s="138"/>
      <c r="AS101" s="138"/>
      <c r="AT101" s="2"/>
      <c r="AU101" s="2"/>
      <c r="AV101" s="2"/>
    </row>
    <row r="102" spans="1:48">
      <c r="A102" s="161" t="s">
        <v>39</v>
      </c>
      <c r="B102" s="178">
        <v>5482013</v>
      </c>
      <c r="C102" s="191">
        <v>11.929796011661947</v>
      </c>
      <c r="D102" s="164">
        <v>132.48746736760401</v>
      </c>
      <c r="E102" s="164">
        <v>161.14285714285714</v>
      </c>
      <c r="F102" s="179">
        <v>3.3763681783468167</v>
      </c>
      <c r="G102" s="165">
        <v>0.94413487290433762</v>
      </c>
      <c r="H102" s="165">
        <v>1.0361718868306553</v>
      </c>
      <c r="I102" s="167">
        <v>40348.345871478356</v>
      </c>
      <c r="J102" s="168">
        <v>212</v>
      </c>
      <c r="K102" s="697">
        <v>11.634727914319029</v>
      </c>
      <c r="L102" s="697">
        <v>12.689440788777603</v>
      </c>
      <c r="M102" s="697">
        <v>13.110482437369148</v>
      </c>
      <c r="N102" s="697">
        <v>14.678678574636544</v>
      </c>
      <c r="O102" s="697">
        <v>13.912790595430112</v>
      </c>
      <c r="P102" s="697">
        <v>11.483895841183845</v>
      </c>
      <c r="Q102" s="697">
        <v>13.689230695735391</v>
      </c>
      <c r="R102" s="697">
        <v>13.144709389994915</v>
      </c>
      <c r="S102" s="698">
        <v>11.544920151698197</v>
      </c>
      <c r="T102" s="698">
        <v>11.029447705592284</v>
      </c>
      <c r="U102" s="172">
        <v>12.539768260973569</v>
      </c>
      <c r="V102" s="172">
        <v>11.030173939387479</v>
      </c>
      <c r="W102" s="693">
        <v>10.682271266857324</v>
      </c>
      <c r="X102" s="693">
        <v>10.723790359232733</v>
      </c>
      <c r="Y102" s="695">
        <v>9.804947472111742</v>
      </c>
      <c r="Z102" s="696">
        <v>8.8135870832280379</v>
      </c>
      <c r="AA102" s="172"/>
      <c r="AB102" s="172"/>
      <c r="AC102" s="172"/>
      <c r="AD102" s="182"/>
      <c r="AE102" s="493" t="s">
        <v>19</v>
      </c>
      <c r="AF102" s="2"/>
      <c r="AG102" s="2"/>
      <c r="AJ102" s="2"/>
      <c r="AK102" s="2"/>
      <c r="AL102" s="2"/>
      <c r="AM102" s="2"/>
      <c r="AN102" s="186"/>
      <c r="AO102" s="187"/>
      <c r="AP102" s="188"/>
      <c r="AQ102" s="188"/>
      <c r="AR102" s="138"/>
      <c r="AS102" s="138"/>
      <c r="AT102" s="2"/>
      <c r="AU102" s="2"/>
      <c r="AV102" s="2"/>
    </row>
    <row r="103" spans="1:48">
      <c r="A103" s="161" t="s">
        <v>63</v>
      </c>
      <c r="B103" s="178">
        <v>66808385</v>
      </c>
      <c r="C103" s="191">
        <v>6.6979580290519092</v>
      </c>
      <c r="D103" s="164">
        <v>130.77837785885177</v>
      </c>
      <c r="E103" s="164">
        <v>163.61993745982741</v>
      </c>
      <c r="F103" s="179">
        <v>4.7036914375120435</v>
      </c>
      <c r="G103" s="179">
        <v>1.5468077225357759</v>
      </c>
      <c r="H103" s="179">
        <v>1.6223854324589972</v>
      </c>
      <c r="I103" s="167">
        <v>38277.709637505461</v>
      </c>
      <c r="J103" s="168">
        <v>749</v>
      </c>
      <c r="K103" s="697">
        <v>6.7006651531728663</v>
      </c>
      <c r="L103" s="697">
        <v>6.8017321189704303</v>
      </c>
      <c r="M103" s="697">
        <v>6.6803690857445828</v>
      </c>
      <c r="N103" s="697">
        <v>6.7234570919087773</v>
      </c>
      <c r="O103" s="697">
        <v>6.6774666600874886</v>
      </c>
      <c r="P103" s="697">
        <v>6.695865781606325</v>
      </c>
      <c r="Q103" s="697">
        <v>6.488425752466024</v>
      </c>
      <c r="R103" s="697">
        <v>6.3617857973508229</v>
      </c>
      <c r="S103" s="698">
        <v>6.2829202728815359</v>
      </c>
      <c r="T103" s="698">
        <v>5.9219617469103758</v>
      </c>
      <c r="U103" s="172">
        <v>6.0478087624610213</v>
      </c>
      <c r="V103" s="172">
        <v>5.5724465354168471</v>
      </c>
      <c r="W103" s="693">
        <v>5.5297157033773665</v>
      </c>
      <c r="X103" s="693">
        <v>5.570778609972133</v>
      </c>
      <c r="Y103" s="695">
        <v>5.0450467886983743</v>
      </c>
      <c r="Z103" s="696">
        <v>5.0902321436801135</v>
      </c>
      <c r="AA103" s="172"/>
      <c r="AB103" s="172"/>
      <c r="AC103" s="172"/>
      <c r="AD103" s="182"/>
      <c r="AE103" s="493" t="s">
        <v>19</v>
      </c>
      <c r="AF103" s="2"/>
      <c r="AG103" s="2"/>
      <c r="AJ103" s="2"/>
      <c r="AK103" s="2"/>
      <c r="AL103" s="2"/>
      <c r="AM103" s="2"/>
      <c r="AN103" s="186"/>
      <c r="AO103" s="187"/>
      <c r="AP103" s="188"/>
      <c r="AQ103" s="188"/>
      <c r="AR103" s="138"/>
      <c r="AS103" s="138"/>
      <c r="AT103" s="2"/>
      <c r="AU103" s="2"/>
      <c r="AV103" s="2"/>
    </row>
    <row r="104" spans="1:48">
      <c r="A104" s="161" t="s">
        <v>280</v>
      </c>
      <c r="B104" s="178">
        <v>265036</v>
      </c>
      <c r="C104" s="191">
        <v>6.1063917065709292</v>
      </c>
      <c r="D104" s="183"/>
      <c r="E104" s="164">
        <v>53.297184965332654</v>
      </c>
      <c r="F104" s="179">
        <v>-4.51</v>
      </c>
      <c r="G104" s="189"/>
      <c r="H104" s="189"/>
      <c r="I104" s="185"/>
      <c r="J104" s="168"/>
      <c r="K104" s="692">
        <v>5.193196502647675</v>
      </c>
      <c r="L104" s="692">
        <v>5.3129339968571534</v>
      </c>
      <c r="M104" s="692">
        <v>5.1728262981402251</v>
      </c>
      <c r="N104" s="692">
        <v>5.1708968647575766</v>
      </c>
      <c r="O104" s="692">
        <v>5.0860509890811416</v>
      </c>
      <c r="P104" s="692">
        <v>4.8461977899800974</v>
      </c>
      <c r="Q104" s="692">
        <v>4.7583806601727998</v>
      </c>
      <c r="R104" s="692">
        <v>4.9050647652484951</v>
      </c>
      <c r="S104" s="172">
        <v>4.7776307994622531</v>
      </c>
      <c r="T104" s="172">
        <v>4.7818697641296097</v>
      </c>
      <c r="U104" s="172">
        <v>5.1496019170375744</v>
      </c>
      <c r="V104" s="172">
        <v>5.2150495558560888</v>
      </c>
      <c r="W104" s="693">
        <v>5.1009375144925082</v>
      </c>
      <c r="X104" s="694">
        <v>5.0951730002683044</v>
      </c>
      <c r="Y104" s="695">
        <v>5.0758868931777288</v>
      </c>
      <c r="Z104" s="696">
        <v>5.0464599482420196</v>
      </c>
      <c r="AA104" s="172"/>
      <c r="AB104" s="172"/>
      <c r="AC104" s="172"/>
      <c r="AD104" s="182"/>
      <c r="AE104" s="493"/>
      <c r="AF104" s="2"/>
      <c r="AG104" s="2"/>
      <c r="AJ104" s="2"/>
      <c r="AK104" s="2"/>
      <c r="AL104" s="2"/>
      <c r="AM104" s="2"/>
      <c r="AN104" s="186"/>
      <c r="AO104" s="187"/>
      <c r="AP104" s="188"/>
      <c r="AQ104" s="188"/>
      <c r="AR104" s="138"/>
      <c r="AS104" s="138"/>
      <c r="AT104" s="2"/>
      <c r="AU104" s="2"/>
      <c r="AV104" s="2"/>
    </row>
    <row r="105" spans="1:48">
      <c r="A105" s="161" t="s">
        <v>281</v>
      </c>
      <c r="B105" s="178">
        <v>282764</v>
      </c>
      <c r="C105" s="191">
        <v>1.8100899397940935</v>
      </c>
      <c r="D105" s="183"/>
      <c r="E105" s="164">
        <v>169.99823054317611</v>
      </c>
      <c r="F105" s="179">
        <v>21.46</v>
      </c>
      <c r="G105" s="179"/>
      <c r="H105" s="179"/>
      <c r="I105" s="185"/>
      <c r="J105" s="168"/>
      <c r="K105" s="692">
        <v>1.8860403774229031</v>
      </c>
      <c r="L105" s="692">
        <v>2.0190923967157941</v>
      </c>
      <c r="M105" s="692">
        <v>1.99852693011525</v>
      </c>
      <c r="N105" s="692">
        <v>2.3226295498438865</v>
      </c>
      <c r="O105" s="692">
        <v>2.4635311156383164</v>
      </c>
      <c r="P105" s="692">
        <v>2.5085613823543258</v>
      </c>
      <c r="Q105" s="692">
        <v>2.3009693497483807</v>
      </c>
      <c r="R105" s="692">
        <v>2.2305129715664029</v>
      </c>
      <c r="S105" s="172">
        <v>2.2773796160181381</v>
      </c>
      <c r="T105" s="172">
        <v>2.3029441466474765</v>
      </c>
      <c r="U105" s="172">
        <v>2.5403236217708396</v>
      </c>
      <c r="V105" s="172">
        <v>2.717536211022586</v>
      </c>
      <c r="W105" s="693">
        <v>2.7641390518126192</v>
      </c>
      <c r="X105" s="694">
        <v>2.9150141209326494</v>
      </c>
      <c r="Y105" s="695">
        <v>3.077785717328319</v>
      </c>
      <c r="Z105" s="696">
        <v>3.0884549661220162</v>
      </c>
      <c r="AA105" s="172"/>
      <c r="AB105" s="172"/>
      <c r="AC105" s="172"/>
      <c r="AD105" s="182"/>
      <c r="AE105" s="493"/>
      <c r="AF105" s="2"/>
      <c r="AG105" s="2"/>
      <c r="AJ105" s="2"/>
      <c r="AK105" s="2"/>
      <c r="AL105" s="2"/>
      <c r="AM105" s="2"/>
      <c r="AN105" s="186"/>
      <c r="AO105" s="187"/>
      <c r="AP105" s="188"/>
      <c r="AQ105" s="188"/>
      <c r="AR105" s="138"/>
      <c r="AS105" s="138"/>
      <c r="AT105" s="2"/>
      <c r="AU105" s="2"/>
      <c r="AV105" s="2"/>
    </row>
    <row r="106" spans="1:48">
      <c r="A106" s="161" t="s">
        <v>87</v>
      </c>
      <c r="B106" s="178">
        <v>1725292</v>
      </c>
      <c r="C106" s="191">
        <v>4.8689504420225793</v>
      </c>
      <c r="D106" s="164">
        <v>103.06650937206051</v>
      </c>
      <c r="E106" s="164">
        <v>109.577787699643</v>
      </c>
      <c r="F106" s="179">
        <v>-26.419598341538155</v>
      </c>
      <c r="G106" s="166"/>
      <c r="H106" s="166"/>
      <c r="I106" s="167">
        <v>16716.09311989645</v>
      </c>
      <c r="J106" s="168"/>
      <c r="K106" s="692">
        <v>4.7853532147378752</v>
      </c>
      <c r="L106" s="692">
        <v>4.8492865943281478</v>
      </c>
      <c r="M106" s="692">
        <v>4.5503011309510137</v>
      </c>
      <c r="N106" s="692">
        <v>5.0311425271289654</v>
      </c>
      <c r="O106" s="692">
        <v>4.4380996295138351</v>
      </c>
      <c r="P106" s="692">
        <v>4.2203992292294039</v>
      </c>
      <c r="Q106" s="692">
        <v>3.7057315308697438</v>
      </c>
      <c r="R106" s="692">
        <v>3.3047658586753288</v>
      </c>
      <c r="S106" s="172">
        <v>3.4269772517077284</v>
      </c>
      <c r="T106" s="172">
        <v>3.3655078873259616</v>
      </c>
      <c r="U106" s="172">
        <v>3.337814246799478</v>
      </c>
      <c r="V106" s="172">
        <v>3.0062401443056412</v>
      </c>
      <c r="W106" s="693">
        <v>2.8725168856174417</v>
      </c>
      <c r="X106" s="694">
        <v>2.9141087471058631</v>
      </c>
      <c r="Y106" s="695">
        <v>3.0138030215433709</v>
      </c>
      <c r="Z106" s="696">
        <v>3.0383079229532632</v>
      </c>
      <c r="AA106" s="172"/>
      <c r="AB106" s="172"/>
      <c r="AC106" s="172"/>
      <c r="AD106" s="182"/>
      <c r="AE106" s="493" t="s">
        <v>19</v>
      </c>
      <c r="AF106" s="2"/>
      <c r="AG106" s="2"/>
      <c r="AJ106" s="2"/>
      <c r="AK106" s="2"/>
      <c r="AL106" s="2"/>
      <c r="AM106" s="2"/>
      <c r="AN106" s="186"/>
      <c r="AO106" s="187"/>
      <c r="AP106" s="188"/>
      <c r="AQ106" s="188"/>
      <c r="AR106" s="138"/>
      <c r="AS106" s="138"/>
      <c r="AT106" s="2"/>
      <c r="AU106" s="2"/>
      <c r="AV106" s="2"/>
    </row>
    <row r="107" spans="1:48">
      <c r="A107" s="161" t="s">
        <v>143</v>
      </c>
      <c r="B107" s="178">
        <v>1990924</v>
      </c>
      <c r="C107" s="191">
        <v>0.11279919351848337</v>
      </c>
      <c r="D107" s="164">
        <v>76.346539033212494</v>
      </c>
      <c r="E107" s="164">
        <v>92.009010316031592</v>
      </c>
      <c r="F107" s="179">
        <v>4.6056374270147984</v>
      </c>
      <c r="G107" s="179"/>
      <c r="H107" s="166"/>
      <c r="I107" s="167">
        <v>1605.8034349791023</v>
      </c>
      <c r="J107" s="168"/>
      <c r="K107" s="181">
        <v>0.11941449987289064</v>
      </c>
      <c r="L107" s="181">
        <v>0.12686515104858087</v>
      </c>
      <c r="M107" s="181">
        <v>0.12112424807048394</v>
      </c>
      <c r="N107" s="181">
        <v>0.12434845026051636</v>
      </c>
      <c r="O107" s="181">
        <v>0.12225582518867852</v>
      </c>
      <c r="P107" s="181">
        <v>0.12010058125913584</v>
      </c>
      <c r="Q107" s="181">
        <v>0.12197245660956248</v>
      </c>
      <c r="R107" s="181">
        <v>0.12788035272763248</v>
      </c>
      <c r="S107" s="163">
        <v>0.1299542781851446</v>
      </c>
      <c r="T107" s="163">
        <v>0.12485779891445417</v>
      </c>
      <c r="U107" s="163">
        <v>0.13063839312304415</v>
      </c>
      <c r="V107" s="163">
        <v>0.13178765593851466</v>
      </c>
      <c r="W107" s="171">
        <v>0.13070332996793776</v>
      </c>
      <c r="X107" s="184">
        <v>0.12996028832121834</v>
      </c>
      <c r="Y107" s="408">
        <v>0.12908095225166535</v>
      </c>
      <c r="Z107" s="689">
        <v>0.12756222838619613</v>
      </c>
      <c r="AA107" s="172"/>
      <c r="AB107" s="172"/>
      <c r="AC107" s="172"/>
      <c r="AD107" s="182"/>
      <c r="AE107" s="493" t="s">
        <v>407</v>
      </c>
      <c r="AF107" s="2"/>
      <c r="AG107" s="2"/>
      <c r="AJ107" s="2"/>
      <c r="AK107" s="2"/>
      <c r="AL107" s="2"/>
      <c r="AM107" s="2"/>
      <c r="AN107" s="186"/>
      <c r="AO107" s="187"/>
      <c r="AP107" s="188"/>
      <c r="AQ107" s="188"/>
      <c r="AR107" s="138"/>
      <c r="AS107" s="138"/>
      <c r="AT107" s="2"/>
      <c r="AU107" s="2"/>
      <c r="AV107" s="2"/>
    </row>
    <row r="108" spans="1:48">
      <c r="A108" s="161" t="s">
        <v>144</v>
      </c>
      <c r="B108" s="178">
        <v>3679000</v>
      </c>
      <c r="C108" s="191">
        <v>2.6608097173304879</v>
      </c>
      <c r="D108" s="164">
        <v>102.4830726796116</v>
      </c>
      <c r="E108" s="164">
        <v>59.967509904426223</v>
      </c>
      <c r="F108" s="179">
        <v>1.0231311498371138</v>
      </c>
      <c r="G108" s="166"/>
      <c r="H108" s="166"/>
      <c r="I108" s="167">
        <v>8120.4691847112381</v>
      </c>
      <c r="J108" s="168"/>
      <c r="K108" s="181">
        <v>1.0837958445515219</v>
      </c>
      <c r="L108" s="181">
        <v>0.7963831242001046</v>
      </c>
      <c r="M108" s="181">
        <v>0.70173526801390884</v>
      </c>
      <c r="N108" s="181">
        <v>0.76863450934693311</v>
      </c>
      <c r="O108" s="181">
        <v>0.85158223115149601</v>
      </c>
      <c r="P108" s="181">
        <v>1.0609458847180941</v>
      </c>
      <c r="Q108" s="181">
        <v>1.1796417900038523</v>
      </c>
      <c r="R108" s="181">
        <v>1.3965511614805224</v>
      </c>
      <c r="S108" s="163">
        <v>1.2418205186367941</v>
      </c>
      <c r="T108" s="163">
        <v>1.4258909706831842</v>
      </c>
      <c r="U108" s="163">
        <v>1.3287742438117218</v>
      </c>
      <c r="V108" s="163">
        <v>1.6564037623739962</v>
      </c>
      <c r="W108" s="171">
        <v>1.692788606860727</v>
      </c>
      <c r="X108" s="184">
        <v>1.7312187397369323</v>
      </c>
      <c r="Y108" s="408">
        <v>1.7391549635988779</v>
      </c>
      <c r="Z108" s="689">
        <v>1.7961872304517343</v>
      </c>
      <c r="AA108" s="172"/>
      <c r="AB108" s="172"/>
      <c r="AC108" s="172"/>
      <c r="AD108" s="182"/>
      <c r="AE108" s="493" t="s">
        <v>407</v>
      </c>
      <c r="AF108" s="2"/>
      <c r="AG108" s="2"/>
      <c r="AJ108" s="2"/>
      <c r="AK108" s="2"/>
      <c r="AL108" s="2"/>
      <c r="AM108" s="2"/>
      <c r="AN108" s="186"/>
      <c r="AO108" s="187"/>
      <c r="AP108" s="188"/>
      <c r="AQ108" s="188"/>
      <c r="AR108" s="138"/>
      <c r="AS108" s="138"/>
      <c r="AT108" s="2"/>
      <c r="AU108" s="2"/>
      <c r="AV108" s="2"/>
    </row>
    <row r="109" spans="1:48">
      <c r="A109" s="161" t="s">
        <v>49</v>
      </c>
      <c r="B109" s="178">
        <v>81413145</v>
      </c>
      <c r="C109" s="191">
        <v>11.509385638890656</v>
      </c>
      <c r="D109" s="164">
        <v>129.66297209215909</v>
      </c>
      <c r="E109" s="164">
        <v>137.29431363059899</v>
      </c>
      <c r="F109" s="179">
        <v>0.93680631542869042</v>
      </c>
      <c r="G109" s="179">
        <v>0.46693801906888061</v>
      </c>
      <c r="H109" s="179">
        <v>0.40492828424821775</v>
      </c>
      <c r="I109" s="167">
        <v>43724.70523853835</v>
      </c>
      <c r="J109" s="168">
        <v>3004</v>
      </c>
      <c r="K109" s="697">
        <v>10.533210839847888</v>
      </c>
      <c r="L109" s="697">
        <v>10.745718976270608</v>
      </c>
      <c r="M109" s="697">
        <v>10.577240326195422</v>
      </c>
      <c r="N109" s="697">
        <v>10.496859579290932</v>
      </c>
      <c r="O109" s="697">
        <v>10.6034568467339</v>
      </c>
      <c r="P109" s="697">
        <v>10.223137566989127</v>
      </c>
      <c r="Q109" s="697">
        <v>10.417930599639602</v>
      </c>
      <c r="R109" s="697">
        <v>10.108515573496048</v>
      </c>
      <c r="S109" s="698">
        <v>10.26817512392906</v>
      </c>
      <c r="T109" s="698">
        <v>9.5415664335567154</v>
      </c>
      <c r="U109" s="172">
        <v>10.09333585694265</v>
      </c>
      <c r="V109" s="172">
        <v>9.8712387294419077</v>
      </c>
      <c r="W109" s="693">
        <v>9.9614499084816543</v>
      </c>
      <c r="X109" s="693">
        <v>10.126023436151959</v>
      </c>
      <c r="Y109" s="695">
        <v>9.5853196577949493</v>
      </c>
      <c r="Z109" s="696">
        <v>9.640841799040631</v>
      </c>
      <c r="AA109" s="172"/>
      <c r="AB109" s="172"/>
      <c r="AC109" s="172"/>
      <c r="AD109" s="182"/>
      <c r="AE109" s="493" t="s">
        <v>19</v>
      </c>
      <c r="AF109" s="2"/>
      <c r="AG109" s="2"/>
      <c r="AJ109" s="2"/>
      <c r="AK109" s="2"/>
      <c r="AL109" s="2"/>
      <c r="AM109" s="2"/>
      <c r="AN109" s="186"/>
      <c r="AO109" s="187"/>
      <c r="AP109" s="188"/>
      <c r="AQ109" s="188"/>
      <c r="AR109" s="138"/>
      <c r="AS109" s="138"/>
      <c r="AT109" s="2"/>
      <c r="AU109" s="2"/>
      <c r="AV109" s="2"/>
    </row>
    <row r="110" spans="1:48">
      <c r="A110" s="161" t="s">
        <v>145</v>
      </c>
      <c r="B110" s="178">
        <v>27409893</v>
      </c>
      <c r="C110" s="191">
        <v>0.25617171031379471</v>
      </c>
      <c r="D110" s="164">
        <v>87.359574071970414</v>
      </c>
      <c r="E110" s="164">
        <v>94.626949046343853</v>
      </c>
      <c r="F110" s="179">
        <v>3.1060811885592252</v>
      </c>
      <c r="G110" s="166"/>
      <c r="H110" s="166"/>
      <c r="I110" s="167">
        <v>3655.4215277185372</v>
      </c>
      <c r="J110" s="168"/>
      <c r="K110" s="181">
        <v>0.32346786789047571</v>
      </c>
      <c r="L110" s="181">
        <v>0.33434130579791305</v>
      </c>
      <c r="M110" s="181">
        <v>0.39310482851571849</v>
      </c>
      <c r="N110" s="181">
        <v>0.3509056860294672</v>
      </c>
      <c r="O110" s="181">
        <v>0.32110201583043174</v>
      </c>
      <c r="P110" s="181">
        <v>0.33601060193513521</v>
      </c>
      <c r="Q110" s="181">
        <v>0.39207997250364446</v>
      </c>
      <c r="R110" s="181">
        <v>0.39740813852345164</v>
      </c>
      <c r="S110" s="163">
        <v>0.34945099431218818</v>
      </c>
      <c r="T110" s="163">
        <v>0.41322634974624223</v>
      </c>
      <c r="U110" s="163">
        <v>0.46460856243579268</v>
      </c>
      <c r="V110" s="163">
        <v>0.49931804445469513</v>
      </c>
      <c r="W110" s="171">
        <v>0.52894498057156192</v>
      </c>
      <c r="X110" s="184">
        <v>0.55174463217234526</v>
      </c>
      <c r="Y110" s="408">
        <v>0.54084451500322617</v>
      </c>
      <c r="Z110" s="689">
        <v>0.54419099767745294</v>
      </c>
      <c r="AA110" s="172"/>
      <c r="AB110" s="172"/>
      <c r="AC110" s="172"/>
      <c r="AD110" s="182"/>
      <c r="AE110" s="493" t="s">
        <v>407</v>
      </c>
      <c r="AF110" s="2"/>
      <c r="AG110" s="2"/>
      <c r="AJ110" s="2"/>
      <c r="AK110" s="2"/>
      <c r="AL110" s="2"/>
      <c r="AM110" s="2"/>
      <c r="AN110" s="186"/>
      <c r="AO110" s="187"/>
      <c r="AP110" s="188"/>
      <c r="AQ110" s="188"/>
      <c r="AR110" s="138"/>
      <c r="AS110" s="138"/>
      <c r="AT110" s="2"/>
      <c r="AU110" s="2"/>
      <c r="AV110" s="2"/>
    </row>
    <row r="111" spans="1:48">
      <c r="A111" s="161" t="s">
        <v>55</v>
      </c>
      <c r="B111" s="178">
        <v>10823732</v>
      </c>
      <c r="C111" s="191">
        <v>7.8525307842386649</v>
      </c>
      <c r="D111" s="164">
        <v>120.80891113387803</v>
      </c>
      <c r="E111" s="164">
        <v>144.22532482182589</v>
      </c>
      <c r="F111" s="179">
        <v>6.0461926268051487</v>
      </c>
      <c r="G111" s="166"/>
      <c r="H111" s="166"/>
      <c r="I111" s="167">
        <v>26627.000629263453</v>
      </c>
      <c r="J111" s="168">
        <v>4</v>
      </c>
      <c r="K111" s="697">
        <v>8.776029804513076</v>
      </c>
      <c r="L111" s="697">
        <v>8.9413994807564663</v>
      </c>
      <c r="M111" s="697">
        <v>8.9226568937400828</v>
      </c>
      <c r="N111" s="697">
        <v>9.2482119633609123</v>
      </c>
      <c r="O111" s="697">
        <v>9.2073988717510442</v>
      </c>
      <c r="P111" s="697">
        <v>9.3868863687364623</v>
      </c>
      <c r="Q111" s="697">
        <v>9.242458668111583</v>
      </c>
      <c r="R111" s="697">
        <v>9.5407997981565895</v>
      </c>
      <c r="S111" s="698">
        <v>9.1492279454897574</v>
      </c>
      <c r="T111" s="698">
        <v>8.6082008756478992</v>
      </c>
      <c r="U111" s="172">
        <v>7.9792278359757987</v>
      </c>
      <c r="V111" s="172">
        <v>7.7206681034079727</v>
      </c>
      <c r="W111" s="693">
        <v>7.511860668375868</v>
      </c>
      <c r="X111" s="693">
        <v>6.7775123103609864</v>
      </c>
      <c r="Y111" s="695">
        <v>6.462739248288897</v>
      </c>
      <c r="Z111" s="696">
        <v>6.2340706534011616</v>
      </c>
      <c r="AA111" s="172"/>
      <c r="AB111" s="172"/>
      <c r="AC111" s="172"/>
      <c r="AD111" s="182"/>
      <c r="AE111" s="493" t="s">
        <v>19</v>
      </c>
      <c r="AF111" s="2"/>
      <c r="AG111" s="2"/>
      <c r="AJ111" s="2"/>
      <c r="AK111" s="2"/>
      <c r="AL111" s="2"/>
      <c r="AM111" s="2"/>
      <c r="AN111" s="186"/>
      <c r="AO111" s="187"/>
      <c r="AP111" s="188"/>
      <c r="AQ111" s="188"/>
      <c r="AR111" s="138"/>
      <c r="AS111" s="138"/>
      <c r="AT111" s="2"/>
      <c r="AU111" s="2"/>
      <c r="AV111" s="2"/>
    </row>
    <row r="112" spans="1:48">
      <c r="A112" s="161" t="s">
        <v>282</v>
      </c>
      <c r="B112" s="178">
        <v>56114</v>
      </c>
      <c r="C112" s="199"/>
      <c r="D112" s="183"/>
      <c r="E112" s="183"/>
      <c r="F112" s="179">
        <v>0</v>
      </c>
      <c r="G112" s="179"/>
      <c r="H112" s="179"/>
      <c r="I112" s="185"/>
      <c r="J112" s="168"/>
      <c r="K112" s="200"/>
      <c r="L112" s="200"/>
      <c r="M112" s="200"/>
      <c r="N112" s="200"/>
      <c r="O112" s="200"/>
      <c r="P112" s="200"/>
      <c r="Q112" s="200"/>
      <c r="R112" s="200"/>
      <c r="S112" s="199"/>
      <c r="T112" s="199"/>
      <c r="U112" s="199"/>
      <c r="V112" s="199"/>
      <c r="W112" s="201"/>
      <c r="X112" s="202"/>
      <c r="Y112" s="690"/>
      <c r="Z112" s="691"/>
      <c r="AA112" s="172"/>
      <c r="AB112" s="172"/>
      <c r="AC112" s="172"/>
      <c r="AD112" s="182"/>
      <c r="AE112" s="493" t="s">
        <v>426</v>
      </c>
      <c r="AF112" s="2"/>
      <c r="AG112" s="2"/>
      <c r="AJ112" s="2"/>
      <c r="AK112" s="2"/>
      <c r="AL112" s="2"/>
      <c r="AM112" s="2"/>
      <c r="AN112" s="186"/>
      <c r="AO112" s="187"/>
      <c r="AP112" s="188"/>
      <c r="AQ112" s="188"/>
      <c r="AR112" s="138"/>
      <c r="AS112" s="138"/>
      <c r="AT112" s="2"/>
      <c r="AU112" s="2"/>
      <c r="AV112" s="2"/>
    </row>
    <row r="113" spans="1:48">
      <c r="A113" s="161" t="s">
        <v>283</v>
      </c>
      <c r="B113" s="178">
        <v>106825</v>
      </c>
      <c r="C113" s="191">
        <v>1.7352833044702816</v>
      </c>
      <c r="D113" s="164">
        <v>73.436388580331155</v>
      </c>
      <c r="E113" s="183"/>
      <c r="F113" s="179">
        <v>1.996098135346927E-2</v>
      </c>
      <c r="G113" s="179"/>
      <c r="H113" s="179"/>
      <c r="I113" s="167">
        <v>12058.882893725689</v>
      </c>
      <c r="J113" s="168"/>
      <c r="K113" s="697">
        <v>4.2104429727061605</v>
      </c>
      <c r="L113" s="697">
        <v>3.917306750081984</v>
      </c>
      <c r="M113" s="697">
        <v>3.9553356844779635</v>
      </c>
      <c r="N113" s="697">
        <v>3.8844916268064202</v>
      </c>
      <c r="O113" s="697">
        <v>3.7836439778709683</v>
      </c>
      <c r="P113" s="697">
        <v>3.9072902608260249</v>
      </c>
      <c r="Q113" s="697">
        <v>4.084341900432892</v>
      </c>
      <c r="R113" s="697">
        <v>4.1813199994178802</v>
      </c>
      <c r="S113" s="698">
        <v>3.8954304096975005</v>
      </c>
      <c r="T113" s="698">
        <v>4.089725694612552</v>
      </c>
      <c r="U113" s="172">
        <v>4.8458018074701208</v>
      </c>
      <c r="V113" s="172">
        <v>4.469581122287047</v>
      </c>
      <c r="W113" s="693">
        <v>4.4677667494776063</v>
      </c>
      <c r="X113" s="694">
        <v>4.5863822136482755</v>
      </c>
      <c r="Y113" s="695">
        <v>4.6888794904489854</v>
      </c>
      <c r="Z113" s="696">
        <v>4.7649168612989214</v>
      </c>
      <c r="AA113" s="172"/>
      <c r="AB113" s="172"/>
      <c r="AC113" s="172"/>
      <c r="AD113" s="182"/>
      <c r="AE113" s="493"/>
      <c r="AF113" s="2"/>
      <c r="AG113" s="2"/>
      <c r="AJ113" s="2"/>
      <c r="AK113" s="2"/>
      <c r="AL113" s="2"/>
      <c r="AM113" s="2"/>
      <c r="AN113" s="186"/>
      <c r="AO113" s="187"/>
      <c r="AP113" s="188"/>
      <c r="AQ113" s="188"/>
      <c r="AR113" s="138"/>
      <c r="AS113" s="138"/>
      <c r="AT113" s="2"/>
      <c r="AU113" s="2"/>
      <c r="AV113" s="2"/>
    </row>
    <row r="114" spans="1:48">
      <c r="A114" s="161" t="s">
        <v>284</v>
      </c>
      <c r="B114" s="178">
        <v>467275</v>
      </c>
      <c r="C114" s="191">
        <v>3.5146845205461665</v>
      </c>
      <c r="D114" s="183"/>
      <c r="E114" s="164">
        <v>41.777914530786077</v>
      </c>
      <c r="F114" s="179">
        <v>-1.100000000000001</v>
      </c>
      <c r="G114" s="179"/>
      <c r="H114" s="179"/>
      <c r="I114" s="185"/>
      <c r="J114" s="168"/>
      <c r="K114" s="697">
        <v>4.0367071752006822</v>
      </c>
      <c r="L114" s="697">
        <v>4.0844814034356141</v>
      </c>
      <c r="M114" s="697">
        <v>4.1813381862235977</v>
      </c>
      <c r="N114" s="697">
        <v>4.207106641146817</v>
      </c>
      <c r="O114" s="697">
        <v>4.2218812158835188</v>
      </c>
      <c r="P114" s="697">
        <v>4.0668572889202927</v>
      </c>
      <c r="Q114" s="697">
        <v>3.9036048340453346</v>
      </c>
      <c r="R114" s="697">
        <v>4.1304668742355206</v>
      </c>
      <c r="S114" s="698">
        <v>4.0782298764295781</v>
      </c>
      <c r="T114" s="698">
        <v>4.2026726965662435</v>
      </c>
      <c r="U114" s="172">
        <v>4.6524027820680702</v>
      </c>
      <c r="V114" s="172">
        <v>4.6100314209066715</v>
      </c>
      <c r="W114" s="693">
        <v>4.60007669073791</v>
      </c>
      <c r="X114" s="694">
        <v>4.7074838720518439</v>
      </c>
      <c r="Y114" s="695">
        <v>4.7998424869416247</v>
      </c>
      <c r="Z114" s="696">
        <v>4.8860264731012633</v>
      </c>
      <c r="AA114" s="172"/>
      <c r="AB114" s="172"/>
      <c r="AC114" s="172"/>
      <c r="AD114" s="182"/>
      <c r="AE114" s="493"/>
      <c r="AF114" s="2"/>
      <c r="AG114" s="2"/>
      <c r="AJ114" s="2"/>
      <c r="AK114" s="2"/>
      <c r="AL114" s="2"/>
      <c r="AM114" s="2"/>
      <c r="AN114" s="186"/>
      <c r="AO114" s="187"/>
      <c r="AP114" s="188"/>
      <c r="AQ114" s="188"/>
      <c r="AR114" s="138"/>
      <c r="AS114" s="138"/>
      <c r="AT114" s="2"/>
      <c r="AU114" s="2"/>
      <c r="AV114" s="2"/>
    </row>
    <row r="115" spans="1:48">
      <c r="A115" s="161" t="s">
        <v>119</v>
      </c>
      <c r="B115" s="178">
        <v>16342897</v>
      </c>
      <c r="C115" s="191">
        <v>0.58955012087739778</v>
      </c>
      <c r="D115" s="164">
        <v>100.27477304907727</v>
      </c>
      <c r="E115" s="164">
        <v>79.700837027968518</v>
      </c>
      <c r="F115" s="179">
        <v>-26.09253616026761</v>
      </c>
      <c r="G115" s="166"/>
      <c r="H115" s="166"/>
      <c r="I115" s="167">
        <v>7142.5923774696084</v>
      </c>
      <c r="J115" s="168"/>
      <c r="K115" s="181">
        <v>0.82042704922506082</v>
      </c>
      <c r="L115" s="181">
        <v>0.84313376154566444</v>
      </c>
      <c r="M115" s="181">
        <v>0.86758881190564874</v>
      </c>
      <c r="N115" s="181">
        <v>0.83552234920282953</v>
      </c>
      <c r="O115" s="181">
        <v>0.86503677251648214</v>
      </c>
      <c r="P115" s="181">
        <v>0.8848992569938724</v>
      </c>
      <c r="Q115" s="181">
        <v>0.88068150875412465</v>
      </c>
      <c r="R115" s="181">
        <v>0.91601931184481067</v>
      </c>
      <c r="S115" s="163">
        <v>0.81007316082932856</v>
      </c>
      <c r="T115" s="163">
        <v>0.83478187305161522</v>
      </c>
      <c r="U115" s="163">
        <v>0.79920686297778731</v>
      </c>
      <c r="V115" s="163">
        <v>0.77951383508247551</v>
      </c>
      <c r="W115" s="171">
        <v>0.77421953723199111</v>
      </c>
      <c r="X115" s="184">
        <v>0.86353454067396318</v>
      </c>
      <c r="Y115" s="408">
        <v>0.88873678049663452</v>
      </c>
      <c r="Z115" s="689">
        <v>0.88953933365121862</v>
      </c>
      <c r="AA115" s="172"/>
      <c r="AB115" s="172"/>
      <c r="AC115" s="172"/>
      <c r="AD115" s="182"/>
      <c r="AE115" s="493" t="s">
        <v>407</v>
      </c>
      <c r="AF115" s="2"/>
      <c r="AG115" s="2"/>
      <c r="AJ115" s="2"/>
      <c r="AK115" s="2"/>
      <c r="AL115" s="2"/>
      <c r="AM115" s="2"/>
      <c r="AN115" s="186"/>
      <c r="AO115" s="187"/>
      <c r="AP115" s="188"/>
      <c r="AQ115" s="188"/>
      <c r="AR115" s="138"/>
      <c r="AS115" s="138"/>
      <c r="AT115" s="2"/>
      <c r="AU115" s="2"/>
      <c r="AV115" s="2"/>
    </row>
    <row r="116" spans="1:48">
      <c r="A116" s="161" t="s">
        <v>146</v>
      </c>
      <c r="B116" s="178">
        <v>12608590</v>
      </c>
      <c r="C116" s="191">
        <v>0.15655940008975683</v>
      </c>
      <c r="D116" s="164">
        <v>71.154021288933009</v>
      </c>
      <c r="E116" s="164">
        <v>90.0706521235347</v>
      </c>
      <c r="F116" s="179">
        <v>-3.6738056173464835</v>
      </c>
      <c r="G116" s="166"/>
      <c r="H116" s="166"/>
      <c r="I116" s="167">
        <v>1234.5674787305832</v>
      </c>
      <c r="J116" s="168"/>
      <c r="K116" s="181">
        <v>0.15420044481731732</v>
      </c>
      <c r="L116" s="181">
        <v>0.15784749782896385</v>
      </c>
      <c r="M116" s="181">
        <v>0.15588458274610065</v>
      </c>
      <c r="N116" s="181">
        <v>0.16336975570259107</v>
      </c>
      <c r="O116" s="181">
        <v>0.16073549082010333</v>
      </c>
      <c r="P116" s="181">
        <v>0.14195303072991014</v>
      </c>
      <c r="Q116" s="181">
        <v>0.14084291071305766</v>
      </c>
      <c r="R116" s="181">
        <v>0.14735833749450014</v>
      </c>
      <c r="S116" s="163">
        <v>0.16433376929492</v>
      </c>
      <c r="T116" s="163">
        <v>0.15239926460385017</v>
      </c>
      <c r="U116" s="163">
        <v>0.15758550327003926</v>
      </c>
      <c r="V116" s="163">
        <v>0.16353908851183568</v>
      </c>
      <c r="W116" s="171">
        <v>0.16062010801084931</v>
      </c>
      <c r="X116" s="184">
        <v>0.1620888618233543</v>
      </c>
      <c r="Y116" s="408">
        <v>0.16511590347135971</v>
      </c>
      <c r="Z116" s="689">
        <v>0.16458354654823842</v>
      </c>
      <c r="AA116" s="172"/>
      <c r="AB116" s="172"/>
      <c r="AC116" s="172"/>
      <c r="AD116" s="182"/>
      <c r="AE116" s="493" t="s">
        <v>407</v>
      </c>
      <c r="AF116" s="2"/>
      <c r="AG116" s="2"/>
      <c r="AJ116" s="2"/>
      <c r="AK116" s="2"/>
      <c r="AL116" s="2"/>
      <c r="AM116" s="2"/>
      <c r="AN116" s="186"/>
      <c r="AO116" s="187"/>
      <c r="AP116" s="188"/>
      <c r="AQ116" s="188"/>
      <c r="AR116" s="138"/>
      <c r="AS116" s="138"/>
      <c r="AT116" s="2"/>
      <c r="AU116" s="2"/>
      <c r="AV116" s="2"/>
    </row>
    <row r="117" spans="1:48">
      <c r="A117" s="161" t="s">
        <v>147</v>
      </c>
      <c r="B117" s="178">
        <v>1844325</v>
      </c>
      <c r="C117" s="191">
        <v>0.13724780175999848</v>
      </c>
      <c r="D117" s="164">
        <v>72.23116664105217</v>
      </c>
      <c r="E117" s="164">
        <v>75.720018666233344</v>
      </c>
      <c r="F117" s="179">
        <v>-1.3375188445044737</v>
      </c>
      <c r="G117" s="166"/>
      <c r="H117" s="166"/>
      <c r="I117" s="167">
        <v>1436.1305823784885</v>
      </c>
      <c r="J117" s="168"/>
      <c r="K117" s="181">
        <v>0.140016003058934</v>
      </c>
      <c r="L117" s="181">
        <v>0.14508030452708898</v>
      </c>
      <c r="M117" s="181">
        <v>0.14482980752842284</v>
      </c>
      <c r="N117" s="181">
        <v>0.15030727936156324</v>
      </c>
      <c r="O117" s="181">
        <v>0.14980268189885432</v>
      </c>
      <c r="P117" s="181">
        <v>0.1483848540277122</v>
      </c>
      <c r="Q117" s="181">
        <v>0.15375407527810328</v>
      </c>
      <c r="R117" s="181">
        <v>0.16315448342584696</v>
      </c>
      <c r="S117" s="163">
        <v>0.16725035689316489</v>
      </c>
      <c r="T117" s="163">
        <v>0.1627045743877252</v>
      </c>
      <c r="U117" s="163">
        <v>0.1705756163864677</v>
      </c>
      <c r="V117" s="163">
        <v>0.17382387954615125</v>
      </c>
      <c r="W117" s="171">
        <v>0.17275760555534173</v>
      </c>
      <c r="X117" s="184">
        <v>0.17316734097474334</v>
      </c>
      <c r="Y117" s="408">
        <v>0.17336967862413183</v>
      </c>
      <c r="Z117" s="689">
        <v>0.17270403333493284</v>
      </c>
      <c r="AA117" s="172"/>
      <c r="AB117" s="172"/>
      <c r="AC117" s="172"/>
      <c r="AD117" s="182"/>
      <c r="AE117" s="493" t="s">
        <v>407</v>
      </c>
      <c r="AF117" s="2"/>
      <c r="AG117" s="2"/>
      <c r="AJ117" s="2"/>
      <c r="AK117" s="2"/>
      <c r="AL117" s="2"/>
      <c r="AM117" s="2"/>
      <c r="AN117" s="186"/>
      <c r="AO117" s="187"/>
      <c r="AP117" s="188"/>
      <c r="AQ117" s="188"/>
      <c r="AR117" s="138"/>
      <c r="AS117" s="138"/>
      <c r="AT117" s="2"/>
      <c r="AU117" s="2"/>
      <c r="AV117" s="2"/>
    </row>
    <row r="118" spans="1:48">
      <c r="A118" s="161" t="s">
        <v>107</v>
      </c>
      <c r="B118" s="178">
        <v>767085</v>
      </c>
      <c r="C118" s="191">
        <v>2.7101861416813051</v>
      </c>
      <c r="D118" s="164">
        <v>91.662665982324583</v>
      </c>
      <c r="E118" s="164">
        <v>127.67623941034277</v>
      </c>
      <c r="F118" s="179">
        <v>-0.59932210956670062</v>
      </c>
      <c r="G118" s="166"/>
      <c r="H118" s="166"/>
      <c r="I118" s="167">
        <v>6614.5267748024044</v>
      </c>
      <c r="J118" s="168"/>
      <c r="K118" s="692">
        <v>3.4101984857050094</v>
      </c>
      <c r="L118" s="692">
        <v>3.563352032556788</v>
      </c>
      <c r="M118" s="692">
        <v>3.4725104916290652</v>
      </c>
      <c r="N118" s="692">
        <v>3.427766590481014</v>
      </c>
      <c r="O118" s="692">
        <v>3.371676271463643</v>
      </c>
      <c r="P118" s="692">
        <v>3.269655967298096</v>
      </c>
      <c r="Q118" s="692">
        <v>3.1799438590166798</v>
      </c>
      <c r="R118" s="692">
        <v>3.3237639211976857</v>
      </c>
      <c r="S118" s="172">
        <v>3.1969310033765712</v>
      </c>
      <c r="T118" s="172">
        <v>3.3009836641980206</v>
      </c>
      <c r="U118" s="172">
        <v>3.590168773904312</v>
      </c>
      <c r="V118" s="172">
        <v>3.5948638748351263</v>
      </c>
      <c r="W118" s="693">
        <v>3.5970619392867982</v>
      </c>
      <c r="X118" s="694">
        <v>3.6947829858619903</v>
      </c>
      <c r="Y118" s="695">
        <v>3.7800916289946382</v>
      </c>
      <c r="Z118" s="696">
        <v>3.8425657340075228</v>
      </c>
      <c r="AA118" s="172"/>
      <c r="AB118" s="172"/>
      <c r="AC118" s="172"/>
      <c r="AD118" s="182"/>
      <c r="AE118" s="493" t="s">
        <v>19</v>
      </c>
      <c r="AF118" s="2"/>
      <c r="AG118" s="2"/>
      <c r="AJ118" s="2"/>
      <c r="AK118" s="2"/>
      <c r="AL118" s="2"/>
      <c r="AM118" s="2"/>
      <c r="AN118" s="186"/>
      <c r="AO118" s="187"/>
      <c r="AP118" s="188"/>
      <c r="AQ118" s="188"/>
      <c r="AR118" s="138"/>
      <c r="AS118" s="138"/>
      <c r="AT118" s="2"/>
      <c r="AU118" s="2"/>
      <c r="AV118" s="2"/>
    </row>
    <row r="119" spans="1:48">
      <c r="A119" s="161" t="s">
        <v>148</v>
      </c>
      <c r="B119" s="178">
        <v>10711067</v>
      </c>
      <c r="C119" s="191">
        <v>0.1446544832701569</v>
      </c>
      <c r="D119" s="164">
        <v>67.844762008419252</v>
      </c>
      <c r="E119" s="164">
        <v>33.957915778548639</v>
      </c>
      <c r="F119" s="179">
        <v>-0.69462291836157108</v>
      </c>
      <c r="G119" s="166"/>
      <c r="H119" s="166"/>
      <c r="I119" s="167">
        <v>1652.5666050711461</v>
      </c>
      <c r="J119" s="168"/>
      <c r="K119" s="181">
        <v>0.18341558634688826</v>
      </c>
      <c r="L119" s="181">
        <v>0.19426771576256388</v>
      </c>
      <c r="M119" s="181">
        <v>0.21919459453670256</v>
      </c>
      <c r="N119" s="181">
        <v>0.20617422477908334</v>
      </c>
      <c r="O119" s="181">
        <v>0.22979077962645636</v>
      </c>
      <c r="P119" s="181">
        <v>0.23586620911086534</v>
      </c>
      <c r="Q119" s="181">
        <v>0.2365643725696048</v>
      </c>
      <c r="R119" s="181">
        <v>0.24784667064430402</v>
      </c>
      <c r="S119" s="163">
        <v>0.25238214849781404</v>
      </c>
      <c r="T119" s="163">
        <v>0.25049179455472403</v>
      </c>
      <c r="U119" s="163">
        <v>0.21406614342329361</v>
      </c>
      <c r="V119" s="163">
        <v>0.21975716004385679</v>
      </c>
      <c r="W119" s="171">
        <v>0.20444943464253562</v>
      </c>
      <c r="X119" s="184">
        <v>0.20987095984150247</v>
      </c>
      <c r="Y119" s="408">
        <v>0.21184109135157134</v>
      </c>
      <c r="Z119" s="689">
        <v>0.21424830952260626</v>
      </c>
      <c r="AA119" s="172"/>
      <c r="AB119" s="172"/>
      <c r="AC119" s="172"/>
      <c r="AD119" s="182"/>
      <c r="AE119" s="493" t="s">
        <v>407</v>
      </c>
      <c r="AF119" s="2"/>
      <c r="AG119" s="2"/>
      <c r="AJ119" s="2"/>
      <c r="AK119" s="2"/>
      <c r="AL119" s="2"/>
      <c r="AM119" s="2"/>
      <c r="AN119" s="186"/>
      <c r="AO119" s="187"/>
      <c r="AP119" s="188"/>
      <c r="AQ119" s="188"/>
      <c r="AR119" s="138"/>
      <c r="AS119" s="138"/>
      <c r="AT119" s="2"/>
      <c r="AU119" s="2"/>
      <c r="AV119" s="2"/>
    </row>
    <row r="120" spans="1:48">
      <c r="A120" s="161" t="s">
        <v>108</v>
      </c>
      <c r="B120" s="178">
        <v>8075060</v>
      </c>
      <c r="C120" s="191">
        <v>0.62002070833097911</v>
      </c>
      <c r="D120" s="164">
        <v>99.767588538637142</v>
      </c>
      <c r="E120" s="164">
        <v>82.113953181187668</v>
      </c>
      <c r="F120" s="179">
        <v>-31.683453933065127</v>
      </c>
      <c r="G120" s="166"/>
      <c r="H120" s="166"/>
      <c r="I120" s="167">
        <v>4237.4047099224681</v>
      </c>
      <c r="J120" s="168"/>
      <c r="K120" s="181">
        <v>0.79999223860658519</v>
      </c>
      <c r="L120" s="181">
        <v>0.92285202448352799</v>
      </c>
      <c r="M120" s="181">
        <v>0.94975663228856244</v>
      </c>
      <c r="N120" s="181">
        <v>1.0347873697011185</v>
      </c>
      <c r="O120" s="181">
        <v>1.1291870656231158</v>
      </c>
      <c r="P120" s="181">
        <v>1.1299198292893748</v>
      </c>
      <c r="Q120" s="181">
        <v>1.0231576860892113</v>
      </c>
      <c r="R120" s="181">
        <v>1.241568301158285</v>
      </c>
      <c r="S120" s="163">
        <v>1.1811230461727922</v>
      </c>
      <c r="T120" s="163">
        <v>1.0973653702009643</v>
      </c>
      <c r="U120" s="163">
        <v>1.0661975779180757</v>
      </c>
      <c r="V120" s="163">
        <v>1.0812469011655845</v>
      </c>
      <c r="W120" s="171">
        <v>1.1021698601019037</v>
      </c>
      <c r="X120" s="171">
        <v>1.0965757396900397</v>
      </c>
      <c r="Y120" s="408">
        <v>1.1162072716027402</v>
      </c>
      <c r="Z120" s="689">
        <v>1.1245724261438292</v>
      </c>
      <c r="AA120" s="172"/>
      <c r="AB120" s="172"/>
      <c r="AC120" s="172"/>
      <c r="AD120" s="182"/>
      <c r="AE120" s="493" t="s">
        <v>19</v>
      </c>
      <c r="AF120" s="2"/>
      <c r="AG120" s="2"/>
      <c r="AJ120" s="2"/>
      <c r="AK120" s="2"/>
      <c r="AL120" s="2"/>
      <c r="AM120" s="2"/>
      <c r="AN120" s="186"/>
      <c r="AO120" s="187"/>
      <c r="AP120" s="188"/>
      <c r="AQ120" s="188"/>
      <c r="AR120" s="138"/>
      <c r="AS120" s="138"/>
      <c r="AT120" s="2"/>
      <c r="AU120" s="2"/>
      <c r="AV120" s="2"/>
    </row>
    <row r="121" spans="1:48">
      <c r="A121" s="161" t="s">
        <v>86</v>
      </c>
      <c r="B121" s="178">
        <v>9844686</v>
      </c>
      <c r="C121" s="191">
        <v>6.1412592848657299</v>
      </c>
      <c r="D121" s="164">
        <v>121.04811465824929</v>
      </c>
      <c r="E121" s="164">
        <v>101.82274209164622</v>
      </c>
      <c r="F121" s="179">
        <v>3</v>
      </c>
      <c r="G121" s="179">
        <v>0.32288379162806835</v>
      </c>
      <c r="H121" s="179">
        <v>0.3454449285804998</v>
      </c>
      <c r="I121" s="167">
        <v>23574.131931575383</v>
      </c>
      <c r="J121" s="168">
        <v>6</v>
      </c>
      <c r="K121" s="697">
        <v>5.7097634120273364</v>
      </c>
      <c r="L121" s="697">
        <v>5.8514646716810716</v>
      </c>
      <c r="M121" s="697">
        <v>5.7846734554728263</v>
      </c>
      <c r="N121" s="697">
        <v>6.062022002330747</v>
      </c>
      <c r="O121" s="697">
        <v>5.8591262913378319</v>
      </c>
      <c r="P121" s="697">
        <v>5.9040551505737344</v>
      </c>
      <c r="Q121" s="697">
        <v>5.936832779181267</v>
      </c>
      <c r="R121" s="697">
        <v>5.7871993707170937</v>
      </c>
      <c r="S121" s="698">
        <v>5.6879166638320386</v>
      </c>
      <c r="T121" s="698">
        <v>5.0722244097584532</v>
      </c>
      <c r="U121" s="172">
        <v>5.1728576366303196</v>
      </c>
      <c r="V121" s="172">
        <v>5.0100303460049362</v>
      </c>
      <c r="W121" s="693">
        <v>4.9289461268802599</v>
      </c>
      <c r="X121" s="693">
        <v>4.6702355128368032</v>
      </c>
      <c r="Y121" s="695">
        <v>4.6377811464510428</v>
      </c>
      <c r="Z121" s="696">
        <v>4.8895048001833699</v>
      </c>
      <c r="AA121" s="172"/>
      <c r="AB121" s="172"/>
      <c r="AC121" s="172"/>
      <c r="AD121" s="182"/>
      <c r="AE121" s="493" t="s">
        <v>19</v>
      </c>
      <c r="AF121" s="2"/>
      <c r="AG121" s="2"/>
      <c r="AJ121" s="2"/>
      <c r="AK121" s="2"/>
      <c r="AL121" s="2"/>
      <c r="AM121" s="2"/>
      <c r="AN121" s="186"/>
      <c r="AO121" s="187"/>
      <c r="AP121" s="188"/>
      <c r="AQ121" s="188"/>
      <c r="AR121" s="138"/>
      <c r="AS121" s="138"/>
      <c r="AT121" s="2"/>
      <c r="AU121" s="2"/>
      <c r="AV121" s="2"/>
    </row>
    <row r="122" spans="1:48">
      <c r="A122" s="161" t="s">
        <v>285</v>
      </c>
      <c r="B122" s="178">
        <v>330823</v>
      </c>
      <c r="C122" s="191">
        <v>9.3820015545162541</v>
      </c>
      <c r="D122" s="164">
        <v>136.49829895848276</v>
      </c>
      <c r="E122" s="183"/>
      <c r="F122" s="179">
        <v>0.348780361088951</v>
      </c>
      <c r="G122" s="166"/>
      <c r="H122" s="166"/>
      <c r="I122" s="167">
        <v>43468.254436560943</v>
      </c>
      <c r="J122" s="168">
        <v>1</v>
      </c>
      <c r="K122" s="697">
        <v>10.139619272866927</v>
      </c>
      <c r="L122" s="697">
        <v>10.415231618415911</v>
      </c>
      <c r="M122" s="697">
        <v>10.802175435832185</v>
      </c>
      <c r="N122" s="697">
        <v>10.57244600792205</v>
      </c>
      <c r="O122" s="697">
        <v>10.805612293745138</v>
      </c>
      <c r="P122" s="697">
        <v>10.533651019562253</v>
      </c>
      <c r="Q122" s="697">
        <v>10.741421497439235</v>
      </c>
      <c r="R122" s="697">
        <v>11.22455052436848</v>
      </c>
      <c r="S122" s="698">
        <v>12.215494257062957</v>
      </c>
      <c r="T122" s="698">
        <v>12.097936375343581</v>
      </c>
      <c r="U122" s="172">
        <v>11.495216248420018</v>
      </c>
      <c r="V122" s="172">
        <v>11.119270878671776</v>
      </c>
      <c r="W122" s="693">
        <v>11.162095650929013</v>
      </c>
      <c r="X122" s="694">
        <v>11.838741082347422</v>
      </c>
      <c r="Y122" s="695">
        <v>11.892843286406178</v>
      </c>
      <c r="Z122" s="696">
        <v>11.760830726563485</v>
      </c>
      <c r="AA122" s="172"/>
      <c r="AB122" s="172"/>
      <c r="AC122" s="172"/>
      <c r="AD122" s="182"/>
      <c r="AE122" s="493"/>
      <c r="AF122" s="2"/>
      <c r="AG122" s="2"/>
      <c r="AJ122" s="2"/>
      <c r="AK122" s="2"/>
      <c r="AL122" s="2"/>
      <c r="AM122" s="2"/>
      <c r="AN122" s="186"/>
      <c r="AO122" s="187"/>
      <c r="AP122" s="188"/>
      <c r="AQ122" s="188"/>
      <c r="AR122" s="138"/>
      <c r="AS122" s="138"/>
      <c r="AT122" s="2"/>
      <c r="AU122" s="2"/>
      <c r="AV122" s="2"/>
    </row>
    <row r="123" spans="1:48">
      <c r="A123" s="161" t="s">
        <v>121</v>
      </c>
      <c r="B123" s="178">
        <v>1311050527</v>
      </c>
      <c r="C123" s="191">
        <v>0.87759062072075389</v>
      </c>
      <c r="D123" s="164">
        <v>74.959141914106056</v>
      </c>
      <c r="E123" s="164">
        <v>37.836212804270311</v>
      </c>
      <c r="F123" s="179">
        <v>2.3025109356966795</v>
      </c>
      <c r="G123" s="179">
        <v>2.0525750059183757E-3</v>
      </c>
      <c r="H123" s="179">
        <v>4.4353393308151764E-3</v>
      </c>
      <c r="I123" s="167">
        <v>5115.5414685095075</v>
      </c>
      <c r="J123" s="168">
        <v>10</v>
      </c>
      <c r="K123" s="181">
        <v>1.0049978678514877</v>
      </c>
      <c r="L123" s="181">
        <v>1.0027751624738956</v>
      </c>
      <c r="M123" s="181">
        <v>1.020545759104539</v>
      </c>
      <c r="N123" s="181">
        <v>1.0371599720021909</v>
      </c>
      <c r="O123" s="181">
        <v>1.0825476591394505</v>
      </c>
      <c r="P123" s="181">
        <v>1.1098582434162418</v>
      </c>
      <c r="Q123" s="181">
        <v>1.1766798624553751</v>
      </c>
      <c r="R123" s="181">
        <v>1.2199789991694829</v>
      </c>
      <c r="S123" s="163">
        <v>1.2836757292221381</v>
      </c>
      <c r="T123" s="163">
        <v>1.4315037212297848</v>
      </c>
      <c r="U123" s="163">
        <v>1.5018140757984719</v>
      </c>
      <c r="V123" s="163">
        <v>1.5725436718391974</v>
      </c>
      <c r="W123" s="171">
        <v>1.6546965127164988</v>
      </c>
      <c r="X123" s="171">
        <v>1.7126056675042238</v>
      </c>
      <c r="Y123" s="408">
        <v>1.8022049052923681</v>
      </c>
      <c r="Z123" s="689">
        <v>1.8725198363397479</v>
      </c>
      <c r="AA123" s="172"/>
      <c r="AB123" s="172"/>
      <c r="AC123" s="172"/>
      <c r="AD123" s="182"/>
      <c r="AE123" s="493" t="s">
        <v>407</v>
      </c>
      <c r="AF123" s="2"/>
      <c r="AG123" s="2"/>
      <c r="AJ123" s="2"/>
      <c r="AK123" s="2"/>
      <c r="AL123" s="2"/>
      <c r="AM123" s="2"/>
      <c r="AN123" s="186"/>
      <c r="AO123" s="187"/>
      <c r="AP123" s="188"/>
      <c r="AQ123" s="188"/>
      <c r="AR123" s="138"/>
      <c r="AS123" s="138"/>
      <c r="AT123" s="2"/>
      <c r="AU123" s="2"/>
      <c r="AV123" s="2"/>
    </row>
    <row r="124" spans="1:48">
      <c r="A124" s="161" t="s">
        <v>100</v>
      </c>
      <c r="B124" s="178">
        <v>257563815</v>
      </c>
      <c r="C124" s="191">
        <v>1.1422930885710518</v>
      </c>
      <c r="D124" s="164">
        <v>91.018345621319668</v>
      </c>
      <c r="E124" s="164">
        <v>60.918028835383033</v>
      </c>
      <c r="F124" s="179">
        <v>-17.487272156999346</v>
      </c>
      <c r="G124" s="166"/>
      <c r="H124" s="166"/>
      <c r="I124" s="167">
        <v>9599.292625920476</v>
      </c>
      <c r="J124" s="168">
        <v>2</v>
      </c>
      <c r="K124" s="181">
        <v>1.3913461916499477</v>
      </c>
      <c r="L124" s="181">
        <v>1.470687722855869</v>
      </c>
      <c r="M124" s="181">
        <v>1.4842162985480081</v>
      </c>
      <c r="N124" s="181">
        <v>1.5992522307967756</v>
      </c>
      <c r="O124" s="181">
        <v>1.6036973322744268</v>
      </c>
      <c r="P124" s="181">
        <v>1.5940620783590957</v>
      </c>
      <c r="Q124" s="181">
        <v>1.6731492328341329</v>
      </c>
      <c r="R124" s="181">
        <v>1.7167780406659012</v>
      </c>
      <c r="S124" s="163">
        <v>1.6840261678542725</v>
      </c>
      <c r="T124" s="163">
        <v>1.7262219708774655</v>
      </c>
      <c r="U124" s="163">
        <v>1.7524552890462577</v>
      </c>
      <c r="V124" s="163">
        <v>1.7691517290899847</v>
      </c>
      <c r="W124" s="171">
        <v>1.7885380436525549</v>
      </c>
      <c r="X124" s="171">
        <v>1.8018370293996866</v>
      </c>
      <c r="Y124" s="408">
        <v>1.9006620941192442</v>
      </c>
      <c r="Z124" s="689">
        <v>1.9527638239867653</v>
      </c>
      <c r="AA124" s="172"/>
      <c r="AB124" s="172"/>
      <c r="AC124" s="172"/>
      <c r="AD124" s="182"/>
      <c r="AE124" s="493" t="s">
        <v>19</v>
      </c>
      <c r="AF124" s="2"/>
      <c r="AG124" s="2"/>
      <c r="AJ124" s="2"/>
      <c r="AK124" s="2"/>
      <c r="AL124" s="2"/>
      <c r="AM124" s="2"/>
      <c r="AN124" s="186"/>
      <c r="AO124" s="187"/>
      <c r="AP124" s="188"/>
      <c r="AQ124" s="188"/>
      <c r="AR124" s="138"/>
      <c r="AS124" s="138"/>
      <c r="AT124" s="2"/>
      <c r="AU124" s="2"/>
      <c r="AV124" s="2"/>
    </row>
    <row r="125" spans="1:48">
      <c r="A125" s="161" t="s">
        <v>56</v>
      </c>
      <c r="B125" s="178">
        <v>79109272</v>
      </c>
      <c r="C125" s="191">
        <v>4.4166280303817835</v>
      </c>
      <c r="D125" s="164">
        <v>99.611229255123988</v>
      </c>
      <c r="E125" s="164">
        <v>66.736779260571737</v>
      </c>
      <c r="F125" s="179">
        <v>0.90342279397170178</v>
      </c>
      <c r="G125" s="179">
        <v>0</v>
      </c>
      <c r="H125" s="179">
        <v>1.4874861386987334E-3</v>
      </c>
      <c r="I125" s="180">
        <v>16532.724959085215</v>
      </c>
      <c r="J125" s="168"/>
      <c r="K125" s="692">
        <v>5.3139906379526263</v>
      </c>
      <c r="L125" s="692">
        <v>5.4560475468584304</v>
      </c>
      <c r="M125" s="692">
        <v>5.6205866603156913</v>
      </c>
      <c r="N125" s="692">
        <v>5.8728571477856901</v>
      </c>
      <c r="O125" s="692">
        <v>6.2298688799232202</v>
      </c>
      <c r="P125" s="692">
        <v>6.6454766401683676</v>
      </c>
      <c r="Q125" s="692">
        <v>7.0542673449128692</v>
      </c>
      <c r="R125" s="692">
        <v>7.448021197675561</v>
      </c>
      <c r="S125" s="172">
        <v>7.5064905162932893</v>
      </c>
      <c r="T125" s="172">
        <v>7.7028515831329605</v>
      </c>
      <c r="U125" s="172">
        <v>7.6618736718882774</v>
      </c>
      <c r="V125" s="172">
        <v>7.694450672948812</v>
      </c>
      <c r="W125" s="693">
        <v>7.7643619852272234</v>
      </c>
      <c r="X125" s="693">
        <v>7.7775262502407774</v>
      </c>
      <c r="Y125" s="695">
        <v>7.9983586207103805</v>
      </c>
      <c r="Z125" s="696">
        <v>8.0110658031329951</v>
      </c>
      <c r="AA125" s="172"/>
      <c r="AB125" s="172"/>
      <c r="AC125" s="172"/>
      <c r="AD125" s="182"/>
      <c r="AE125" s="493" t="s">
        <v>19</v>
      </c>
      <c r="AF125" s="2"/>
      <c r="AG125" s="2"/>
      <c r="AJ125" s="2"/>
      <c r="AK125" s="2"/>
      <c r="AL125" s="2"/>
      <c r="AM125" s="2"/>
      <c r="AN125" s="186"/>
      <c r="AO125" s="187"/>
      <c r="AP125" s="188"/>
      <c r="AQ125" s="188"/>
      <c r="AR125" s="138"/>
      <c r="AS125" s="138"/>
      <c r="AT125" s="2"/>
      <c r="AU125" s="2"/>
      <c r="AV125" s="2"/>
    </row>
    <row r="126" spans="1:48">
      <c r="A126" s="161" t="s">
        <v>85</v>
      </c>
      <c r="B126" s="178">
        <v>36423395</v>
      </c>
      <c r="C126" s="191">
        <v>4.5521818293411584</v>
      </c>
      <c r="D126" s="164">
        <v>71.404707595530013</v>
      </c>
      <c r="E126" s="164">
        <v>29.431356719560789</v>
      </c>
      <c r="F126" s="179">
        <v>0.10000000000000009</v>
      </c>
      <c r="G126" s="166"/>
      <c r="H126" s="166"/>
      <c r="I126" s="167">
        <v>14569.541248118141</v>
      </c>
      <c r="J126" s="168"/>
      <c r="K126" s="692">
        <v>3.5900792142924436</v>
      </c>
      <c r="L126" s="692">
        <v>3.6870738585195126</v>
      </c>
      <c r="M126" s="692">
        <v>3.7250042539280201</v>
      </c>
      <c r="N126" s="692">
        <v>3.4027741071127733</v>
      </c>
      <c r="O126" s="692">
        <v>3.3841981673545329</v>
      </c>
      <c r="P126" s="692">
        <v>3.2996334557086104</v>
      </c>
      <c r="Q126" s="692">
        <v>2.640913662497105</v>
      </c>
      <c r="R126" s="692">
        <v>2.8023193122193297</v>
      </c>
      <c r="S126" s="172">
        <v>3.1003442500881322</v>
      </c>
      <c r="T126" s="172">
        <v>3.5987211228044091</v>
      </c>
      <c r="U126" s="172">
        <v>3.9464587871863808</v>
      </c>
      <c r="V126" s="172">
        <v>4.0771607629777407</v>
      </c>
      <c r="W126" s="693">
        <v>4.2703676008363107</v>
      </c>
      <c r="X126" s="693">
        <v>4.5101304734786556</v>
      </c>
      <c r="Y126" s="695">
        <v>4.4795872556367842</v>
      </c>
      <c r="Z126" s="696">
        <v>4.4098949345690039</v>
      </c>
      <c r="AA126" s="172"/>
      <c r="AB126" s="172"/>
      <c r="AC126" s="172"/>
      <c r="AD126" s="182"/>
      <c r="AE126" s="493" t="s">
        <v>19</v>
      </c>
      <c r="AF126" s="2"/>
      <c r="AG126" s="2"/>
      <c r="AJ126" s="2"/>
      <c r="AK126" s="2"/>
      <c r="AL126" s="2"/>
      <c r="AM126" s="2"/>
      <c r="AN126" s="186"/>
      <c r="AO126" s="187"/>
      <c r="AP126" s="188"/>
      <c r="AQ126" s="188"/>
      <c r="AR126" s="138"/>
      <c r="AS126" s="138"/>
      <c r="AT126" s="2"/>
      <c r="AU126" s="2"/>
      <c r="AV126" s="2"/>
    </row>
    <row r="127" spans="1:48">
      <c r="A127" s="161" t="s">
        <v>41</v>
      </c>
      <c r="B127" s="178">
        <v>4640703</v>
      </c>
      <c r="C127" s="191">
        <v>9.7323325710021074</v>
      </c>
      <c r="D127" s="164">
        <v>124.18547104322568</v>
      </c>
      <c r="E127" s="164">
        <v>156.88191651705898</v>
      </c>
      <c r="F127" s="179">
        <v>4.3853349698736013</v>
      </c>
      <c r="G127" s="166"/>
      <c r="H127" s="166"/>
      <c r="I127" s="167">
        <v>52577.31285110223</v>
      </c>
      <c r="J127" s="168">
        <v>62</v>
      </c>
      <c r="K127" s="697">
        <v>11.385266903667612</v>
      </c>
      <c r="L127" s="697">
        <v>11.77555799094136</v>
      </c>
      <c r="M127" s="697">
        <v>11.370285914710225</v>
      </c>
      <c r="N127" s="697">
        <v>11.06124518916423</v>
      </c>
      <c r="O127" s="697">
        <v>11.08888110502205</v>
      </c>
      <c r="P127" s="697">
        <v>11.285094262302255</v>
      </c>
      <c r="Q127" s="697">
        <v>11.379451262031486</v>
      </c>
      <c r="R127" s="697">
        <v>10.862356541997787</v>
      </c>
      <c r="S127" s="698">
        <v>10.488950665630243</v>
      </c>
      <c r="T127" s="698">
        <v>9.1803770910715414</v>
      </c>
      <c r="U127" s="172">
        <v>9.0349526909251114</v>
      </c>
      <c r="V127" s="172">
        <v>7.9441477021218168</v>
      </c>
      <c r="W127" s="693">
        <v>7.7902052476783821</v>
      </c>
      <c r="X127" s="693">
        <v>7.5802188911455843</v>
      </c>
      <c r="Y127" s="695">
        <v>7.4611799676156778</v>
      </c>
      <c r="Z127" s="696">
        <v>7.8138491056157156</v>
      </c>
      <c r="AA127" s="172"/>
      <c r="AB127" s="172"/>
      <c r="AC127" s="172"/>
      <c r="AD127" s="182"/>
      <c r="AE127" s="493" t="s">
        <v>19</v>
      </c>
      <c r="AF127" s="2"/>
      <c r="AG127" s="2"/>
      <c r="AJ127" s="2"/>
      <c r="AK127" s="2"/>
      <c r="AL127" s="2"/>
      <c r="AM127" s="2"/>
      <c r="AN127" s="186"/>
      <c r="AO127" s="187"/>
      <c r="AP127" s="188"/>
      <c r="AQ127" s="188"/>
      <c r="AR127" s="138"/>
      <c r="AS127" s="138"/>
      <c r="AT127" s="2"/>
      <c r="AU127" s="2"/>
      <c r="AV127" s="2"/>
    </row>
    <row r="128" spans="1:48">
      <c r="A128" s="161" t="s">
        <v>46</v>
      </c>
      <c r="B128" s="178">
        <v>8380400</v>
      </c>
      <c r="C128" s="191">
        <v>5.8258173194642122</v>
      </c>
      <c r="D128" s="164">
        <v>113.36535463986384</v>
      </c>
      <c r="E128" s="164">
        <v>111.95814558834535</v>
      </c>
      <c r="F128" s="179">
        <v>1.501715979450934</v>
      </c>
      <c r="G128" s="166"/>
      <c r="H128" s="166"/>
      <c r="I128" s="167">
        <v>32942.925981509965</v>
      </c>
      <c r="J128" s="168"/>
      <c r="K128" s="692">
        <v>6.4148323523690198</v>
      </c>
      <c r="L128" s="692">
        <v>6.2762586673849592</v>
      </c>
      <c r="M128" s="692">
        <v>6.4958747111293258</v>
      </c>
      <c r="N128" s="692">
        <v>6.5607261348475783</v>
      </c>
      <c r="O128" s="692">
        <v>6.42679247725175</v>
      </c>
      <c r="P128" s="692">
        <v>6.0900272432527922</v>
      </c>
      <c r="Q128" s="692">
        <v>6.2555652638523807</v>
      </c>
      <c r="R128" s="692">
        <v>6.3275878966704475</v>
      </c>
      <c r="S128" s="172">
        <v>6.2032334374175404</v>
      </c>
      <c r="T128" s="172">
        <v>5.9790219145987606</v>
      </c>
      <c r="U128" s="172">
        <v>6.1293364648492652</v>
      </c>
      <c r="V128" s="172">
        <v>5.9455036335350719</v>
      </c>
      <c r="W128" s="693">
        <v>5.9144959915230837</v>
      </c>
      <c r="X128" s="693">
        <v>5.3030516490343915</v>
      </c>
      <c r="Y128" s="695">
        <v>5.0502590790583159</v>
      </c>
      <c r="Z128" s="696">
        <v>5.1612724650911321</v>
      </c>
      <c r="AA128" s="172"/>
      <c r="AB128" s="172"/>
      <c r="AC128" s="172"/>
      <c r="AD128" s="182"/>
      <c r="AE128" s="493" t="s">
        <v>19</v>
      </c>
      <c r="AF128" s="2"/>
      <c r="AG128" s="2"/>
      <c r="AJ128" s="2"/>
      <c r="AK128" s="2"/>
      <c r="AL128" s="2"/>
      <c r="AM128" s="2"/>
      <c r="AN128" s="186"/>
      <c r="AO128" s="187"/>
      <c r="AP128" s="188"/>
      <c r="AQ128" s="188"/>
      <c r="AR128" s="138"/>
      <c r="AS128" s="138"/>
      <c r="AT128" s="2"/>
      <c r="AU128" s="2"/>
      <c r="AV128" s="2"/>
    </row>
    <row r="129" spans="1:48">
      <c r="A129" s="161" t="s">
        <v>60</v>
      </c>
      <c r="B129" s="178">
        <v>60802085</v>
      </c>
      <c r="C129" s="191">
        <v>7.5523120672334922</v>
      </c>
      <c r="D129" s="164">
        <v>127.92653069018529</v>
      </c>
      <c r="E129" s="164">
        <v>136.65338408420243</v>
      </c>
      <c r="F129" s="179">
        <v>6.5625974624747023</v>
      </c>
      <c r="G129" s="166"/>
      <c r="H129" s="166"/>
      <c r="I129" s="167">
        <v>35918.754673101219</v>
      </c>
      <c r="J129" s="168">
        <v>160</v>
      </c>
      <c r="K129" s="697">
        <v>8.0338041537099674</v>
      </c>
      <c r="L129" s="697">
        <v>7.9647558188376442</v>
      </c>
      <c r="M129" s="697">
        <v>8.069603036030605</v>
      </c>
      <c r="N129" s="697">
        <v>8.3251670476707513</v>
      </c>
      <c r="O129" s="697">
        <v>8.445484755956004</v>
      </c>
      <c r="P129" s="697">
        <v>8.4029968113841811</v>
      </c>
      <c r="Q129" s="697">
        <v>8.3079670903061942</v>
      </c>
      <c r="R129" s="697">
        <v>8.1529051126033636</v>
      </c>
      <c r="S129" s="698">
        <v>7.8648848583614566</v>
      </c>
      <c r="T129" s="698">
        <v>6.953623354736953</v>
      </c>
      <c r="U129" s="172">
        <v>7.0958022608274209</v>
      </c>
      <c r="V129" s="172">
        <v>6.904248765765872</v>
      </c>
      <c r="W129" s="693">
        <v>6.6146686470023619</v>
      </c>
      <c r="X129" s="693">
        <v>6.0650104460522822</v>
      </c>
      <c r="Y129" s="695">
        <v>5.6132741295423774</v>
      </c>
      <c r="Z129" s="696">
        <v>5.9013309895427222</v>
      </c>
      <c r="AA129" s="172"/>
      <c r="AB129" s="172"/>
      <c r="AC129" s="172"/>
      <c r="AD129" s="182"/>
      <c r="AE129" s="493" t="s">
        <v>19</v>
      </c>
      <c r="AF129" s="2"/>
      <c r="AG129" s="2"/>
      <c r="AJ129" s="2"/>
      <c r="AK129" s="2"/>
      <c r="AL129" s="2"/>
      <c r="AM129" s="2"/>
      <c r="AN129" s="186"/>
      <c r="AO129" s="187"/>
      <c r="AP129" s="188"/>
      <c r="AQ129" s="188"/>
      <c r="AR129" s="138"/>
      <c r="AS129" s="138"/>
      <c r="AT129" s="2"/>
      <c r="AU129" s="2"/>
      <c r="AV129" s="2"/>
    </row>
    <row r="130" spans="1:48">
      <c r="A130" s="161" t="s">
        <v>101</v>
      </c>
      <c r="B130" s="178">
        <v>2725941</v>
      </c>
      <c r="C130" s="191">
        <v>3.5202727485923377</v>
      </c>
      <c r="D130" s="164">
        <v>109.42029959288739</v>
      </c>
      <c r="E130" s="164">
        <v>68.017493638813491</v>
      </c>
      <c r="F130" s="179">
        <v>-0.79530238012125665</v>
      </c>
      <c r="G130" s="166"/>
      <c r="H130" s="166"/>
      <c r="I130" s="167">
        <v>8287.8106241440692</v>
      </c>
      <c r="J130" s="168"/>
      <c r="K130" s="697">
        <v>3.9283596278901354</v>
      </c>
      <c r="L130" s="697">
        <v>3.926798060044876</v>
      </c>
      <c r="M130" s="697">
        <v>3.8809228550136461</v>
      </c>
      <c r="N130" s="697">
        <v>3.9716333193999596</v>
      </c>
      <c r="O130" s="697">
        <v>3.9721950479848531</v>
      </c>
      <c r="P130" s="697">
        <v>3.9647265782810934</v>
      </c>
      <c r="Q130" s="697">
        <v>4.5688389745857609</v>
      </c>
      <c r="R130" s="697">
        <v>4.5151975703973148</v>
      </c>
      <c r="S130" s="698">
        <v>4.3221207984403147</v>
      </c>
      <c r="T130" s="698">
        <v>3.0318624399904746</v>
      </c>
      <c r="U130" s="172">
        <v>2.8834217121586372</v>
      </c>
      <c r="V130" s="172">
        <v>3.0288647673769171</v>
      </c>
      <c r="W130" s="693">
        <v>2.9916605511340157</v>
      </c>
      <c r="X130" s="693">
        <v>3.1645062780431643</v>
      </c>
      <c r="Y130" s="695">
        <v>3.2378575350776249</v>
      </c>
      <c r="Z130" s="696">
        <v>3.2863881834402875</v>
      </c>
      <c r="AA130" s="172"/>
      <c r="AB130" s="172"/>
      <c r="AC130" s="172"/>
      <c r="AD130" s="182"/>
      <c r="AE130" s="493" t="s">
        <v>19</v>
      </c>
      <c r="AF130" s="2"/>
      <c r="AG130" s="2"/>
      <c r="AJ130" s="2"/>
      <c r="AK130" s="2"/>
      <c r="AL130" s="2"/>
      <c r="AM130" s="2"/>
      <c r="AN130" s="186"/>
      <c r="AO130" s="187"/>
      <c r="AP130" s="188"/>
      <c r="AQ130" s="188"/>
      <c r="AR130" s="138"/>
      <c r="AS130" s="138"/>
      <c r="AT130" s="2"/>
      <c r="AU130" s="2"/>
      <c r="AV130" s="2"/>
    </row>
    <row r="131" spans="1:48">
      <c r="A131" s="161" t="s">
        <v>44</v>
      </c>
      <c r="B131" s="178">
        <v>126958472</v>
      </c>
      <c r="C131" s="191">
        <v>9.6911930424448407</v>
      </c>
      <c r="D131" s="164">
        <v>125.00519073666773</v>
      </c>
      <c r="E131" s="164">
        <v>95.734624616351425</v>
      </c>
      <c r="F131" s="179">
        <v>3.1210469599203008</v>
      </c>
      <c r="G131" s="179">
        <v>0.54646242023331015</v>
      </c>
      <c r="H131" s="179">
        <v>0.40949821599143449</v>
      </c>
      <c r="I131" s="167">
        <v>37794.279642934947</v>
      </c>
      <c r="J131" s="168">
        <v>2458</v>
      </c>
      <c r="K131" s="692">
        <v>9.9994827043866596</v>
      </c>
      <c r="L131" s="692">
        <v>9.8660831005117178</v>
      </c>
      <c r="M131" s="692">
        <v>10.185619090402534</v>
      </c>
      <c r="N131" s="692">
        <v>10.171840690065077</v>
      </c>
      <c r="O131" s="692">
        <v>10.15083451822653</v>
      </c>
      <c r="P131" s="692">
        <v>10.189592909351742</v>
      </c>
      <c r="Q131" s="692">
        <v>10.138980142215857</v>
      </c>
      <c r="R131" s="692">
        <v>10.299643762399056</v>
      </c>
      <c r="S131" s="172">
        <v>9.6355764805055397</v>
      </c>
      <c r="T131" s="172">
        <v>9.1377783335854001</v>
      </c>
      <c r="U131" s="172">
        <v>9.5750584301345061</v>
      </c>
      <c r="V131" s="172">
        <v>9.8880947735717477</v>
      </c>
      <c r="W131" s="693">
        <v>10.173922210697764</v>
      </c>
      <c r="X131" s="693">
        <v>10.337835139466561</v>
      </c>
      <c r="Y131" s="695">
        <v>10.107442301909312</v>
      </c>
      <c r="Z131" s="696">
        <v>9.8985179124981322</v>
      </c>
      <c r="AA131" s="172"/>
      <c r="AB131" s="172"/>
      <c r="AC131" s="172"/>
      <c r="AD131" s="182"/>
      <c r="AE131" s="493" t="s">
        <v>19</v>
      </c>
      <c r="AF131" s="2"/>
      <c r="AG131" s="2"/>
      <c r="AJ131" s="2"/>
      <c r="AK131" s="2"/>
      <c r="AL131" s="2"/>
      <c r="AM131" s="2"/>
      <c r="AN131" s="186"/>
      <c r="AO131" s="187"/>
      <c r="AP131" s="188"/>
      <c r="AQ131" s="188"/>
      <c r="AR131" s="138"/>
      <c r="AS131" s="138"/>
      <c r="AT131" s="2"/>
      <c r="AU131" s="2"/>
      <c r="AV131" s="2"/>
    </row>
    <row r="132" spans="1:48">
      <c r="A132" s="161" t="s">
        <v>91</v>
      </c>
      <c r="B132" s="178">
        <v>7594547</v>
      </c>
      <c r="C132" s="191">
        <v>3.1575929282727895</v>
      </c>
      <c r="D132" s="164">
        <v>100.19668887714342</v>
      </c>
      <c r="E132" s="164">
        <v>75.078456417583382</v>
      </c>
      <c r="F132" s="179">
        <v>4.4881186286857061E-3</v>
      </c>
      <c r="G132" s="166"/>
      <c r="H132" s="166"/>
      <c r="I132" s="167">
        <v>8960.7102784842555</v>
      </c>
      <c r="J132" s="168"/>
      <c r="K132" s="692">
        <v>3.2711315076363268</v>
      </c>
      <c r="L132" s="692">
        <v>3.235652243556848</v>
      </c>
      <c r="M132" s="692">
        <v>3.3886597040758777</v>
      </c>
      <c r="N132" s="692">
        <v>3.278595100403805</v>
      </c>
      <c r="O132" s="692">
        <v>3.5925235424439435</v>
      </c>
      <c r="P132" s="692">
        <v>3.7334470167516018</v>
      </c>
      <c r="Q132" s="692">
        <v>3.6568361683734714</v>
      </c>
      <c r="R132" s="692">
        <v>3.6643604474891935</v>
      </c>
      <c r="S132" s="172">
        <v>3.4384935159778598</v>
      </c>
      <c r="T132" s="172">
        <v>3.3788225371361928</v>
      </c>
      <c r="U132" s="172">
        <v>3.1693983640819323</v>
      </c>
      <c r="V132" s="172">
        <v>3.1296032383355881</v>
      </c>
      <c r="W132" s="693">
        <v>3.129821986664858</v>
      </c>
      <c r="X132" s="693">
        <v>3.0479957518389749</v>
      </c>
      <c r="Y132" s="695">
        <v>3.0603650293665128</v>
      </c>
      <c r="Z132" s="696">
        <v>3.0191337096448616</v>
      </c>
      <c r="AA132" s="172"/>
      <c r="AB132" s="172"/>
      <c r="AC132" s="172"/>
      <c r="AD132" s="182"/>
      <c r="AE132" s="493" t="s">
        <v>19</v>
      </c>
      <c r="AF132" s="2"/>
      <c r="AG132" s="2"/>
      <c r="AJ132" s="2"/>
      <c r="AK132" s="2"/>
      <c r="AL132" s="2"/>
      <c r="AM132" s="2"/>
      <c r="AN132" s="186"/>
      <c r="AO132" s="187"/>
      <c r="AP132" s="188"/>
      <c r="AQ132" s="188"/>
      <c r="AR132" s="138"/>
      <c r="AS132" s="138"/>
      <c r="AT132" s="2"/>
      <c r="AU132" s="2"/>
      <c r="AV132" s="2"/>
    </row>
    <row r="133" spans="1:48">
      <c r="A133" s="161" t="s">
        <v>45</v>
      </c>
      <c r="B133" s="178">
        <v>17544126</v>
      </c>
      <c r="C133" s="191">
        <v>12.274706390628927</v>
      </c>
      <c r="D133" s="164">
        <v>93.04208767307604</v>
      </c>
      <c r="E133" s="164">
        <v>85.022094009251006</v>
      </c>
      <c r="F133" s="179">
        <v>-0.10000000000000009</v>
      </c>
      <c r="G133" s="166"/>
      <c r="H133" s="166"/>
      <c r="I133" s="167">
        <v>22293.122473839805</v>
      </c>
      <c r="J133" s="168"/>
      <c r="K133" s="692">
        <v>9.1560345890519557</v>
      </c>
      <c r="L133" s="692">
        <v>8.9475590036812402</v>
      </c>
      <c r="M133" s="692">
        <v>9.793790939455473</v>
      </c>
      <c r="N133" s="692">
        <v>10.721840070563918</v>
      </c>
      <c r="O133" s="692">
        <v>11.61601772465924</v>
      </c>
      <c r="P133" s="692">
        <v>12.24971206832403</v>
      </c>
      <c r="Q133" s="692">
        <v>13.854074854332531</v>
      </c>
      <c r="R133" s="692">
        <v>14.317298767513696</v>
      </c>
      <c r="S133" s="172">
        <v>16.3259233957499</v>
      </c>
      <c r="T133" s="172">
        <v>14.46410383963058</v>
      </c>
      <c r="U133" s="172">
        <v>15.271829577818115</v>
      </c>
      <c r="V133" s="172">
        <v>16.30742793768751</v>
      </c>
      <c r="W133" s="693">
        <v>15.264502251276125</v>
      </c>
      <c r="X133" s="693">
        <v>15.64865747086241</v>
      </c>
      <c r="Y133" s="695">
        <v>15.776715499297604</v>
      </c>
      <c r="Z133" s="696">
        <v>15.20422708261475</v>
      </c>
      <c r="AA133" s="172"/>
      <c r="AB133" s="172"/>
      <c r="AC133" s="172"/>
      <c r="AD133" s="182"/>
      <c r="AE133" s="493" t="s">
        <v>19</v>
      </c>
      <c r="AF133" s="2"/>
      <c r="AG133" s="2"/>
      <c r="AJ133" s="2"/>
      <c r="AK133" s="2"/>
      <c r="AL133" s="2"/>
      <c r="AM133" s="2"/>
      <c r="AN133" s="186"/>
      <c r="AO133" s="187"/>
      <c r="AP133" s="188"/>
      <c r="AQ133" s="188"/>
      <c r="AR133" s="138"/>
      <c r="AS133" s="138"/>
      <c r="AT133" s="2"/>
      <c r="AU133" s="2"/>
      <c r="AV133" s="2"/>
    </row>
    <row r="134" spans="1:48">
      <c r="A134" s="161" t="s">
        <v>149</v>
      </c>
      <c r="B134" s="178">
        <v>46050302</v>
      </c>
      <c r="C134" s="191">
        <v>0.2483859966916202</v>
      </c>
      <c r="D134" s="164">
        <v>88.302598743295633</v>
      </c>
      <c r="E134" s="164">
        <v>57.429639155026052</v>
      </c>
      <c r="F134" s="179">
        <v>-0.48335121586487895</v>
      </c>
      <c r="G134" s="166"/>
      <c r="H134" s="166"/>
      <c r="I134" s="167">
        <v>2709.2774186477818</v>
      </c>
      <c r="J134" s="168"/>
      <c r="K134" s="181">
        <v>0.27416316898230919</v>
      </c>
      <c r="L134" s="181">
        <v>0.24954383813342509</v>
      </c>
      <c r="M134" s="181">
        <v>0.236319843620729</v>
      </c>
      <c r="N134" s="181">
        <v>0.20496744225862298</v>
      </c>
      <c r="O134" s="181">
        <v>0.22979279825065493</v>
      </c>
      <c r="P134" s="181">
        <v>0.24990831333422345</v>
      </c>
      <c r="Q134" s="181">
        <v>0.27183305988621237</v>
      </c>
      <c r="R134" s="181">
        <v>0.26483316097087456</v>
      </c>
      <c r="S134" s="163">
        <v>0.27213333502766229</v>
      </c>
      <c r="T134" s="163">
        <v>0.31074941818551099</v>
      </c>
      <c r="U134" s="163">
        <v>0.32813937751120414</v>
      </c>
      <c r="V134" s="163">
        <v>0.32709824395174364</v>
      </c>
      <c r="W134" s="171">
        <v>0.30845988378519246</v>
      </c>
      <c r="X134" s="184">
        <v>0.33058801350434219</v>
      </c>
      <c r="Y134" s="408">
        <v>0.33141604591202267</v>
      </c>
      <c r="Z134" s="689">
        <v>0.33009623605651922</v>
      </c>
      <c r="AA134" s="172"/>
      <c r="AB134" s="172"/>
      <c r="AC134" s="172"/>
      <c r="AD134" s="182"/>
      <c r="AE134" s="493" t="s">
        <v>407</v>
      </c>
      <c r="AF134" s="2"/>
      <c r="AG134" s="2"/>
      <c r="AJ134" s="2"/>
      <c r="AK134" s="2"/>
      <c r="AL134" s="2"/>
      <c r="AM134" s="2"/>
      <c r="AN134" s="186"/>
      <c r="AO134" s="187"/>
      <c r="AP134" s="188"/>
      <c r="AQ134" s="188"/>
      <c r="AR134" s="138"/>
      <c r="AS134" s="138"/>
      <c r="AT134" s="2"/>
      <c r="AU134" s="2"/>
      <c r="AV134" s="2"/>
    </row>
    <row r="135" spans="1:48">
      <c r="A135" s="161" t="s">
        <v>286</v>
      </c>
      <c r="B135" s="178">
        <v>112423</v>
      </c>
      <c r="C135" s="191">
        <v>0.28568978742000406</v>
      </c>
      <c r="D135" s="164">
        <v>106.50472713407812</v>
      </c>
      <c r="E135" s="183"/>
      <c r="F135" s="179">
        <v>3.4886942607732494</v>
      </c>
      <c r="G135" s="179"/>
      <c r="H135" s="179"/>
      <c r="I135" s="167">
        <v>1873.5931966361004</v>
      </c>
      <c r="J135" s="168"/>
      <c r="K135" s="181">
        <v>0.33846025069307861</v>
      </c>
      <c r="L135" s="181">
        <v>0.3402882285867363</v>
      </c>
      <c r="M135" s="181">
        <v>0.30281843719588281</v>
      </c>
      <c r="N135" s="181">
        <v>0.31139346780362687</v>
      </c>
      <c r="O135" s="181">
        <v>0.3137851667126843</v>
      </c>
      <c r="P135" s="181">
        <v>0.30488279321773226</v>
      </c>
      <c r="Q135" s="181">
        <v>0.28902387268850055</v>
      </c>
      <c r="R135" s="181">
        <v>0.24935656800955244</v>
      </c>
      <c r="S135" s="163">
        <v>0.27418581092475391</v>
      </c>
      <c r="T135" s="163">
        <v>0.31091655808126006</v>
      </c>
      <c r="U135" s="163">
        <v>0.34153858019639938</v>
      </c>
      <c r="V135" s="163">
        <v>0.36346660889339016</v>
      </c>
      <c r="W135" s="171">
        <v>0.37371210476458444</v>
      </c>
      <c r="X135" s="184">
        <v>0.39133882561783812</v>
      </c>
      <c r="Y135" s="408">
        <v>0.41040189393577592</v>
      </c>
      <c r="Z135" s="689">
        <v>0.40895144978964593</v>
      </c>
      <c r="AA135" s="172"/>
      <c r="AB135" s="172"/>
      <c r="AC135" s="172"/>
      <c r="AD135" s="182"/>
      <c r="AE135" s="493"/>
      <c r="AF135" s="2"/>
      <c r="AG135" s="2"/>
      <c r="AJ135" s="2"/>
      <c r="AK135" s="2"/>
      <c r="AL135" s="2"/>
      <c r="AM135" s="2"/>
      <c r="AN135" s="186"/>
      <c r="AO135" s="187"/>
      <c r="AP135" s="188"/>
      <c r="AQ135" s="188"/>
      <c r="AR135" s="138"/>
      <c r="AS135" s="138"/>
      <c r="AT135" s="2"/>
      <c r="AU135" s="2"/>
      <c r="AV135" s="2"/>
    </row>
    <row r="136" spans="1:48">
      <c r="A136" s="161" t="s">
        <v>25</v>
      </c>
      <c r="B136" s="178">
        <v>3892115</v>
      </c>
      <c r="C136" s="191">
        <v>20.206612308347292</v>
      </c>
      <c r="D136" s="164">
        <v>92.54682768368427</v>
      </c>
      <c r="E136" s="164">
        <v>97.036668557326564</v>
      </c>
      <c r="F136" s="179">
        <v>0.20576252300870196</v>
      </c>
      <c r="G136" s="166"/>
      <c r="H136" s="166"/>
      <c r="I136" s="180">
        <v>76908.74598956386</v>
      </c>
      <c r="J136" s="168"/>
      <c r="K136" s="692">
        <v>27.936799854602558</v>
      </c>
      <c r="L136" s="692">
        <v>28.675052864415576</v>
      </c>
      <c r="M136" s="692">
        <v>29.260000361671029</v>
      </c>
      <c r="N136" s="692">
        <v>29.767402175264898</v>
      </c>
      <c r="O136" s="692">
        <v>30.234090062049237</v>
      </c>
      <c r="P136" s="692">
        <v>32.752175156692601</v>
      </c>
      <c r="Q136" s="692">
        <v>32.125044643012878</v>
      </c>
      <c r="R136" s="692">
        <v>30.188458956480194</v>
      </c>
      <c r="S136" s="172">
        <v>29.812583927290607</v>
      </c>
      <c r="T136" s="172">
        <v>30.179836630471641</v>
      </c>
      <c r="U136" s="172">
        <v>28.382820513696313</v>
      </c>
      <c r="V136" s="172">
        <v>27.880470684253204</v>
      </c>
      <c r="W136" s="693">
        <v>26.932660230127603</v>
      </c>
      <c r="X136" s="693">
        <v>25.387668936656656</v>
      </c>
      <c r="Y136" s="695">
        <v>24.464392941594308</v>
      </c>
      <c r="Z136" s="696">
        <v>24.411735400571995</v>
      </c>
      <c r="AA136" s="172"/>
      <c r="AB136" s="172"/>
      <c r="AC136" s="172"/>
      <c r="AD136" s="182"/>
      <c r="AE136" s="493" t="s">
        <v>19</v>
      </c>
      <c r="AF136" s="2"/>
      <c r="AG136" s="2"/>
      <c r="AJ136" s="2"/>
      <c r="AK136" s="2"/>
      <c r="AL136" s="2"/>
      <c r="AM136" s="2"/>
      <c r="AN136" s="186"/>
      <c r="AO136" s="187"/>
      <c r="AP136" s="188"/>
      <c r="AQ136" s="188"/>
      <c r="AR136" s="138"/>
      <c r="AS136" s="138"/>
      <c r="AT136" s="2"/>
      <c r="AU136" s="2"/>
      <c r="AV136" s="2"/>
    </row>
    <row r="137" spans="1:48">
      <c r="A137" s="161" t="s">
        <v>150</v>
      </c>
      <c r="B137" s="178">
        <v>5957000</v>
      </c>
      <c r="C137" s="191">
        <v>2.2688745849618854</v>
      </c>
      <c r="D137" s="164">
        <v>94.764101623819656</v>
      </c>
      <c r="E137" s="164">
        <v>61.491439282450905</v>
      </c>
      <c r="F137" s="179">
        <v>-1.9151997239323642</v>
      </c>
      <c r="G137" s="166"/>
      <c r="H137" s="166"/>
      <c r="I137" s="167">
        <v>3077.7713255305521</v>
      </c>
      <c r="J137" s="168"/>
      <c r="K137" s="181">
        <v>0.95674976883336516</v>
      </c>
      <c r="L137" s="181">
        <v>0.8012206650511795</v>
      </c>
      <c r="M137" s="181">
        <v>0.99576855376349549</v>
      </c>
      <c r="N137" s="181">
        <v>1.1136005781957827</v>
      </c>
      <c r="O137" s="181">
        <v>1.0960274466462432</v>
      </c>
      <c r="P137" s="181">
        <v>0.81092894615079347</v>
      </c>
      <c r="Q137" s="181">
        <v>0.77449110956357747</v>
      </c>
      <c r="R137" s="181">
        <v>0.95152633379174412</v>
      </c>
      <c r="S137" s="163">
        <v>1.0129275762456336</v>
      </c>
      <c r="T137" s="163">
        <v>0.76195248912051528</v>
      </c>
      <c r="U137" s="163">
        <v>0.908270148725416</v>
      </c>
      <c r="V137" s="163">
        <v>0.93152998151400834</v>
      </c>
      <c r="W137" s="171">
        <v>1.2906410656527796</v>
      </c>
      <c r="X137" s="184">
        <v>1.2142500134270167</v>
      </c>
      <c r="Y137" s="408">
        <v>1.1690836676685339</v>
      </c>
      <c r="Z137" s="689">
        <v>1.1868546987661752</v>
      </c>
      <c r="AA137" s="172"/>
      <c r="AB137" s="172"/>
      <c r="AC137" s="172"/>
      <c r="AD137" s="182"/>
      <c r="AE137" s="493" t="s">
        <v>407</v>
      </c>
      <c r="AF137" s="2"/>
      <c r="AG137" s="2"/>
      <c r="AJ137" s="2"/>
      <c r="AK137" s="2"/>
      <c r="AL137" s="2"/>
      <c r="AM137" s="2"/>
      <c r="AN137" s="186"/>
      <c r="AO137" s="187"/>
      <c r="AP137" s="188"/>
      <c r="AQ137" s="188"/>
      <c r="AR137" s="138"/>
      <c r="AS137" s="138"/>
      <c r="AT137" s="2"/>
      <c r="AU137" s="2"/>
      <c r="AV137" s="2"/>
    </row>
    <row r="138" spans="1:48">
      <c r="A138" s="161" t="s">
        <v>151</v>
      </c>
      <c r="B138" s="178">
        <v>6802023</v>
      </c>
      <c r="C138" s="191">
        <v>0.2929260694815003</v>
      </c>
      <c r="D138" s="164">
        <v>86.878273003370737</v>
      </c>
      <c r="E138" s="164">
        <v>77.428063723762108</v>
      </c>
      <c r="F138" s="179">
        <v>3.1150337837837769</v>
      </c>
      <c r="G138" s="166"/>
      <c r="H138" s="166"/>
      <c r="I138" s="167">
        <v>4808.8903814212645</v>
      </c>
      <c r="J138" s="168"/>
      <c r="K138" s="181">
        <v>0.24678714743025248</v>
      </c>
      <c r="L138" s="181">
        <v>0.24950072802279794</v>
      </c>
      <c r="M138" s="181">
        <v>0.2371893617488196</v>
      </c>
      <c r="N138" s="181">
        <v>0.23948911544446208</v>
      </c>
      <c r="O138" s="181">
        <v>0.25481019699890645</v>
      </c>
      <c r="P138" s="181">
        <v>0.26050820929966029</v>
      </c>
      <c r="Q138" s="181">
        <v>0.28927196281316464</v>
      </c>
      <c r="R138" s="181">
        <v>0.28423290095051312</v>
      </c>
      <c r="S138" s="163">
        <v>0.31481654656271452</v>
      </c>
      <c r="T138" s="163">
        <v>0.3965104724346265</v>
      </c>
      <c r="U138" s="163">
        <v>0.45239376815855942</v>
      </c>
      <c r="V138" s="163">
        <v>0.48192050638673173</v>
      </c>
      <c r="W138" s="171">
        <v>0.50413278630074698</v>
      </c>
      <c r="X138" s="184">
        <v>0.52219258909614841</v>
      </c>
      <c r="Y138" s="408">
        <v>0.59983194410638097</v>
      </c>
      <c r="Z138" s="689">
        <v>0.60431063068721402</v>
      </c>
      <c r="AA138" s="172"/>
      <c r="AB138" s="172"/>
      <c r="AC138" s="172"/>
      <c r="AD138" s="182"/>
      <c r="AE138" s="493" t="s">
        <v>407</v>
      </c>
      <c r="AF138" s="2"/>
      <c r="AG138" s="2"/>
      <c r="AJ138" s="2"/>
      <c r="AK138" s="2"/>
      <c r="AL138" s="2"/>
      <c r="AM138" s="2"/>
      <c r="AN138" s="186"/>
      <c r="AO138" s="187"/>
      <c r="AP138" s="188"/>
      <c r="AQ138" s="188"/>
      <c r="AR138" s="138"/>
      <c r="AS138" s="138"/>
      <c r="AT138" s="2"/>
      <c r="AU138" s="2"/>
      <c r="AV138" s="2"/>
    </row>
    <row r="139" spans="1:48">
      <c r="A139" s="161" t="s">
        <v>152</v>
      </c>
      <c r="B139" s="178">
        <v>1978440</v>
      </c>
      <c r="C139" s="191">
        <v>4.7687536856793482</v>
      </c>
      <c r="D139" s="164">
        <v>126.1690692340249</v>
      </c>
      <c r="E139" s="164">
        <v>230.44742178766222</v>
      </c>
      <c r="F139" s="179">
        <v>3.7070906195884872</v>
      </c>
      <c r="G139" s="166"/>
      <c r="H139" s="166"/>
      <c r="I139" s="167">
        <v>21750.492166899512</v>
      </c>
      <c r="J139" s="168"/>
      <c r="K139" s="692">
        <v>3.076607145492626</v>
      </c>
      <c r="L139" s="692">
        <v>3.2630638071419891</v>
      </c>
      <c r="M139" s="692">
        <v>3.2829223857236771</v>
      </c>
      <c r="N139" s="692">
        <v>3.4278076504648554</v>
      </c>
      <c r="O139" s="692">
        <v>3.4856891069525711</v>
      </c>
      <c r="P139" s="692">
        <v>3.5828169942973447</v>
      </c>
      <c r="Q139" s="692">
        <v>3.8309182849159082</v>
      </c>
      <c r="R139" s="692">
        <v>4.0524663020901954</v>
      </c>
      <c r="S139" s="172">
        <v>3.868440375251549</v>
      </c>
      <c r="T139" s="172">
        <v>3.5635290501471921</v>
      </c>
      <c r="U139" s="172">
        <v>4.0877863283280371</v>
      </c>
      <c r="V139" s="172">
        <v>3.7757177221501013</v>
      </c>
      <c r="W139" s="693">
        <v>3.8276046537020951</v>
      </c>
      <c r="X139" s="693">
        <v>3.8614618736247555</v>
      </c>
      <c r="Y139" s="695">
        <v>3.9287392204249865</v>
      </c>
      <c r="Z139" s="696">
        <v>4.0461399377352194</v>
      </c>
      <c r="AA139" s="172"/>
      <c r="AB139" s="172"/>
      <c r="AC139" s="172"/>
      <c r="AD139" s="182"/>
      <c r="AE139" s="493" t="s">
        <v>407</v>
      </c>
      <c r="AF139" s="2"/>
      <c r="AG139" s="2"/>
      <c r="AJ139" s="2"/>
      <c r="AK139" s="2"/>
      <c r="AL139" s="2"/>
      <c r="AM139" s="2"/>
      <c r="AN139" s="186"/>
      <c r="AO139" s="187"/>
      <c r="AP139" s="188"/>
      <c r="AQ139" s="188"/>
      <c r="AR139" s="138"/>
      <c r="AS139" s="138"/>
      <c r="AT139" s="2"/>
      <c r="AU139" s="2"/>
      <c r="AV139" s="2"/>
    </row>
    <row r="140" spans="1:48">
      <c r="A140" s="161" t="s">
        <v>84</v>
      </c>
      <c r="B140" s="178">
        <v>5850743</v>
      </c>
      <c r="C140" s="191">
        <v>4.1415873767954832</v>
      </c>
      <c r="D140" s="164">
        <v>101.05743305236602</v>
      </c>
      <c r="E140" s="164">
        <v>90.595733457435202</v>
      </c>
      <c r="F140" s="179">
        <v>0.60046214276985876</v>
      </c>
      <c r="G140" s="166"/>
      <c r="H140" s="166"/>
      <c r="I140" s="167">
        <v>14173.925914117441</v>
      </c>
      <c r="J140" s="168"/>
      <c r="K140" s="692">
        <v>4.7053962591720291</v>
      </c>
      <c r="L140" s="692">
        <v>4.8899927723501619</v>
      </c>
      <c r="M140" s="692">
        <v>4.6450975061328323</v>
      </c>
      <c r="N140" s="692">
        <v>4.4273424534184311</v>
      </c>
      <c r="O140" s="692">
        <v>4.2934322334622657</v>
      </c>
      <c r="P140" s="692">
        <v>4.1393265668639394</v>
      </c>
      <c r="Q140" s="692">
        <v>3.8346720575907418</v>
      </c>
      <c r="R140" s="692">
        <v>3.4592364086389029</v>
      </c>
      <c r="S140" s="172">
        <v>4.3149152674521689</v>
      </c>
      <c r="T140" s="172">
        <v>5.1381560285163461</v>
      </c>
      <c r="U140" s="172">
        <v>4.736509514760364</v>
      </c>
      <c r="V140" s="172">
        <v>4.547277051757324</v>
      </c>
      <c r="W140" s="693">
        <v>4.2817254205050626</v>
      </c>
      <c r="X140" s="693">
        <v>3.9694146166151874</v>
      </c>
      <c r="Y140" s="695">
        <v>3.8194562149802294</v>
      </c>
      <c r="Z140" s="696">
        <v>3.6852995723627782</v>
      </c>
      <c r="AA140" s="172"/>
      <c r="AB140" s="172"/>
      <c r="AC140" s="172"/>
      <c r="AD140" s="182"/>
      <c r="AE140" s="493" t="s">
        <v>19</v>
      </c>
      <c r="AF140" s="2"/>
      <c r="AG140" s="2"/>
      <c r="AJ140" s="2"/>
      <c r="AK140" s="2"/>
      <c r="AL140" s="2"/>
      <c r="AM140" s="2"/>
      <c r="AN140" s="186"/>
      <c r="AO140" s="187"/>
      <c r="AP140" s="188"/>
      <c r="AQ140" s="188"/>
      <c r="AR140" s="138"/>
      <c r="AS140" s="138"/>
      <c r="AT140" s="2"/>
      <c r="AU140" s="2"/>
      <c r="AV140" s="2"/>
    </row>
    <row r="141" spans="1:48">
      <c r="A141" s="161" t="s">
        <v>153</v>
      </c>
      <c r="B141" s="178">
        <v>4503438</v>
      </c>
      <c r="C141" s="191">
        <v>0.15067350046241776</v>
      </c>
      <c r="D141" s="164">
        <v>63.295063030481856</v>
      </c>
      <c r="E141" s="164">
        <v>68.69842809108232</v>
      </c>
      <c r="F141" s="179">
        <v>-7.7903073823466791</v>
      </c>
      <c r="G141" s="179"/>
      <c r="H141" s="179"/>
      <c r="I141" s="167">
        <v>776.05276877442475</v>
      </c>
      <c r="J141" s="168"/>
      <c r="K141" s="181">
        <v>0.14752408849585472</v>
      </c>
      <c r="L141" s="181">
        <v>0.15810683175503626</v>
      </c>
      <c r="M141" s="181">
        <v>0.15399640246395563</v>
      </c>
      <c r="N141" s="181">
        <v>0.16214840111899539</v>
      </c>
      <c r="O141" s="181">
        <v>0.16255746107168054</v>
      </c>
      <c r="P141" s="181">
        <v>0.17335739205263678</v>
      </c>
      <c r="Q141" s="181">
        <v>0.17256333751420821</v>
      </c>
      <c r="R141" s="181">
        <v>0.17826254041629183</v>
      </c>
      <c r="S141" s="163">
        <v>0.17504402179241785</v>
      </c>
      <c r="T141" s="163">
        <v>0.16124065225644496</v>
      </c>
      <c r="U141" s="163">
        <v>0.16919223050224991</v>
      </c>
      <c r="V141" s="163">
        <v>0.17169506604922477</v>
      </c>
      <c r="W141" s="171">
        <v>0.17378336009469816</v>
      </c>
      <c r="X141" s="184">
        <v>0.17986565460669457</v>
      </c>
      <c r="Y141" s="408">
        <v>0.18792652768572854</v>
      </c>
      <c r="Z141" s="689">
        <v>0.18791063017995441</v>
      </c>
      <c r="AA141" s="172"/>
      <c r="AB141" s="172"/>
      <c r="AC141" s="172"/>
      <c r="AD141" s="182"/>
      <c r="AE141" s="493" t="s">
        <v>407</v>
      </c>
      <c r="AF141" s="2"/>
      <c r="AG141" s="2"/>
      <c r="AJ141" s="2"/>
      <c r="AK141" s="2"/>
      <c r="AL141" s="2"/>
      <c r="AM141" s="2"/>
      <c r="AN141" s="186"/>
      <c r="AO141" s="187"/>
      <c r="AP141" s="188"/>
      <c r="AQ141" s="188"/>
      <c r="AR141" s="138"/>
      <c r="AS141" s="138"/>
      <c r="AT141" s="2"/>
      <c r="AU141" s="2"/>
      <c r="AV141" s="2"/>
    </row>
    <row r="142" spans="1:48">
      <c r="A142" s="161" t="s">
        <v>59</v>
      </c>
      <c r="B142" s="178">
        <v>6278438</v>
      </c>
      <c r="C142" s="191">
        <v>8.8478884946570595</v>
      </c>
      <c r="D142" s="164">
        <v>84.389099538929102</v>
      </c>
      <c r="E142" s="164">
        <v>84.666166658409011</v>
      </c>
      <c r="F142" s="179">
        <v>1.5096741725475633E-2</v>
      </c>
      <c r="G142" s="166"/>
      <c r="H142" s="166"/>
      <c r="I142" s="180">
        <v>15617.355878248656</v>
      </c>
      <c r="J142" s="168"/>
      <c r="K142" s="692">
        <v>9.0825703287283499</v>
      </c>
      <c r="L142" s="692">
        <v>8.9152452416933983</v>
      </c>
      <c r="M142" s="692">
        <v>9.0486692210992405</v>
      </c>
      <c r="N142" s="692">
        <v>9.5448218317446827</v>
      </c>
      <c r="O142" s="692">
        <v>9.4286115620164992</v>
      </c>
      <c r="P142" s="692">
        <v>9.4663838156452531</v>
      </c>
      <c r="Q142" s="692">
        <v>9.2618540132050171</v>
      </c>
      <c r="R142" s="692">
        <v>8.7029845404462147</v>
      </c>
      <c r="S142" s="172">
        <v>8.775899224494049</v>
      </c>
      <c r="T142" s="172">
        <v>9.8370884042389033</v>
      </c>
      <c r="U142" s="172">
        <v>10.194666445744184</v>
      </c>
      <c r="V142" s="172">
        <v>6.6236741131374401</v>
      </c>
      <c r="W142" s="693">
        <v>8.4639658215110494</v>
      </c>
      <c r="X142" s="693">
        <v>8.3626870660691317</v>
      </c>
      <c r="Y142" s="695">
        <v>7.9992130881727723</v>
      </c>
      <c r="Z142" s="696">
        <v>8.3067365004348677</v>
      </c>
      <c r="AA142" s="172"/>
      <c r="AB142" s="172"/>
      <c r="AC142" s="172"/>
      <c r="AD142" s="182"/>
      <c r="AE142" s="493" t="s">
        <v>19</v>
      </c>
      <c r="AF142" s="2"/>
      <c r="AG142" s="2"/>
      <c r="AJ142" s="2"/>
      <c r="AK142" s="2"/>
      <c r="AL142" s="2"/>
      <c r="AM142" s="2"/>
      <c r="AN142" s="186"/>
      <c r="AO142" s="187"/>
      <c r="AP142" s="188"/>
      <c r="AQ142" s="188"/>
      <c r="AR142" s="138"/>
      <c r="AS142" s="138"/>
      <c r="AT142" s="2"/>
      <c r="AU142" s="2"/>
      <c r="AV142" s="2"/>
    </row>
    <row r="143" spans="1:48">
      <c r="A143" s="161" t="s">
        <v>112</v>
      </c>
      <c r="B143" s="178">
        <v>2910199</v>
      </c>
      <c r="C143" s="191">
        <v>5.4344147878455926</v>
      </c>
      <c r="D143" s="164">
        <v>121.26392793139087</v>
      </c>
      <c r="E143" s="164">
        <v>202.22538583926439</v>
      </c>
      <c r="F143" s="179">
        <v>4.0217603187628415</v>
      </c>
      <c r="G143" s="179">
        <v>0.7826147933011961</v>
      </c>
      <c r="H143" s="179">
        <v>0.49924060823107352</v>
      </c>
      <c r="I143" s="167">
        <v>25003.203094136657</v>
      </c>
      <c r="J143" s="168"/>
      <c r="K143" s="692">
        <v>3.2802356304245124</v>
      </c>
      <c r="L143" s="692">
        <v>3.5157482279888845</v>
      </c>
      <c r="M143" s="692">
        <v>3.5716258078349084</v>
      </c>
      <c r="N143" s="692">
        <v>3.5984055284099066</v>
      </c>
      <c r="O143" s="692">
        <v>3.8135285123584399</v>
      </c>
      <c r="P143" s="692">
        <v>4.0727052202395972</v>
      </c>
      <c r="Q143" s="692">
        <v>4.2222633721138134</v>
      </c>
      <c r="R143" s="692">
        <v>4.6167050995219796</v>
      </c>
      <c r="S143" s="172">
        <v>4.6558151270916657</v>
      </c>
      <c r="T143" s="172">
        <v>3.9768339115115321</v>
      </c>
      <c r="U143" s="172">
        <v>4.2989601084495339</v>
      </c>
      <c r="V143" s="172">
        <v>4.4017160263147872</v>
      </c>
      <c r="W143" s="693">
        <v>4.5857749081914916</v>
      </c>
      <c r="X143" s="693">
        <v>4.3025627099694583</v>
      </c>
      <c r="Y143" s="695">
        <v>4.2779086571876412</v>
      </c>
      <c r="Z143" s="696">
        <v>4.3350786590902102</v>
      </c>
      <c r="AA143" s="172"/>
      <c r="AB143" s="172"/>
      <c r="AC143" s="172"/>
      <c r="AD143" s="182"/>
      <c r="AE143" s="493" t="s">
        <v>407</v>
      </c>
      <c r="AF143" s="2"/>
      <c r="AG143" s="2"/>
      <c r="AJ143" s="2"/>
      <c r="AK143" s="2"/>
      <c r="AL143" s="2"/>
      <c r="AM143" s="2"/>
      <c r="AN143" s="186"/>
      <c r="AO143" s="187"/>
      <c r="AP143" s="188"/>
      <c r="AQ143" s="188"/>
      <c r="AR143" s="138"/>
      <c r="AS143" s="138"/>
      <c r="AT143" s="2"/>
      <c r="AU143" s="2"/>
      <c r="AV143" s="2"/>
    </row>
    <row r="144" spans="1:48">
      <c r="A144" s="161" t="s">
        <v>27</v>
      </c>
      <c r="B144" s="178">
        <v>569676</v>
      </c>
      <c r="C144" s="191">
        <v>25.013203667948694</v>
      </c>
      <c r="D144" s="164">
        <v>128.34445751378527</v>
      </c>
      <c r="E144" s="164">
        <v>217.73633132202599</v>
      </c>
      <c r="F144" s="179">
        <v>0.3999999999999948</v>
      </c>
      <c r="G144" s="166"/>
      <c r="H144" s="166"/>
      <c r="I144" s="167">
        <v>94360.880759476146</v>
      </c>
      <c r="J144" s="168">
        <v>43</v>
      </c>
      <c r="K144" s="697">
        <v>19.956440196786566</v>
      </c>
      <c r="L144" s="697">
        <v>21.079793467257918</v>
      </c>
      <c r="M144" s="697">
        <v>22.4674168848554</v>
      </c>
      <c r="N144" s="697">
        <v>23.23588712021121</v>
      </c>
      <c r="O144" s="697">
        <v>26.170662215985807</v>
      </c>
      <c r="P144" s="697">
        <v>26.309684467081802</v>
      </c>
      <c r="Q144" s="697">
        <v>25.504595952279693</v>
      </c>
      <c r="R144" s="697">
        <v>23.754949702657431</v>
      </c>
      <c r="S144" s="698">
        <v>23.012859499792818</v>
      </c>
      <c r="T144" s="698">
        <v>21.234374715318875</v>
      </c>
      <c r="U144" s="172">
        <v>21.948150630944944</v>
      </c>
      <c r="V144" s="172">
        <v>21.186519001848147</v>
      </c>
      <c r="W144" s="693">
        <v>19.975325218271518</v>
      </c>
      <c r="X144" s="694">
        <v>18.415222725739788</v>
      </c>
      <c r="Y144" s="695">
        <v>18.141805297036825</v>
      </c>
      <c r="Z144" s="696">
        <v>18.048040280922912</v>
      </c>
      <c r="AA144" s="172"/>
      <c r="AB144" s="172"/>
      <c r="AC144" s="172"/>
      <c r="AD144" s="182"/>
      <c r="AE144" s="493" t="s">
        <v>19</v>
      </c>
      <c r="AF144" s="2"/>
      <c r="AG144" s="2"/>
      <c r="AJ144" s="2"/>
      <c r="AK144" s="2"/>
      <c r="AL144" s="2"/>
      <c r="AM144" s="2"/>
      <c r="AN144" s="186"/>
      <c r="AO144" s="187"/>
      <c r="AP144" s="188"/>
      <c r="AQ144" s="188"/>
      <c r="AR144" s="138"/>
      <c r="AS144" s="138"/>
      <c r="AT144" s="2"/>
      <c r="AU144" s="2"/>
      <c r="AV144" s="2"/>
    </row>
    <row r="145" spans="1:48">
      <c r="A145" s="161" t="s">
        <v>96</v>
      </c>
      <c r="B145" s="178">
        <v>2078453</v>
      </c>
      <c r="C145" s="191">
        <v>4.8074007369803313</v>
      </c>
      <c r="D145" s="164">
        <v>102.6856694254044</v>
      </c>
      <c r="E145" s="164">
        <v>89.970627821139928</v>
      </c>
      <c r="F145" s="179">
        <v>3.400000000000003</v>
      </c>
      <c r="G145" s="166"/>
      <c r="H145" s="166"/>
      <c r="I145" s="167">
        <v>12396.277807627752</v>
      </c>
      <c r="J145" s="168"/>
      <c r="K145" s="697">
        <v>4.4771073498395424</v>
      </c>
      <c r="L145" s="697">
        <v>4.547340611064091</v>
      </c>
      <c r="M145" s="697">
        <v>4.2719058958843705</v>
      </c>
      <c r="N145" s="697">
        <v>4.6293755223872095</v>
      </c>
      <c r="O145" s="697">
        <v>4.5006360216871304</v>
      </c>
      <c r="P145" s="697">
        <v>4.7205644423920186</v>
      </c>
      <c r="Q145" s="697">
        <v>4.7126369740491283</v>
      </c>
      <c r="R145" s="697">
        <v>5.0345319902526384</v>
      </c>
      <c r="S145" s="698">
        <v>4.9228013174664493</v>
      </c>
      <c r="T145" s="698">
        <v>4.4163542579031709</v>
      </c>
      <c r="U145" s="172">
        <v>4.426924024170364</v>
      </c>
      <c r="V145" s="172">
        <v>4.904481061766174</v>
      </c>
      <c r="W145" s="693">
        <v>4.745846075984284</v>
      </c>
      <c r="X145" s="693">
        <v>4.7482456988333315</v>
      </c>
      <c r="Y145" s="695">
        <v>4.628583657964632</v>
      </c>
      <c r="Z145" s="696">
        <v>4.7087339045837</v>
      </c>
      <c r="AA145" s="172"/>
      <c r="AB145" s="172"/>
      <c r="AC145" s="172"/>
      <c r="AD145" s="182"/>
      <c r="AE145" s="493" t="s">
        <v>19</v>
      </c>
      <c r="AF145" s="2"/>
      <c r="AG145" s="2"/>
      <c r="AJ145" s="2"/>
      <c r="AK145" s="2"/>
      <c r="AL145" s="2"/>
      <c r="AM145" s="2"/>
      <c r="AN145" s="186"/>
      <c r="AO145" s="187"/>
      <c r="AP145" s="188"/>
      <c r="AQ145" s="188"/>
      <c r="AR145" s="138"/>
      <c r="AS145" s="138"/>
      <c r="AT145" s="2"/>
      <c r="AU145" s="2"/>
      <c r="AV145" s="2"/>
    </row>
    <row r="146" spans="1:48">
      <c r="A146" s="161" t="s">
        <v>154</v>
      </c>
      <c r="B146" s="178">
        <v>24235390</v>
      </c>
      <c r="C146" s="191">
        <v>9.8790522431480968E-2</v>
      </c>
      <c r="D146" s="164">
        <v>68.485466349426815</v>
      </c>
      <c r="E146" s="164">
        <v>70.821935042272003</v>
      </c>
      <c r="F146" s="179">
        <v>-2.6905633983393455</v>
      </c>
      <c r="G146" s="166"/>
      <c r="H146" s="166"/>
      <c r="I146" s="167">
        <v>1414.2518214368793</v>
      </c>
      <c r="J146" s="168"/>
      <c r="K146" s="181">
        <v>0.10864739996412404</v>
      </c>
      <c r="L146" s="181">
        <v>0.11468360755481402</v>
      </c>
      <c r="M146" s="181">
        <v>0.10980016305358158</v>
      </c>
      <c r="N146" s="181">
        <v>0.112640691445582</v>
      </c>
      <c r="O146" s="181">
        <v>0.11279400986046734</v>
      </c>
      <c r="P146" s="181">
        <v>0.11207042107995982</v>
      </c>
      <c r="Q146" s="181">
        <v>0.11358915660645688</v>
      </c>
      <c r="R146" s="181">
        <v>0.12243612081917578</v>
      </c>
      <c r="S146" s="163">
        <v>0.12292691168139508</v>
      </c>
      <c r="T146" s="163">
        <v>0.1173593019835472</v>
      </c>
      <c r="U146" s="163">
        <v>0.12377323503164109</v>
      </c>
      <c r="V146" s="163">
        <v>0.12595981193994135</v>
      </c>
      <c r="W146" s="171">
        <v>0.12606588441170874</v>
      </c>
      <c r="X146" s="184">
        <v>0.12582857819879517</v>
      </c>
      <c r="Y146" s="408">
        <v>0.12559370520160576</v>
      </c>
      <c r="Z146" s="689">
        <v>0.12471365457074664</v>
      </c>
      <c r="AA146" s="172"/>
      <c r="AB146" s="172"/>
      <c r="AC146" s="172"/>
      <c r="AD146" s="182"/>
      <c r="AE146" s="493" t="s">
        <v>407</v>
      </c>
      <c r="AF146" s="2"/>
      <c r="AG146" s="2"/>
      <c r="AJ146" s="2"/>
      <c r="AK146" s="2"/>
      <c r="AL146" s="2"/>
      <c r="AM146" s="2"/>
      <c r="AN146" s="186"/>
      <c r="AO146" s="187"/>
      <c r="AP146" s="188"/>
      <c r="AQ146" s="188"/>
      <c r="AR146" s="138"/>
      <c r="AS146" s="138"/>
      <c r="AT146" s="2"/>
      <c r="AU146" s="2"/>
      <c r="AV146" s="2"/>
    </row>
    <row r="147" spans="1:48">
      <c r="A147" s="161" t="s">
        <v>155</v>
      </c>
      <c r="B147" s="178">
        <v>17215232</v>
      </c>
      <c r="C147" s="191">
        <v>9.1067325432854812E-2</v>
      </c>
      <c r="D147" s="164">
        <v>82.401562165336301</v>
      </c>
      <c r="E147" s="164">
        <v>45.103284452022329</v>
      </c>
      <c r="F147" s="179">
        <v>-15.344043077546331</v>
      </c>
      <c r="G147" s="166"/>
      <c r="H147" s="166"/>
      <c r="I147" s="167">
        <v>1061.7147319764244</v>
      </c>
      <c r="J147" s="168"/>
      <c r="K147" s="181">
        <v>9.319519960629237E-2</v>
      </c>
      <c r="L147" s="181">
        <v>9.6128602500501231E-2</v>
      </c>
      <c r="M147" s="181">
        <v>9.5802224418154086E-2</v>
      </c>
      <c r="N147" s="181">
        <v>9.5060424926105475E-2</v>
      </c>
      <c r="O147" s="181">
        <v>9.6306753134496062E-2</v>
      </c>
      <c r="P147" s="181">
        <v>9.6760468439736569E-2</v>
      </c>
      <c r="Q147" s="181">
        <v>9.730316826058491E-2</v>
      </c>
      <c r="R147" s="181">
        <v>9.9934264684117202E-2</v>
      </c>
      <c r="S147" s="163">
        <v>0.10309923737871973</v>
      </c>
      <c r="T147" s="163">
        <v>9.9136958325670571E-2</v>
      </c>
      <c r="U147" s="163">
        <v>0.10212405122291911</v>
      </c>
      <c r="V147" s="163">
        <v>0.10154077356135524</v>
      </c>
      <c r="W147" s="171">
        <v>0.100193453137467</v>
      </c>
      <c r="X147" s="184">
        <v>0.10292300870530255</v>
      </c>
      <c r="Y147" s="408">
        <v>0.10495349225341684</v>
      </c>
      <c r="Z147" s="689">
        <v>0.10406604506363021</v>
      </c>
      <c r="AA147" s="172"/>
      <c r="AB147" s="172"/>
      <c r="AC147" s="172"/>
      <c r="AD147" s="182"/>
      <c r="AE147" s="493" t="s">
        <v>407</v>
      </c>
      <c r="AF147" s="2"/>
      <c r="AG147" s="2"/>
      <c r="AJ147" s="2"/>
      <c r="AK147" s="2"/>
      <c r="AL147" s="2"/>
      <c r="AM147" s="2"/>
      <c r="AN147" s="186"/>
      <c r="AO147" s="187"/>
      <c r="AP147" s="188"/>
      <c r="AQ147" s="188"/>
      <c r="AR147" s="138"/>
      <c r="AS147" s="138"/>
      <c r="AT147" s="2"/>
      <c r="AU147" s="2"/>
      <c r="AV147" s="2"/>
    </row>
    <row r="148" spans="1:48">
      <c r="A148" s="161" t="s">
        <v>53</v>
      </c>
      <c r="B148" s="178">
        <v>30331007</v>
      </c>
      <c r="C148" s="191">
        <v>4.1065692396991071</v>
      </c>
      <c r="D148" s="164">
        <v>116.99442248229214</v>
      </c>
      <c r="E148" s="164">
        <v>106.74445791432372</v>
      </c>
      <c r="F148" s="179">
        <v>3.2213724736000753</v>
      </c>
      <c r="G148" s="166"/>
      <c r="H148" s="166"/>
      <c r="I148" s="167">
        <v>23551.319142949051</v>
      </c>
      <c r="J148" s="168"/>
      <c r="K148" s="692">
        <v>5.3130578360360872</v>
      </c>
      <c r="L148" s="692">
        <v>5.4059697213444133</v>
      </c>
      <c r="M148" s="692">
        <v>5.7398747503204364</v>
      </c>
      <c r="N148" s="692">
        <v>5.9987515444005277</v>
      </c>
      <c r="O148" s="692">
        <v>6.4877634227321561</v>
      </c>
      <c r="P148" s="692">
        <v>6.8210343020292505</v>
      </c>
      <c r="Q148" s="692">
        <v>6.9775540328220851</v>
      </c>
      <c r="R148" s="692">
        <v>7.512607708448221</v>
      </c>
      <c r="S148" s="172">
        <v>7.854156093774928</v>
      </c>
      <c r="T148" s="172">
        <v>6.9457127782684225</v>
      </c>
      <c r="U148" s="172">
        <v>7.3062334001884821</v>
      </c>
      <c r="V148" s="172">
        <v>7.4274333018156682</v>
      </c>
      <c r="W148" s="693">
        <v>7.4303378355375287</v>
      </c>
      <c r="X148" s="693">
        <v>7.8750541547117763</v>
      </c>
      <c r="Y148" s="695">
        <v>7.8813510627259289</v>
      </c>
      <c r="Z148" s="696">
        <v>8.0897833865396933</v>
      </c>
      <c r="AA148" s="172"/>
      <c r="AB148" s="172"/>
      <c r="AC148" s="172"/>
      <c r="AD148" s="182"/>
      <c r="AE148" s="493" t="s">
        <v>19</v>
      </c>
      <c r="AF148" s="2"/>
      <c r="AG148" s="2"/>
      <c r="AJ148" s="2"/>
      <c r="AK148" s="2"/>
      <c r="AL148" s="2"/>
      <c r="AM148" s="2"/>
      <c r="AN148" s="186"/>
      <c r="AO148" s="187"/>
      <c r="AP148" s="188"/>
      <c r="AQ148" s="188"/>
      <c r="AR148" s="138"/>
      <c r="AS148" s="138"/>
      <c r="AT148" s="2"/>
      <c r="AU148" s="2"/>
      <c r="AV148" s="2"/>
    </row>
    <row r="149" spans="1:48">
      <c r="A149" s="161" t="s">
        <v>287</v>
      </c>
      <c r="B149" s="178">
        <v>409163</v>
      </c>
      <c r="C149" s="191">
        <v>0.45470777004571322</v>
      </c>
      <c r="D149" s="164">
        <v>103.43179368447068</v>
      </c>
      <c r="E149" s="183"/>
      <c r="F149" s="179">
        <v>-1.353712755766096</v>
      </c>
      <c r="G149" s="166"/>
      <c r="H149" s="166"/>
      <c r="I149" s="167">
        <v>11467.982517191944</v>
      </c>
      <c r="J149" s="168"/>
      <c r="K149" s="181">
        <v>0.99957992100119852</v>
      </c>
      <c r="L149" s="181">
        <v>1.1094114873570793</v>
      </c>
      <c r="M149" s="181">
        <v>1.3834553614202456</v>
      </c>
      <c r="N149" s="181">
        <v>1.5677976496291475</v>
      </c>
      <c r="O149" s="181">
        <v>1.7135396474024485</v>
      </c>
      <c r="P149" s="181">
        <v>1.7661902160882454</v>
      </c>
      <c r="Q149" s="181">
        <v>1.9798428610301513</v>
      </c>
      <c r="R149" s="181">
        <v>1.9980101443988392</v>
      </c>
      <c r="S149" s="163">
        <v>2.1176996171649645</v>
      </c>
      <c r="T149" s="163">
        <v>2.0848005734390731</v>
      </c>
      <c r="U149" s="163">
        <v>2.4578802170938894</v>
      </c>
      <c r="V149" s="163">
        <v>2.6280886512235031</v>
      </c>
      <c r="W149" s="171">
        <v>2.6957720880931051</v>
      </c>
      <c r="X149" s="184">
        <v>2.8228407106177205</v>
      </c>
      <c r="Y149" s="408">
        <v>2.9601892751027972</v>
      </c>
      <c r="Z149" s="689">
        <v>2.9506077478544981</v>
      </c>
      <c r="AA149" s="172"/>
      <c r="AB149" s="172"/>
      <c r="AC149" s="172"/>
      <c r="AD149" s="182"/>
      <c r="AE149" s="493"/>
      <c r="AF149" s="2"/>
      <c r="AG149" s="2"/>
      <c r="AJ149" s="2"/>
      <c r="AK149" s="2"/>
      <c r="AL149" s="2"/>
      <c r="AM149" s="2"/>
      <c r="AN149" s="186"/>
      <c r="AO149" s="187"/>
      <c r="AP149" s="188"/>
      <c r="AQ149" s="188"/>
      <c r="AR149" s="138"/>
      <c r="AS149" s="138"/>
      <c r="AT149" s="2"/>
      <c r="AU149" s="2"/>
      <c r="AV149" s="2"/>
    </row>
    <row r="150" spans="1:48">
      <c r="A150" s="161" t="s">
        <v>156</v>
      </c>
      <c r="B150" s="178">
        <v>17599694</v>
      </c>
      <c r="C150" s="191">
        <v>8.1890529461297351E-2</v>
      </c>
      <c r="D150" s="164">
        <v>55.230266056668647</v>
      </c>
      <c r="E150" s="164">
        <v>99.046002457798835</v>
      </c>
      <c r="F150" s="179">
        <v>-1.6</v>
      </c>
      <c r="G150" s="166"/>
      <c r="H150" s="166"/>
      <c r="I150" s="167">
        <v>1887.3706175968412</v>
      </c>
      <c r="J150" s="168"/>
      <c r="K150" s="181">
        <v>8.3116641087146767E-2</v>
      </c>
      <c r="L150" s="181">
        <v>8.6009267650642651E-2</v>
      </c>
      <c r="M150" s="181">
        <v>8.3246832834705256E-2</v>
      </c>
      <c r="N150" s="181">
        <v>8.769408363724987E-2</v>
      </c>
      <c r="O150" s="181">
        <v>8.5142294448055794E-2</v>
      </c>
      <c r="P150" s="181">
        <v>8.3478555863525428E-2</v>
      </c>
      <c r="Q150" s="181">
        <v>8.3228113645500798E-2</v>
      </c>
      <c r="R150" s="181">
        <v>8.886556866849922E-2</v>
      </c>
      <c r="S150" s="163">
        <v>9.0341669751612869E-2</v>
      </c>
      <c r="T150" s="163">
        <v>8.7031512322066018E-2</v>
      </c>
      <c r="U150" s="163">
        <v>9.1610030627562511E-2</v>
      </c>
      <c r="V150" s="163">
        <v>9.2333777750358628E-2</v>
      </c>
      <c r="W150" s="171">
        <v>9.2693903997087199E-2</v>
      </c>
      <c r="X150" s="184">
        <v>9.2442921514298615E-2</v>
      </c>
      <c r="Y150" s="408">
        <v>9.2074526335033532E-2</v>
      </c>
      <c r="Z150" s="689">
        <v>9.1193993600854784E-2</v>
      </c>
      <c r="AA150" s="172"/>
      <c r="AB150" s="172"/>
      <c r="AC150" s="172"/>
      <c r="AD150" s="182"/>
      <c r="AE150" s="493" t="s">
        <v>407</v>
      </c>
      <c r="AF150" s="2"/>
      <c r="AG150" s="2"/>
      <c r="AJ150" s="2"/>
      <c r="AK150" s="2"/>
      <c r="AL150" s="2"/>
      <c r="AM150" s="2"/>
      <c r="AN150" s="186"/>
      <c r="AO150" s="187"/>
      <c r="AP150" s="188"/>
      <c r="AQ150" s="188"/>
      <c r="AR150" s="138"/>
      <c r="AS150" s="138"/>
      <c r="AT150" s="2"/>
      <c r="AU150" s="2"/>
      <c r="AV150" s="2"/>
    </row>
    <row r="151" spans="1:48">
      <c r="A151" s="161" t="s">
        <v>288</v>
      </c>
      <c r="B151" s="178">
        <v>431333</v>
      </c>
      <c r="C151" s="191">
        <v>6.4854080758838348</v>
      </c>
      <c r="D151" s="164">
        <v>124.55100734270631</v>
      </c>
      <c r="E151" s="183"/>
      <c r="F151" s="179">
        <v>4.4394200078531239E-2</v>
      </c>
      <c r="G151" s="166"/>
      <c r="H151" s="166"/>
      <c r="I151" s="180">
        <v>31305.546908666161</v>
      </c>
      <c r="J151" s="168"/>
      <c r="K151" s="697">
        <v>5.5096588873392216</v>
      </c>
      <c r="L151" s="697">
        <v>6.4039801540109353</v>
      </c>
      <c r="M151" s="697">
        <v>5.9376978857107776</v>
      </c>
      <c r="N151" s="697">
        <v>6.6482971415480954</v>
      </c>
      <c r="O151" s="697">
        <v>6.5988444828337363</v>
      </c>
      <c r="P151" s="697">
        <v>6.881564999722988</v>
      </c>
      <c r="Q151" s="697">
        <v>6.5094487061506614</v>
      </c>
      <c r="R151" s="697">
        <v>6.8361403070388711</v>
      </c>
      <c r="S151" s="698">
        <v>6.3790341000807116</v>
      </c>
      <c r="T151" s="698">
        <v>6.0520655378228216</v>
      </c>
      <c r="U151" s="172">
        <v>5.9896281851848272</v>
      </c>
      <c r="V151" s="172">
        <v>6.0192780414176159</v>
      </c>
      <c r="W151" s="693">
        <v>5.8516974501679506</v>
      </c>
      <c r="X151" s="694">
        <v>5.6161982633920404</v>
      </c>
      <c r="Y151" s="695">
        <v>5.5126154312028399</v>
      </c>
      <c r="Z151" s="696">
        <v>5.6206720488562221</v>
      </c>
      <c r="AA151" s="172"/>
      <c r="AB151" s="172"/>
      <c r="AC151" s="172"/>
      <c r="AD151" s="182"/>
      <c r="AE151" s="493"/>
      <c r="AF151" s="2"/>
      <c r="AG151" s="2"/>
      <c r="AJ151" s="2"/>
      <c r="AK151" s="2"/>
      <c r="AL151" s="2"/>
      <c r="AM151" s="2"/>
      <c r="AN151" s="186"/>
      <c r="AO151" s="187"/>
      <c r="AP151" s="188"/>
      <c r="AQ151" s="188"/>
      <c r="AR151" s="138"/>
      <c r="AS151" s="138"/>
      <c r="AT151" s="2"/>
      <c r="AU151" s="2"/>
      <c r="AV151" s="2"/>
    </row>
    <row r="152" spans="1:48">
      <c r="A152" s="161" t="s">
        <v>289</v>
      </c>
      <c r="B152" s="178">
        <v>396301</v>
      </c>
      <c r="C152" s="191">
        <v>4.5361150643310459</v>
      </c>
      <c r="D152" s="183"/>
      <c r="E152" s="164">
        <v>24.635712521610266</v>
      </c>
      <c r="F152" s="179">
        <v>0</v>
      </c>
      <c r="G152" s="179"/>
      <c r="H152" s="179"/>
      <c r="I152" s="185"/>
      <c r="J152" s="168"/>
      <c r="K152" s="697">
        <v>4.3070307351828587</v>
      </c>
      <c r="L152" s="697">
        <v>4.5667658741022779</v>
      </c>
      <c r="M152" s="697">
        <v>4.4768806142062809</v>
      </c>
      <c r="N152" s="697">
        <v>4.5846021750940622</v>
      </c>
      <c r="O152" s="697">
        <v>4.8604779807209804</v>
      </c>
      <c r="P152" s="697">
        <v>4.7602206256699304</v>
      </c>
      <c r="Q152" s="697">
        <v>4.8023786719760144</v>
      </c>
      <c r="R152" s="697">
        <v>5.0602716617701908</v>
      </c>
      <c r="S152" s="698">
        <v>5.0441353597923824</v>
      </c>
      <c r="T152" s="698">
        <v>5.1486557995307969</v>
      </c>
      <c r="U152" s="172">
        <v>5.4705561213030496</v>
      </c>
      <c r="V152" s="172">
        <v>5.8334902558386403</v>
      </c>
      <c r="W152" s="693">
        <v>5.8422648011263547</v>
      </c>
      <c r="X152" s="694">
        <v>6.0085159661530838</v>
      </c>
      <c r="Y152" s="695">
        <v>6.1570548271893468</v>
      </c>
      <c r="Z152" s="696">
        <v>6.287667707913128</v>
      </c>
      <c r="AA152" s="172"/>
      <c r="AB152" s="172"/>
      <c r="AC152" s="172"/>
      <c r="AD152" s="182"/>
      <c r="AE152" s="493"/>
      <c r="AF152" s="2"/>
      <c r="AG152" s="2"/>
      <c r="AJ152" s="2"/>
      <c r="AK152" s="2"/>
      <c r="AL152" s="2"/>
      <c r="AM152" s="2"/>
      <c r="AN152" s="186"/>
      <c r="AO152" s="187"/>
      <c r="AP152" s="188"/>
      <c r="AQ152" s="188"/>
      <c r="AR152" s="138"/>
      <c r="AS152" s="138"/>
      <c r="AT152" s="2"/>
      <c r="AU152" s="2"/>
      <c r="AV152" s="2"/>
    </row>
    <row r="153" spans="1:48">
      <c r="A153" s="161" t="s">
        <v>157</v>
      </c>
      <c r="B153" s="178">
        <v>4067564</v>
      </c>
      <c r="C153" s="191">
        <v>0.43252421128282742</v>
      </c>
      <c r="D153" s="164">
        <v>57.822944068422316</v>
      </c>
      <c r="E153" s="164">
        <v>133.41895949430844</v>
      </c>
      <c r="F153" s="179">
        <v>-0.19984706232978358</v>
      </c>
      <c r="G153" s="166"/>
      <c r="H153" s="166"/>
      <c r="I153" s="167">
        <v>3554.9277034703514</v>
      </c>
      <c r="J153" s="168"/>
      <c r="K153" s="181">
        <v>0.48014789200147079</v>
      </c>
      <c r="L153" s="181">
        <v>0.50431372396366259</v>
      </c>
      <c r="M153" s="181">
        <v>0.49240269166763506</v>
      </c>
      <c r="N153" s="181">
        <v>0.49869214433658221</v>
      </c>
      <c r="O153" s="181">
        <v>0.51909180233933971</v>
      </c>
      <c r="P153" s="181">
        <v>0.51865910016576589</v>
      </c>
      <c r="Q153" s="181">
        <v>0.57461696378097771</v>
      </c>
      <c r="R153" s="181">
        <v>0.59401936197471072</v>
      </c>
      <c r="S153" s="163">
        <v>0.58328813546667324</v>
      </c>
      <c r="T153" s="163">
        <v>0.56193954467840124</v>
      </c>
      <c r="U153" s="163">
        <v>0.60657821520437716</v>
      </c>
      <c r="V153" s="163">
        <v>0.61548446245772392</v>
      </c>
      <c r="W153" s="171">
        <v>0.62495975233004863</v>
      </c>
      <c r="X153" s="184">
        <v>0.62830690285121271</v>
      </c>
      <c r="Y153" s="408">
        <v>0.62402527224622084</v>
      </c>
      <c r="Z153" s="689">
        <v>0.62334952559318213</v>
      </c>
      <c r="AA153" s="172"/>
      <c r="AB153" s="172"/>
      <c r="AC153" s="172"/>
      <c r="AD153" s="182"/>
      <c r="AE153" s="493" t="s">
        <v>407</v>
      </c>
      <c r="AF153" s="2"/>
      <c r="AG153" s="2"/>
      <c r="AJ153" s="2"/>
      <c r="AK153" s="2"/>
      <c r="AL153" s="2"/>
      <c r="AM153" s="2"/>
      <c r="AN153" s="186"/>
      <c r="AO153" s="187"/>
      <c r="AP153" s="188"/>
      <c r="AQ153" s="188"/>
      <c r="AR153" s="138"/>
      <c r="AS153" s="138"/>
      <c r="AT153" s="2"/>
      <c r="AU153" s="2"/>
      <c r="AV153" s="2"/>
    </row>
    <row r="154" spans="1:48">
      <c r="A154" s="161" t="s">
        <v>82</v>
      </c>
      <c r="B154" s="178">
        <v>1262605</v>
      </c>
      <c r="C154" s="191">
        <v>0.85087247483480666</v>
      </c>
      <c r="D154" s="164">
        <v>116.76589792430683</v>
      </c>
      <c r="E154" s="164">
        <v>140.44533528157578</v>
      </c>
      <c r="F154" s="179">
        <v>-1.1995111753111141</v>
      </c>
      <c r="G154" s="166"/>
      <c r="H154" s="166"/>
      <c r="I154" s="167">
        <v>17665.636472353104</v>
      </c>
      <c r="J154" s="168"/>
      <c r="K154" s="181">
        <v>1.2394164619776769</v>
      </c>
      <c r="L154" s="181">
        <v>1.4827411362754048</v>
      </c>
      <c r="M154" s="181">
        <v>1.3478171450275929</v>
      </c>
      <c r="N154" s="181">
        <v>1.4178210342173714</v>
      </c>
      <c r="O154" s="181">
        <v>1.7641223125020749</v>
      </c>
      <c r="P154" s="181">
        <v>1.8548845252164912</v>
      </c>
      <c r="Q154" s="181">
        <v>1.9935768926046669</v>
      </c>
      <c r="R154" s="181">
        <v>2.0708697471226611</v>
      </c>
      <c r="S154" s="163">
        <v>2.2089672763993593</v>
      </c>
      <c r="T154" s="163">
        <v>2.1742208926565265</v>
      </c>
      <c r="U154" s="163">
        <v>2.294241671941446</v>
      </c>
      <c r="V154" s="163">
        <v>2.378470063857395</v>
      </c>
      <c r="W154" s="171">
        <v>2.3918690235946709</v>
      </c>
      <c r="X154" s="171">
        <v>2.4475448539999234</v>
      </c>
      <c r="Y154" s="408">
        <v>2.5016353504208015</v>
      </c>
      <c r="Z154" s="689">
        <v>2.5439282985960689</v>
      </c>
      <c r="AA154" s="172"/>
      <c r="AB154" s="172"/>
      <c r="AC154" s="172"/>
      <c r="AD154" s="182"/>
      <c r="AE154" s="493" t="s">
        <v>19</v>
      </c>
      <c r="AF154" s="2"/>
      <c r="AG154" s="2"/>
      <c r="AJ154" s="2"/>
      <c r="AK154" s="2"/>
      <c r="AL154" s="2"/>
      <c r="AM154" s="2"/>
      <c r="AN154" s="186"/>
      <c r="AO154" s="187"/>
      <c r="AP154" s="188"/>
      <c r="AQ154" s="188"/>
      <c r="AR154" s="138"/>
      <c r="AS154" s="138"/>
      <c r="AT154" s="2"/>
      <c r="AU154" s="2"/>
      <c r="AV154" s="2"/>
    </row>
    <row r="155" spans="1:48">
      <c r="A155" s="161" t="s">
        <v>83</v>
      </c>
      <c r="B155" s="178">
        <v>127017224</v>
      </c>
      <c r="C155" s="191">
        <v>3.517711762909864</v>
      </c>
      <c r="D155" s="164">
        <v>106.12078500793858</v>
      </c>
      <c r="E155" s="164">
        <v>95.459058904279317</v>
      </c>
      <c r="F155" s="179">
        <v>-4.9963829261245483</v>
      </c>
      <c r="G155" s="179">
        <v>1.9023933450434499E-2</v>
      </c>
      <c r="H155" s="179">
        <v>2.0606638643298789E-2</v>
      </c>
      <c r="I155" s="167">
        <v>16180.243086024668</v>
      </c>
      <c r="J155" s="168">
        <v>21</v>
      </c>
      <c r="K155" s="692">
        <v>3.6887971242704527</v>
      </c>
      <c r="L155" s="692">
        <v>3.6160045735024817</v>
      </c>
      <c r="M155" s="692">
        <v>3.6218465093067365</v>
      </c>
      <c r="N155" s="692">
        <v>3.6505871393465665</v>
      </c>
      <c r="O155" s="692">
        <v>3.661839952618851</v>
      </c>
      <c r="P155" s="692">
        <v>3.781093831284581</v>
      </c>
      <c r="Q155" s="692">
        <v>3.8210908925688623</v>
      </c>
      <c r="R155" s="692">
        <v>3.8958934015067115</v>
      </c>
      <c r="S155" s="172">
        <v>3.807499155224694</v>
      </c>
      <c r="T155" s="172">
        <v>3.7156730102710935</v>
      </c>
      <c r="U155" s="172">
        <v>3.7540071711172365</v>
      </c>
      <c r="V155" s="172">
        <v>3.8259441446843905</v>
      </c>
      <c r="W155" s="693">
        <v>3.946090239537964</v>
      </c>
      <c r="X155" s="693">
        <v>3.9310744035871785</v>
      </c>
      <c r="Y155" s="695">
        <v>3.8337056300511327</v>
      </c>
      <c r="Z155" s="696">
        <v>3.7161715082053628</v>
      </c>
      <c r="AA155" s="172"/>
      <c r="AB155" s="172"/>
      <c r="AC155" s="172"/>
      <c r="AD155" s="182"/>
      <c r="AE155" s="493" t="s">
        <v>19</v>
      </c>
      <c r="AF155" s="2"/>
      <c r="AG155" s="2"/>
      <c r="AJ155" s="2"/>
      <c r="AK155" s="2"/>
      <c r="AL155" s="2"/>
      <c r="AM155" s="2"/>
      <c r="AN155" s="186"/>
      <c r="AO155" s="187"/>
      <c r="AP155" s="188"/>
      <c r="AQ155" s="188"/>
      <c r="AR155" s="138"/>
      <c r="AS155" s="138"/>
      <c r="AT155" s="2"/>
      <c r="AU155" s="2"/>
      <c r="AV155" s="2"/>
    </row>
    <row r="156" spans="1:48">
      <c r="A156" s="161" t="s">
        <v>158</v>
      </c>
      <c r="B156" s="178">
        <v>3554150</v>
      </c>
      <c r="C156" s="191">
        <v>3.6092694590079475</v>
      </c>
      <c r="D156" s="164">
        <v>100.08589694931057</v>
      </c>
      <c r="E156" s="164">
        <v>60.619355460529569</v>
      </c>
      <c r="F156" s="179">
        <v>2.7000000000000024</v>
      </c>
      <c r="G156" s="166"/>
      <c r="H156" s="166"/>
      <c r="I156" s="167">
        <v>4455.9127536919632</v>
      </c>
      <c r="J156" s="168"/>
      <c r="K156" s="181">
        <v>1.5934926718983278</v>
      </c>
      <c r="L156" s="181">
        <v>1.6711889754015816</v>
      </c>
      <c r="M156" s="181">
        <v>1.7093655135327452</v>
      </c>
      <c r="N156" s="181">
        <v>1.8437117302213064</v>
      </c>
      <c r="O156" s="181">
        <v>1.8592028389622526</v>
      </c>
      <c r="P156" s="181">
        <v>2.0117560501738092</v>
      </c>
      <c r="Q156" s="181">
        <v>1.9478857929606139</v>
      </c>
      <c r="R156" s="181">
        <v>1.9636143695189905</v>
      </c>
      <c r="S156" s="163">
        <v>1.9303007343192986</v>
      </c>
      <c r="T156" s="163">
        <v>1.8812919413435134</v>
      </c>
      <c r="U156" s="163">
        <v>2.0315102520025174</v>
      </c>
      <c r="V156" s="163">
        <v>2.0573232117599369</v>
      </c>
      <c r="W156" s="171">
        <v>2.0475308368627902</v>
      </c>
      <c r="X156" s="184">
        <v>1.8078518671205737</v>
      </c>
      <c r="Y156" s="408">
        <v>1.8109060924113456</v>
      </c>
      <c r="Z156" s="689">
        <v>1.8602972327476173</v>
      </c>
      <c r="AA156" s="172"/>
      <c r="AB156" s="172"/>
      <c r="AC156" s="172"/>
      <c r="AD156" s="182"/>
      <c r="AE156" s="493" t="s">
        <v>407</v>
      </c>
      <c r="AF156" s="2"/>
      <c r="AG156" s="2"/>
      <c r="AJ156" s="2"/>
      <c r="AK156" s="2"/>
      <c r="AL156" s="2"/>
      <c r="AM156" s="2"/>
      <c r="AN156" s="186"/>
      <c r="AO156" s="187"/>
      <c r="AP156" s="188"/>
      <c r="AQ156" s="188"/>
      <c r="AR156" s="138"/>
      <c r="AS156" s="138"/>
      <c r="AT156" s="2"/>
      <c r="AU156" s="2"/>
      <c r="AV156" s="2"/>
    </row>
    <row r="157" spans="1:48">
      <c r="A157" s="161" t="s">
        <v>73</v>
      </c>
      <c r="B157" s="178">
        <v>2959134</v>
      </c>
      <c r="C157" s="191">
        <v>4.7557224847148856</v>
      </c>
      <c r="D157" s="164">
        <v>85.435173591696682</v>
      </c>
      <c r="E157" s="164">
        <v>241.73549144489442</v>
      </c>
      <c r="F157" s="179">
        <v>1.150821558723869E-2</v>
      </c>
      <c r="G157" s="166"/>
      <c r="H157" s="166"/>
      <c r="I157" s="167">
        <v>10147.283667711181</v>
      </c>
      <c r="J157" s="168"/>
      <c r="K157" s="692">
        <v>3.7717838174709826</v>
      </c>
      <c r="L157" s="692">
        <v>3.724057536286089</v>
      </c>
      <c r="M157" s="692">
        <v>3.9556836496660734</v>
      </c>
      <c r="N157" s="692">
        <v>3.7958272224848066</v>
      </c>
      <c r="O157" s="692">
        <v>3.835300481590918</v>
      </c>
      <c r="P157" s="692">
        <v>3.8516676298295587</v>
      </c>
      <c r="Q157" s="692">
        <v>4.2963916541670759</v>
      </c>
      <c r="R157" s="692">
        <v>4.4588115324694471</v>
      </c>
      <c r="S157" s="172">
        <v>4.4491013987631867</v>
      </c>
      <c r="T157" s="172">
        <v>4.5547962159964213</v>
      </c>
      <c r="U157" s="172">
        <v>4.8250426036391634</v>
      </c>
      <c r="V157" s="172">
        <v>4.9168143109391043</v>
      </c>
      <c r="W157" s="693">
        <v>5.0141940235705169</v>
      </c>
      <c r="X157" s="694">
        <v>5.2654942755499681</v>
      </c>
      <c r="Y157" s="695">
        <v>5.5189776065602301</v>
      </c>
      <c r="Z157" s="696">
        <v>5.554893293435053</v>
      </c>
      <c r="AA157" s="172"/>
      <c r="AB157" s="172"/>
      <c r="AC157" s="172"/>
      <c r="AD157" s="182"/>
      <c r="AE157" s="493" t="s">
        <v>19</v>
      </c>
      <c r="AF157" s="2"/>
      <c r="AG157" s="2"/>
      <c r="AJ157" s="2"/>
      <c r="AK157" s="2"/>
      <c r="AL157" s="2"/>
      <c r="AM157" s="2"/>
      <c r="AN157" s="186"/>
      <c r="AO157" s="187"/>
      <c r="AP157" s="188"/>
      <c r="AQ157" s="188"/>
      <c r="AR157" s="138"/>
      <c r="AS157" s="138"/>
      <c r="AT157" s="2"/>
      <c r="AU157" s="2"/>
      <c r="AV157" s="2"/>
    </row>
    <row r="158" spans="1:48">
      <c r="A158" s="161" t="s">
        <v>93</v>
      </c>
      <c r="B158" s="178">
        <v>622388</v>
      </c>
      <c r="C158" s="199"/>
      <c r="D158" s="164">
        <v>110.55923972586884</v>
      </c>
      <c r="E158" s="164">
        <v>115.3989888197644</v>
      </c>
      <c r="F158" s="179">
        <v>14.999999999999986</v>
      </c>
      <c r="G158" s="179"/>
      <c r="H158" s="166"/>
      <c r="I158" s="180">
        <v>14477.352979398935</v>
      </c>
      <c r="J158" s="168"/>
      <c r="K158" s="200"/>
      <c r="L158" s="200"/>
      <c r="M158" s="200"/>
      <c r="N158" s="200"/>
      <c r="O158" s="200"/>
      <c r="P158" s="200"/>
      <c r="Q158" s="702"/>
      <c r="R158" s="702"/>
      <c r="S158" s="199"/>
      <c r="T158" s="199"/>
      <c r="U158" s="199"/>
      <c r="V158" s="199"/>
      <c r="W158" s="201"/>
      <c r="X158" s="202"/>
      <c r="Y158" s="690"/>
      <c r="Z158" s="691"/>
      <c r="AA158" s="172"/>
      <c r="AB158" s="172"/>
      <c r="AC158" s="172"/>
      <c r="AD158" s="182"/>
      <c r="AE158" s="493"/>
      <c r="AF158" s="2"/>
      <c r="AG158" s="2"/>
      <c r="AJ158" s="2"/>
      <c r="AK158" s="2"/>
      <c r="AL158" s="2"/>
      <c r="AM158" s="2"/>
      <c r="AN158" s="186"/>
      <c r="AO158" s="187"/>
      <c r="AP158" s="188"/>
      <c r="AQ158" s="188"/>
      <c r="AR158" s="138"/>
      <c r="AS158" s="138"/>
      <c r="AT158" s="2"/>
      <c r="AU158" s="2"/>
      <c r="AV158" s="2"/>
    </row>
    <row r="159" spans="1:48">
      <c r="A159" s="161" t="s">
        <v>116</v>
      </c>
      <c r="B159" s="178">
        <v>34377511</v>
      </c>
      <c r="C159" s="191">
        <v>1.0897017197199845</v>
      </c>
      <c r="D159" s="164">
        <v>101.73192713901669</v>
      </c>
      <c r="E159" s="164">
        <v>62.55516095442016</v>
      </c>
      <c r="F159" s="179">
        <v>1.509453779906037</v>
      </c>
      <c r="G159" s="166"/>
      <c r="H159" s="166"/>
      <c r="I159" s="167">
        <v>6934.2168641501594</v>
      </c>
      <c r="J159" s="168"/>
      <c r="K159" s="181">
        <v>1.224375576866874</v>
      </c>
      <c r="L159" s="181">
        <v>1.3217784920636002</v>
      </c>
      <c r="M159" s="181">
        <v>1.3605608232430493</v>
      </c>
      <c r="N159" s="181">
        <v>1.320879313592922</v>
      </c>
      <c r="O159" s="181">
        <v>1.427137714271463</v>
      </c>
      <c r="P159" s="181">
        <v>1.5221224258692776</v>
      </c>
      <c r="Q159" s="181">
        <v>1.5075532714734021</v>
      </c>
      <c r="R159" s="181">
        <v>1.5466857636098197</v>
      </c>
      <c r="S159" s="163">
        <v>1.5511937186767795</v>
      </c>
      <c r="T159" s="163">
        <v>1.5274773702568356</v>
      </c>
      <c r="U159" s="163">
        <v>1.5937569180063409</v>
      </c>
      <c r="V159" s="163">
        <v>1.6823872432153186</v>
      </c>
      <c r="W159" s="171">
        <v>1.6851506703575252</v>
      </c>
      <c r="X159" s="184">
        <v>1.6332420687907203</v>
      </c>
      <c r="Y159" s="408">
        <v>1.7214020898919777</v>
      </c>
      <c r="Z159" s="689">
        <v>1.7233826154416827</v>
      </c>
      <c r="AA159" s="172"/>
      <c r="AB159" s="172"/>
      <c r="AC159" s="172"/>
      <c r="AD159" s="182"/>
      <c r="AE159" s="493" t="s">
        <v>407</v>
      </c>
      <c r="AF159" s="2"/>
      <c r="AG159" s="2"/>
      <c r="AJ159" s="2"/>
      <c r="AK159" s="2"/>
      <c r="AL159" s="2"/>
      <c r="AM159" s="2"/>
      <c r="AN159" s="186"/>
      <c r="AO159" s="187"/>
      <c r="AP159" s="188"/>
      <c r="AQ159" s="188"/>
      <c r="AR159" s="138"/>
      <c r="AS159" s="138"/>
      <c r="AT159" s="2"/>
      <c r="AU159" s="2"/>
      <c r="AV159" s="2"/>
    </row>
    <row r="160" spans="1:48">
      <c r="A160" s="161" t="s">
        <v>159</v>
      </c>
      <c r="B160" s="178">
        <v>27977863</v>
      </c>
      <c r="C160" s="191">
        <v>7.7081938405943545E-2</v>
      </c>
      <c r="D160" s="164">
        <v>74.113381267167142</v>
      </c>
      <c r="E160" s="164">
        <v>47.388210883531265</v>
      </c>
      <c r="F160" s="179">
        <v>-6.8853623162975977</v>
      </c>
      <c r="G160" s="166"/>
      <c r="H160" s="166"/>
      <c r="I160" s="167">
        <v>1031.2805437643985</v>
      </c>
      <c r="J160" s="168"/>
      <c r="K160" s="181">
        <v>8.4642609590520126E-2</v>
      </c>
      <c r="L160" s="181">
        <v>9.9661869982567902E-2</v>
      </c>
      <c r="M160" s="181">
        <v>0.10141956662238295</v>
      </c>
      <c r="N160" s="181">
        <v>0.1255371484130062</v>
      </c>
      <c r="O160" s="181">
        <v>0.13465584004294853</v>
      </c>
      <c r="P160" s="181">
        <v>0.1252698530923653</v>
      </c>
      <c r="Q160" s="181">
        <v>0.12911847396845871</v>
      </c>
      <c r="R160" s="181">
        <v>0.14968360687644439</v>
      </c>
      <c r="S160" s="163">
        <v>0.13902692461539351</v>
      </c>
      <c r="T160" s="163">
        <v>0.14514135160436603</v>
      </c>
      <c r="U160" s="163">
        <v>0.15431221299200948</v>
      </c>
      <c r="V160" s="163">
        <v>0.16808953584935574</v>
      </c>
      <c r="W160" s="171">
        <v>0.16287914235643922</v>
      </c>
      <c r="X160" s="184">
        <v>0.17146416087292418</v>
      </c>
      <c r="Y160" s="408">
        <v>0.17300959183935957</v>
      </c>
      <c r="Z160" s="689">
        <v>0.17247372503883099</v>
      </c>
      <c r="AA160" s="172"/>
      <c r="AB160" s="172"/>
      <c r="AC160" s="172"/>
      <c r="AD160" s="182"/>
      <c r="AE160" s="493" t="s">
        <v>407</v>
      </c>
      <c r="AF160" s="2"/>
      <c r="AG160" s="2"/>
      <c r="AJ160" s="2"/>
      <c r="AK160" s="2"/>
      <c r="AL160" s="2"/>
      <c r="AM160" s="2"/>
      <c r="AN160" s="186"/>
      <c r="AO160" s="187"/>
      <c r="AP160" s="188"/>
      <c r="AQ160" s="188"/>
      <c r="AR160" s="138"/>
      <c r="AS160" s="138"/>
      <c r="AT160" s="2"/>
      <c r="AU160" s="2"/>
      <c r="AV160" s="2"/>
    </row>
    <row r="161" spans="1:48">
      <c r="A161" s="161" t="s">
        <v>290</v>
      </c>
      <c r="B161" s="178">
        <v>53897154</v>
      </c>
      <c r="C161" s="191">
        <v>0.14507790772119927</v>
      </c>
      <c r="D161" s="164">
        <v>82.137117581406855</v>
      </c>
      <c r="E161" s="164">
        <v>94.647339467808507</v>
      </c>
      <c r="F161" s="179">
        <v>-15.399175047051656</v>
      </c>
      <c r="G161" s="179"/>
      <c r="H161" s="179"/>
      <c r="I161" s="167">
        <v>4405.2293199550777</v>
      </c>
      <c r="J161" s="168"/>
      <c r="K161" s="181">
        <v>0.21012549497529784</v>
      </c>
      <c r="L161" s="181">
        <v>0.18014347242134787</v>
      </c>
      <c r="M161" s="181">
        <v>0.17852795580198971</v>
      </c>
      <c r="N161" s="181">
        <v>0.22168004861073892</v>
      </c>
      <c r="O161" s="181">
        <v>0.20918228062174285</v>
      </c>
      <c r="P161" s="181">
        <v>0.21940861185934005</v>
      </c>
      <c r="Q161" s="181">
        <v>0.2018121398427927</v>
      </c>
      <c r="R161" s="181">
        <v>0.20972551377099269</v>
      </c>
      <c r="S161" s="163">
        <v>0.15860459081027739</v>
      </c>
      <c r="T161" s="163">
        <v>0.14784784245934746</v>
      </c>
      <c r="U161" s="163">
        <v>0.16152157265767603</v>
      </c>
      <c r="V161" s="163">
        <v>0.16313777762116827</v>
      </c>
      <c r="W161" s="171">
        <v>0.17149698588312184</v>
      </c>
      <c r="X161" s="184">
        <v>0.1966522970985512</v>
      </c>
      <c r="Y161" s="408">
        <v>0.21075172186954791</v>
      </c>
      <c r="Z161" s="689">
        <v>0.21596040247636755</v>
      </c>
      <c r="AA161" s="172"/>
      <c r="AB161" s="172"/>
      <c r="AC161" s="172"/>
      <c r="AD161" s="182"/>
      <c r="AE161" s="493" t="s">
        <v>407</v>
      </c>
      <c r="AF161" s="2"/>
      <c r="AG161" s="2"/>
      <c r="AJ161" s="2"/>
      <c r="AK161" s="2"/>
      <c r="AL161" s="2"/>
      <c r="AM161" s="2"/>
      <c r="AN161" s="186"/>
      <c r="AO161" s="187"/>
      <c r="AP161" s="188"/>
      <c r="AQ161" s="188"/>
      <c r="AR161" s="138"/>
      <c r="AS161" s="138"/>
      <c r="AT161" s="2"/>
      <c r="AU161" s="2"/>
      <c r="AV161" s="2"/>
    </row>
    <row r="162" spans="1:48">
      <c r="A162" s="161" t="s">
        <v>160</v>
      </c>
      <c r="B162" s="178">
        <v>2458830</v>
      </c>
      <c r="C162" s="191">
        <v>0.95470181888231809</v>
      </c>
      <c r="D162" s="164">
        <v>95.661029830212172</v>
      </c>
      <c r="E162" s="164">
        <v>111.13428359736089</v>
      </c>
      <c r="F162" s="179">
        <v>-2.1035207209837123</v>
      </c>
      <c r="G162" s="166"/>
      <c r="H162" s="166"/>
      <c r="I162" s="167">
        <v>9290.8982827397322</v>
      </c>
      <c r="J162" s="168"/>
      <c r="K162" s="181">
        <v>0.96261433607681524</v>
      </c>
      <c r="L162" s="181">
        <v>1.1748791763874253</v>
      </c>
      <c r="M162" s="181">
        <v>1.0049577336011921</v>
      </c>
      <c r="N162" s="181">
        <v>1.0561925402833883</v>
      </c>
      <c r="O162" s="181">
        <v>1.1115426726817441</v>
      </c>
      <c r="P162" s="181">
        <v>1.1556040810527339</v>
      </c>
      <c r="Q162" s="181">
        <v>1.153939677153144</v>
      </c>
      <c r="R162" s="181">
        <v>1.1750805520806229</v>
      </c>
      <c r="S162" s="163">
        <v>1.3284474678156621</v>
      </c>
      <c r="T162" s="163">
        <v>1.336490501808018</v>
      </c>
      <c r="U162" s="163">
        <v>1.3723246179984618</v>
      </c>
      <c r="V162" s="163">
        <v>1.4115447354007142</v>
      </c>
      <c r="W162" s="171">
        <v>1.4449503348031654</v>
      </c>
      <c r="X162" s="171">
        <v>1.5179672433840188</v>
      </c>
      <c r="Y162" s="408">
        <v>1.4957961610904997</v>
      </c>
      <c r="Z162" s="689">
        <v>1.4960382663535061</v>
      </c>
      <c r="AA162" s="172"/>
      <c r="AB162" s="172"/>
      <c r="AC162" s="172"/>
      <c r="AD162" s="182"/>
      <c r="AE162" s="493" t="s">
        <v>407</v>
      </c>
      <c r="AF162" s="2"/>
      <c r="AG162" s="2"/>
      <c r="AJ162" s="2"/>
      <c r="AK162" s="2"/>
      <c r="AL162" s="2"/>
      <c r="AM162" s="2"/>
      <c r="AN162" s="186"/>
      <c r="AO162" s="187"/>
      <c r="AP162" s="188"/>
      <c r="AQ162" s="188"/>
      <c r="AR162" s="138"/>
      <c r="AS162" s="138"/>
      <c r="AT162" s="2"/>
      <c r="AU162" s="2"/>
      <c r="AV162" s="2"/>
    </row>
    <row r="163" spans="1:48">
      <c r="A163" s="161" t="s">
        <v>161</v>
      </c>
      <c r="B163" s="178">
        <v>28513700</v>
      </c>
      <c r="C163" s="191">
        <v>9.0400283025087139E-2</v>
      </c>
      <c r="D163" s="164">
        <v>94.500868491453261</v>
      </c>
      <c r="E163" s="164">
        <v>48.818101039002315</v>
      </c>
      <c r="F163" s="179">
        <v>-8.4494758154924963</v>
      </c>
      <c r="G163" s="166"/>
      <c r="H163" s="166"/>
      <c r="I163" s="167">
        <v>2166.9381707305929</v>
      </c>
      <c r="J163" s="168"/>
      <c r="K163" s="181">
        <v>0.14163737951474181</v>
      </c>
      <c r="L163" s="181">
        <v>0.14910718691537336</v>
      </c>
      <c r="M163" s="181">
        <v>0.11948798931874494</v>
      </c>
      <c r="N163" s="181">
        <v>0.12673411932172313</v>
      </c>
      <c r="O163" s="181">
        <v>0.11718554642745314</v>
      </c>
      <c r="P163" s="181">
        <v>0.12992431459678258</v>
      </c>
      <c r="Q163" s="181">
        <v>0.10663965309604308</v>
      </c>
      <c r="R163" s="181">
        <v>0.10616499945767319</v>
      </c>
      <c r="S163" s="163">
        <v>0.11730179888967909</v>
      </c>
      <c r="T163" s="163">
        <v>0.1531196317059749</v>
      </c>
      <c r="U163" s="163">
        <v>0.17837415663320791</v>
      </c>
      <c r="V163" s="163">
        <v>0.19943248664412472</v>
      </c>
      <c r="W163" s="171">
        <v>0.22367953981952701</v>
      </c>
      <c r="X163" s="184">
        <v>0.23159657083897051</v>
      </c>
      <c r="Y163" s="408">
        <v>0.24232959184806757</v>
      </c>
      <c r="Z163" s="689">
        <v>0.2449377016802616</v>
      </c>
      <c r="AA163" s="172"/>
      <c r="AB163" s="172"/>
      <c r="AC163" s="172"/>
      <c r="AD163" s="182"/>
      <c r="AE163" s="493" t="s">
        <v>407</v>
      </c>
      <c r="AF163" s="2"/>
      <c r="AG163" s="2"/>
      <c r="AJ163" s="2"/>
      <c r="AK163" s="2"/>
      <c r="AL163" s="2"/>
      <c r="AM163" s="2"/>
      <c r="AN163" s="186"/>
      <c r="AO163" s="187"/>
      <c r="AP163" s="188"/>
      <c r="AQ163" s="188"/>
      <c r="AR163" s="138"/>
      <c r="AS163" s="138"/>
      <c r="AT163" s="2"/>
      <c r="AU163" s="2"/>
      <c r="AV163" s="2"/>
    </row>
    <row r="164" spans="1:48">
      <c r="A164" s="161" t="s">
        <v>40</v>
      </c>
      <c r="B164" s="178">
        <v>16936520</v>
      </c>
      <c r="C164" s="191">
        <v>11.101501590333934</v>
      </c>
      <c r="D164" s="164">
        <v>123.94039981426413</v>
      </c>
      <c r="E164" s="164">
        <v>163.10534544035457</v>
      </c>
      <c r="F164" s="179">
        <v>1.6890532468576622</v>
      </c>
      <c r="G164" s="179">
        <v>5.7504582440726593E-2</v>
      </c>
      <c r="H164" s="179">
        <v>5.6628800171918764E-2</v>
      </c>
      <c r="I164" s="167">
        <v>47116.127614636491</v>
      </c>
      <c r="J164" s="168">
        <v>345</v>
      </c>
      <c r="K164" s="692">
        <v>10.81960761626042</v>
      </c>
      <c r="L164" s="692">
        <v>11.078822661567727</v>
      </c>
      <c r="M164" s="692">
        <v>11.092410285841874</v>
      </c>
      <c r="N164" s="692">
        <v>11.192770281333429</v>
      </c>
      <c r="O164" s="692">
        <v>11.28169826919874</v>
      </c>
      <c r="P164" s="692">
        <v>10.997029142873904</v>
      </c>
      <c r="Q164" s="692">
        <v>10.627304546437571</v>
      </c>
      <c r="R164" s="692">
        <v>10.68832822837302</v>
      </c>
      <c r="S164" s="172">
        <v>10.826627526912757</v>
      </c>
      <c r="T164" s="172">
        <v>10.395939467759401</v>
      </c>
      <c r="U164" s="172">
        <v>11.017557899691495</v>
      </c>
      <c r="V164" s="172">
        <v>10.298130001349316</v>
      </c>
      <c r="W164" s="693">
        <v>10.203507367892826</v>
      </c>
      <c r="X164" s="693">
        <v>10.085538877757495</v>
      </c>
      <c r="Y164" s="695">
        <v>9.5272320769585725</v>
      </c>
      <c r="Z164" s="696">
        <v>9.7676747577265814</v>
      </c>
      <c r="AA164" s="172"/>
      <c r="AB164" s="172"/>
      <c r="AC164" s="172"/>
      <c r="AD164" s="182"/>
      <c r="AE164" s="493" t="s">
        <v>19</v>
      </c>
      <c r="AF164" s="2"/>
      <c r="AG164" s="2"/>
      <c r="AJ164" s="2"/>
      <c r="AK164" s="2"/>
      <c r="AL164" s="2"/>
      <c r="AM164" s="2"/>
      <c r="AN164" s="186"/>
      <c r="AO164" s="187"/>
      <c r="AP164" s="188"/>
      <c r="AQ164" s="188"/>
      <c r="AR164" s="138"/>
      <c r="AS164" s="138"/>
      <c r="AT164" s="2"/>
      <c r="AU164" s="2"/>
      <c r="AV164" s="2"/>
    </row>
    <row r="165" spans="1:48">
      <c r="A165" s="161" t="s">
        <v>291</v>
      </c>
      <c r="B165" s="178">
        <v>208587</v>
      </c>
      <c r="C165" s="199"/>
      <c r="D165" s="183"/>
      <c r="E165" s="183"/>
      <c r="F165" s="179">
        <v>0</v>
      </c>
      <c r="G165" s="179"/>
      <c r="H165" s="179"/>
      <c r="I165" s="185"/>
      <c r="J165" s="168"/>
      <c r="K165" s="200"/>
      <c r="L165" s="200"/>
      <c r="M165" s="200"/>
      <c r="N165" s="200"/>
      <c r="O165" s="200"/>
      <c r="P165" s="200"/>
      <c r="Q165" s="200"/>
      <c r="R165" s="200"/>
      <c r="S165" s="199"/>
      <c r="T165" s="199"/>
      <c r="U165" s="199"/>
      <c r="V165" s="199"/>
      <c r="W165" s="201"/>
      <c r="X165" s="202"/>
      <c r="Y165" s="690"/>
      <c r="Z165" s="691"/>
      <c r="AA165" s="172"/>
      <c r="AB165" s="172"/>
      <c r="AC165" s="172"/>
      <c r="AD165" s="182"/>
      <c r="AE165" s="493"/>
      <c r="AF165" s="2"/>
      <c r="AG165" s="2"/>
      <c r="AJ165" s="2"/>
      <c r="AK165" s="2"/>
      <c r="AL165" s="2"/>
      <c r="AM165" s="2"/>
      <c r="AN165" s="186"/>
      <c r="AO165" s="187"/>
      <c r="AP165" s="188"/>
      <c r="AQ165" s="188"/>
      <c r="AR165" s="138"/>
      <c r="AS165" s="138"/>
      <c r="AT165" s="2"/>
      <c r="AU165" s="2"/>
      <c r="AV165" s="2"/>
    </row>
    <row r="166" spans="1:48">
      <c r="A166" s="161" t="s">
        <v>292</v>
      </c>
      <c r="B166" s="178">
        <v>273000</v>
      </c>
      <c r="C166" s="191">
        <v>5.4958710698739983</v>
      </c>
      <c r="D166" s="183"/>
      <c r="E166" s="164">
        <v>130.08039620153318</v>
      </c>
      <c r="F166" s="179">
        <v>0</v>
      </c>
      <c r="G166" s="179"/>
      <c r="H166" s="179"/>
      <c r="I166" s="185"/>
      <c r="J166" s="168"/>
      <c r="K166" s="692">
        <v>6.8291070596246586</v>
      </c>
      <c r="L166" s="692">
        <v>7.4028994943058581</v>
      </c>
      <c r="M166" s="692">
        <v>8.1671898830046707</v>
      </c>
      <c r="N166" s="692">
        <v>8.0108060386255246</v>
      </c>
      <c r="O166" s="692">
        <v>8.1363037815249264</v>
      </c>
      <c r="P166" s="692">
        <v>8.2965938925936786</v>
      </c>
      <c r="Q166" s="692">
        <v>7.2847683318624261</v>
      </c>
      <c r="R166" s="692">
        <v>6.7165654400179777</v>
      </c>
      <c r="S166" s="172">
        <v>6.2373012746875434</v>
      </c>
      <c r="T166" s="172">
        <v>6.2352065822529452</v>
      </c>
      <c r="U166" s="172">
        <v>6.6839849306054493</v>
      </c>
      <c r="V166" s="172">
        <v>7.0584673407539391</v>
      </c>
      <c r="W166" s="693">
        <v>7.0607813290061605</v>
      </c>
      <c r="X166" s="694">
        <v>7.4061419706347218</v>
      </c>
      <c r="Y166" s="695">
        <v>7.7695049334990669</v>
      </c>
      <c r="Z166" s="696">
        <v>7.7844111749447054</v>
      </c>
      <c r="AA166" s="172"/>
      <c r="AB166" s="172"/>
      <c r="AC166" s="172"/>
      <c r="AD166" s="182"/>
      <c r="AE166" s="493"/>
      <c r="AF166" s="2"/>
      <c r="AG166" s="2"/>
      <c r="AJ166" s="2"/>
      <c r="AK166" s="2"/>
      <c r="AL166" s="2"/>
      <c r="AM166" s="2"/>
      <c r="AN166" s="186"/>
      <c r="AO166" s="187"/>
      <c r="AP166" s="188"/>
      <c r="AQ166" s="188"/>
      <c r="AR166" s="138"/>
      <c r="AS166" s="138"/>
      <c r="AT166" s="2"/>
      <c r="AU166" s="2"/>
      <c r="AV166" s="2"/>
    </row>
    <row r="167" spans="1:48">
      <c r="A167" s="161" t="s">
        <v>48</v>
      </c>
      <c r="B167" s="178">
        <v>4595700</v>
      </c>
      <c r="C167" s="191">
        <v>7.5760409394988786</v>
      </c>
      <c r="D167" s="164">
        <v>131.866151336732</v>
      </c>
      <c r="E167" s="164">
        <v>220.21685090319087</v>
      </c>
      <c r="F167" s="179">
        <v>3.9411748500207882</v>
      </c>
      <c r="G167" s="166"/>
      <c r="H167" s="166"/>
      <c r="I167" s="167">
        <v>34549.202132899343</v>
      </c>
      <c r="J167" s="168">
        <v>14</v>
      </c>
      <c r="K167" s="692">
        <v>8.636093239598738</v>
      </c>
      <c r="L167" s="692">
        <v>9.0811965276992481</v>
      </c>
      <c r="M167" s="692">
        <v>8.9698291113727837</v>
      </c>
      <c r="N167" s="692">
        <v>9.3099831095108563</v>
      </c>
      <c r="O167" s="692">
        <v>8.8482424649165843</v>
      </c>
      <c r="P167" s="692">
        <v>8.8881468190260051</v>
      </c>
      <c r="Q167" s="692">
        <v>8.7788562552106377</v>
      </c>
      <c r="R167" s="692">
        <v>8.4891151693632487</v>
      </c>
      <c r="S167" s="172">
        <v>8.6035254110767294</v>
      </c>
      <c r="T167" s="172">
        <v>7.840040879554385</v>
      </c>
      <c r="U167" s="172">
        <v>7.7591922109957228</v>
      </c>
      <c r="V167" s="172">
        <v>7.5517051248670954</v>
      </c>
      <c r="W167" s="693">
        <v>7.5889934274641613</v>
      </c>
      <c r="X167" s="693">
        <v>7.4180711064262743</v>
      </c>
      <c r="Y167" s="695">
        <v>7.5051551196532591</v>
      </c>
      <c r="Z167" s="696">
        <v>7.4328004879731271</v>
      </c>
      <c r="AA167" s="172"/>
      <c r="AB167" s="172"/>
      <c r="AC167" s="172"/>
      <c r="AD167" s="182"/>
      <c r="AE167" s="493" t="s">
        <v>19</v>
      </c>
      <c r="AF167" s="2"/>
      <c r="AG167" s="2"/>
      <c r="AJ167" s="2"/>
      <c r="AK167" s="2"/>
      <c r="AL167" s="2"/>
      <c r="AM167" s="2"/>
      <c r="AN167" s="186"/>
      <c r="AO167" s="187"/>
      <c r="AP167" s="188"/>
      <c r="AQ167" s="188"/>
      <c r="AR167" s="138"/>
      <c r="AS167" s="138"/>
      <c r="AT167" s="2"/>
      <c r="AU167" s="2"/>
      <c r="AV167" s="2"/>
    </row>
    <row r="168" spans="1:48">
      <c r="A168" s="161" t="s">
        <v>162</v>
      </c>
      <c r="B168" s="178">
        <v>6082032</v>
      </c>
      <c r="C168" s="191">
        <v>0.58337399174124527</v>
      </c>
      <c r="D168" s="164">
        <v>102.17887179842165</v>
      </c>
      <c r="E168" s="164">
        <v>77.59712541297651</v>
      </c>
      <c r="F168" s="179">
        <v>-10.78094022536847</v>
      </c>
      <c r="G168" s="166"/>
      <c r="H168" s="166"/>
      <c r="I168" s="167">
        <v>4662.9831414826158</v>
      </c>
      <c r="J168" s="168"/>
      <c r="K168" s="181">
        <v>0.74660406005599578</v>
      </c>
      <c r="L168" s="181">
        <v>0.78095707637386647</v>
      </c>
      <c r="M168" s="181">
        <v>0.79603643869543994</v>
      </c>
      <c r="N168" s="181">
        <v>0.81462990933595847</v>
      </c>
      <c r="O168" s="181">
        <v>0.83164515093537217</v>
      </c>
      <c r="P168" s="181">
        <v>0.79923477552786815</v>
      </c>
      <c r="Q168" s="181">
        <v>0.83695435510879668</v>
      </c>
      <c r="R168" s="181">
        <v>0.84921617657044324</v>
      </c>
      <c r="S168" s="163">
        <v>0.80270370729681384</v>
      </c>
      <c r="T168" s="163">
        <v>0.79238889481266983</v>
      </c>
      <c r="U168" s="163">
        <v>0.8292440456017216</v>
      </c>
      <c r="V168" s="163">
        <v>0.82378928482277325</v>
      </c>
      <c r="W168" s="171">
        <v>0.83401888104492838</v>
      </c>
      <c r="X168" s="184">
        <v>0.78807128764322643</v>
      </c>
      <c r="Y168" s="408">
        <v>0.79998756422823702</v>
      </c>
      <c r="Z168" s="689">
        <v>0.81012106808214723</v>
      </c>
      <c r="AA168" s="172"/>
      <c r="AB168" s="172"/>
      <c r="AC168" s="172"/>
      <c r="AD168" s="182"/>
      <c r="AE168" s="493" t="s">
        <v>407</v>
      </c>
      <c r="AF168" s="2"/>
      <c r="AG168" s="2"/>
      <c r="AJ168" s="2"/>
      <c r="AK168" s="2"/>
      <c r="AL168" s="2"/>
      <c r="AM168" s="2"/>
      <c r="AN168" s="186"/>
      <c r="AO168" s="187"/>
      <c r="AP168" s="188"/>
      <c r="AQ168" s="188"/>
      <c r="AR168" s="138"/>
      <c r="AS168" s="138"/>
      <c r="AT168" s="2"/>
      <c r="AU168" s="2"/>
      <c r="AV168" s="2"/>
    </row>
    <row r="169" spans="1:48">
      <c r="A169" s="161" t="s">
        <v>163</v>
      </c>
      <c r="B169" s="178">
        <v>19899120</v>
      </c>
      <c r="C169" s="191">
        <v>0.10146265491724013</v>
      </c>
      <c r="D169" s="164">
        <v>58.927429608626191</v>
      </c>
      <c r="E169" s="164">
        <v>117.43369001989267</v>
      </c>
      <c r="F169" s="179">
        <v>-0.6</v>
      </c>
      <c r="G169" s="166"/>
      <c r="H169" s="166"/>
      <c r="I169" s="167">
        <v>879.31083219419531</v>
      </c>
      <c r="J169" s="168"/>
      <c r="K169" s="181">
        <v>0.10114496847971</v>
      </c>
      <c r="L169" s="181">
        <v>9.5924615724985951E-2</v>
      </c>
      <c r="M169" s="181">
        <v>0.10215555977377476</v>
      </c>
      <c r="N169" s="181">
        <v>0.10722232591067019</v>
      </c>
      <c r="O169" s="181">
        <v>0.10372330347756911</v>
      </c>
      <c r="P169" s="181">
        <v>0.10237329807123938</v>
      </c>
      <c r="Q169" s="181">
        <v>0.10276379175681336</v>
      </c>
      <c r="R169" s="181">
        <v>0.10762259138712982</v>
      </c>
      <c r="S169" s="163">
        <v>0.10901760501420937</v>
      </c>
      <c r="T169" s="163">
        <v>0.10398040871128192</v>
      </c>
      <c r="U169" s="163">
        <v>0.10821157328907642</v>
      </c>
      <c r="V169" s="163">
        <v>0.10923133884009575</v>
      </c>
      <c r="W169" s="171">
        <v>0.11264618734535277</v>
      </c>
      <c r="X169" s="184">
        <v>0.1142481232719777</v>
      </c>
      <c r="Y169" s="408">
        <v>0.11187106875734198</v>
      </c>
      <c r="Z169" s="689">
        <v>0.10947296949925964</v>
      </c>
      <c r="AA169" s="172"/>
      <c r="AB169" s="172"/>
      <c r="AC169" s="172"/>
      <c r="AD169" s="182"/>
      <c r="AE169" s="493"/>
      <c r="AF169" s="2"/>
      <c r="AG169" s="2"/>
      <c r="AJ169" s="2"/>
      <c r="AK169" s="2"/>
      <c r="AL169" s="2"/>
      <c r="AM169" s="2"/>
      <c r="AN169" s="186"/>
      <c r="AO169" s="187"/>
      <c r="AP169" s="188"/>
      <c r="AQ169" s="188"/>
      <c r="AR169" s="138"/>
      <c r="AS169" s="138"/>
      <c r="AT169" s="2"/>
      <c r="AU169" s="2"/>
      <c r="AV169" s="2"/>
    </row>
    <row r="170" spans="1:48">
      <c r="A170" s="161" t="s">
        <v>164</v>
      </c>
      <c r="B170" s="178">
        <v>182201962</v>
      </c>
      <c r="C170" s="191">
        <v>0.74959795064300772</v>
      </c>
      <c r="D170" s="164">
        <v>75.872888915343907</v>
      </c>
      <c r="E170" s="164">
        <v>74.288499288468685</v>
      </c>
      <c r="F170" s="179">
        <v>-12.86273087673248</v>
      </c>
      <c r="G170" s="166"/>
      <c r="H170" s="166"/>
      <c r="I170" s="167">
        <v>5383.9770014543583</v>
      </c>
      <c r="J170" s="168">
        <v>2</v>
      </c>
      <c r="K170" s="181">
        <v>0.73913646884365558</v>
      </c>
      <c r="L170" s="181">
        <v>0.76505076043692755</v>
      </c>
      <c r="M170" s="181">
        <v>0.68059389795202063</v>
      </c>
      <c r="N170" s="181">
        <v>0.70204692011864944</v>
      </c>
      <c r="O170" s="181">
        <v>0.65513205159749066</v>
      </c>
      <c r="P170" s="181">
        <v>0.65934347232122015</v>
      </c>
      <c r="Q170" s="181">
        <v>0.56901228732109599</v>
      </c>
      <c r="R170" s="181">
        <v>0.51343578240996546</v>
      </c>
      <c r="S170" s="163">
        <v>0.51665043141359446</v>
      </c>
      <c r="T170" s="163">
        <v>0.46501977601507977</v>
      </c>
      <c r="U170" s="163">
        <v>0.50473915260800606</v>
      </c>
      <c r="V170" s="163">
        <v>0.53539955299706332</v>
      </c>
      <c r="W170" s="171">
        <v>0.48499911230312498</v>
      </c>
      <c r="X170" s="184">
        <v>0.46562242028704837</v>
      </c>
      <c r="Y170" s="408">
        <v>0.46072924339940763</v>
      </c>
      <c r="Z170" s="689">
        <v>0.476921005704951</v>
      </c>
      <c r="AA170" s="172"/>
      <c r="AB170" s="172"/>
      <c r="AC170" s="172"/>
      <c r="AD170" s="182"/>
      <c r="AE170" s="493"/>
      <c r="AF170" s="2"/>
      <c r="AG170" s="2"/>
      <c r="AJ170" s="2"/>
      <c r="AK170" s="2"/>
      <c r="AL170" s="2"/>
      <c r="AM170" s="2"/>
      <c r="AN170" s="186"/>
      <c r="AO170" s="187"/>
      <c r="AP170" s="188"/>
      <c r="AQ170" s="188"/>
      <c r="AR170" s="138"/>
      <c r="AS170" s="138"/>
      <c r="AT170" s="2"/>
      <c r="AU170" s="2"/>
      <c r="AV170" s="2"/>
    </row>
    <row r="171" spans="1:48">
      <c r="A171" s="161" t="s">
        <v>293</v>
      </c>
      <c r="B171" s="178">
        <v>25155317</v>
      </c>
      <c r="C171" s="191">
        <v>4.4593146184265491</v>
      </c>
      <c r="D171" s="164">
        <v>71.575342465753423</v>
      </c>
      <c r="E171" s="164">
        <v>38.165170714086187</v>
      </c>
      <c r="F171" s="179">
        <v>-29.850747482121818</v>
      </c>
      <c r="G171" s="179"/>
      <c r="H171" s="179"/>
      <c r="I171" s="185"/>
      <c r="J171" s="168"/>
      <c r="K171" s="181">
        <v>3.2166262338492126</v>
      </c>
      <c r="L171" s="181">
        <v>3.310959285142614</v>
      </c>
      <c r="M171" s="181">
        <v>3.1437456910228563</v>
      </c>
      <c r="N171" s="181">
        <v>3.1821767693958329</v>
      </c>
      <c r="O171" s="181">
        <v>3.2221407782442424</v>
      </c>
      <c r="P171" s="181">
        <v>3.3342843342134421</v>
      </c>
      <c r="Q171" s="181">
        <v>3.3725849524659202</v>
      </c>
      <c r="R171" s="181">
        <v>2.8033750177384285</v>
      </c>
      <c r="S171" s="163">
        <v>3.0764091000722287</v>
      </c>
      <c r="T171" s="163">
        <v>2.9858615943802027</v>
      </c>
      <c r="U171" s="163">
        <v>2.8095662607780425</v>
      </c>
      <c r="V171" s="163">
        <v>2.2997389882854216</v>
      </c>
      <c r="W171" s="171">
        <v>2.3007043519815351</v>
      </c>
      <c r="X171" s="184">
        <v>2.3298891014598997</v>
      </c>
      <c r="Y171" s="408">
        <v>2.4511225222307353</v>
      </c>
      <c r="Z171" s="689">
        <v>2.5042335528423361</v>
      </c>
      <c r="AA171" s="172"/>
      <c r="AB171" s="172"/>
      <c r="AC171" s="172"/>
      <c r="AD171" s="182"/>
      <c r="AE171" s="493"/>
      <c r="AF171" s="2"/>
      <c r="AG171" s="2"/>
      <c r="AJ171" s="2"/>
      <c r="AK171" s="2"/>
      <c r="AL171" s="2"/>
      <c r="AM171" s="2"/>
      <c r="AN171" s="186"/>
      <c r="AO171" s="187"/>
      <c r="AP171" s="188"/>
      <c r="AQ171" s="188"/>
      <c r="AR171" s="138"/>
      <c r="AS171" s="138"/>
      <c r="AT171" s="2"/>
      <c r="AU171" s="2"/>
      <c r="AV171" s="2"/>
    </row>
    <row r="172" spans="1:48">
      <c r="A172" s="161" t="s">
        <v>35</v>
      </c>
      <c r="B172" s="178">
        <v>5195921</v>
      </c>
      <c r="C172" s="191">
        <v>9.24925982963404</v>
      </c>
      <c r="D172" s="164">
        <v>134.50180621676893</v>
      </c>
      <c r="E172" s="164">
        <v>249.32719191916846</v>
      </c>
      <c r="F172" s="179">
        <v>-2.1894672078153862E-2</v>
      </c>
      <c r="G172" s="166"/>
      <c r="H172" s="166"/>
      <c r="I172" s="167">
        <v>61250.749171234231</v>
      </c>
      <c r="J172" s="168">
        <v>2278</v>
      </c>
      <c r="K172" s="692">
        <v>9.3239974641439591</v>
      </c>
      <c r="L172" s="692">
        <v>9.3958370438992436</v>
      </c>
      <c r="M172" s="692">
        <v>9.2050570355193937</v>
      </c>
      <c r="N172" s="692">
        <v>9.7454447697177837</v>
      </c>
      <c r="O172" s="692">
        <v>9.749975629126908</v>
      </c>
      <c r="P172" s="692">
        <v>9.3614120931288642</v>
      </c>
      <c r="Q172" s="692">
        <v>9.4182939407019965</v>
      </c>
      <c r="R172" s="692">
        <v>9.4863186846454965</v>
      </c>
      <c r="S172" s="172">
        <v>9.3461274640945753</v>
      </c>
      <c r="T172" s="172">
        <v>9.0510922502350208</v>
      </c>
      <c r="U172" s="172">
        <v>9.397005591882321</v>
      </c>
      <c r="V172" s="172">
        <v>9.0685285552423363</v>
      </c>
      <c r="W172" s="693">
        <v>8.6829135870094785</v>
      </c>
      <c r="X172" s="693">
        <v>8.6093848475868633</v>
      </c>
      <c r="Y172" s="695">
        <v>8.3620910149666923</v>
      </c>
      <c r="Z172" s="696">
        <v>8.2727468298195213</v>
      </c>
      <c r="AA172" s="172"/>
      <c r="AB172" s="172"/>
      <c r="AC172" s="172"/>
      <c r="AD172" s="182"/>
      <c r="AE172" s="493" t="s">
        <v>19</v>
      </c>
      <c r="AF172" s="2"/>
      <c r="AG172" s="2"/>
      <c r="AJ172" s="2"/>
      <c r="AK172" s="2"/>
      <c r="AL172" s="2"/>
      <c r="AM172" s="2"/>
      <c r="AN172" s="186"/>
      <c r="AO172" s="187"/>
      <c r="AP172" s="188"/>
      <c r="AQ172" s="188"/>
      <c r="AR172" s="138"/>
      <c r="AS172" s="138"/>
      <c r="AT172" s="2"/>
      <c r="AU172" s="2"/>
      <c r="AV172" s="2"/>
    </row>
    <row r="173" spans="1:48">
      <c r="A173" s="161" t="s">
        <v>294</v>
      </c>
      <c r="B173" s="178">
        <v>4422143</v>
      </c>
      <c r="C173" s="199"/>
      <c r="D173" s="183"/>
      <c r="E173" s="164">
        <v>20.428571428571427</v>
      </c>
      <c r="F173" s="179">
        <v>0</v>
      </c>
      <c r="G173" s="179"/>
      <c r="H173" s="179"/>
      <c r="I173" s="180">
        <v>2623.8354784741036</v>
      </c>
      <c r="J173" s="168"/>
      <c r="K173" s="200"/>
      <c r="L173" s="200"/>
      <c r="M173" s="200"/>
      <c r="N173" s="200"/>
      <c r="O173" s="200"/>
      <c r="P173" s="200"/>
      <c r="Q173" s="200"/>
      <c r="R173" s="200"/>
      <c r="S173" s="199"/>
      <c r="T173" s="199"/>
      <c r="U173" s="199"/>
      <c r="V173" s="199"/>
      <c r="W173" s="201"/>
      <c r="X173" s="202"/>
      <c r="Y173" s="690"/>
      <c r="Z173" s="691"/>
      <c r="AA173" s="172"/>
      <c r="AB173" s="172"/>
      <c r="AC173" s="172"/>
      <c r="AD173" s="182"/>
      <c r="AE173" s="493"/>
      <c r="AF173" s="2"/>
      <c r="AG173" s="2"/>
      <c r="AJ173" s="2"/>
      <c r="AK173" s="2"/>
      <c r="AL173" s="2"/>
      <c r="AM173" s="2"/>
      <c r="AN173" s="186"/>
      <c r="AO173" s="187"/>
      <c r="AP173" s="188"/>
      <c r="AQ173" s="188"/>
      <c r="AR173" s="138"/>
      <c r="AS173" s="138"/>
      <c r="AT173" s="2"/>
      <c r="AU173" s="2"/>
      <c r="AV173" s="2"/>
    </row>
    <row r="174" spans="1:48">
      <c r="A174" s="161" t="s">
        <v>30</v>
      </c>
      <c r="B174" s="178">
        <v>4490541</v>
      </c>
      <c r="C174" s="191">
        <v>8.6808269379045235</v>
      </c>
      <c r="D174" s="164">
        <v>91.292852038926114</v>
      </c>
      <c r="E174" s="164">
        <v>113.46024407160753</v>
      </c>
      <c r="F174" s="179">
        <v>0.11281976076315499</v>
      </c>
      <c r="G174" s="166"/>
      <c r="H174" s="166"/>
      <c r="I174" s="180">
        <v>42723.835254372527</v>
      </c>
      <c r="J174" s="168"/>
      <c r="K174" s="692">
        <v>10.963736553728829</v>
      </c>
      <c r="L174" s="692">
        <v>12.277319638119696</v>
      </c>
      <c r="M174" s="692">
        <v>12.866216994580327</v>
      </c>
      <c r="N174" s="692">
        <v>13.306866693470857</v>
      </c>
      <c r="O174" s="692">
        <v>12.761293992265319</v>
      </c>
      <c r="P174" s="692">
        <v>13.517670982132849</v>
      </c>
      <c r="Q174" s="692">
        <v>16.565651861629469</v>
      </c>
      <c r="R174" s="692">
        <v>17.865187875770598</v>
      </c>
      <c r="S174" s="172">
        <v>19.892666407299984</v>
      </c>
      <c r="T174" s="172">
        <v>21.876807257679285</v>
      </c>
      <c r="U174" s="172">
        <v>21.967004066653828</v>
      </c>
      <c r="V174" s="172">
        <v>22.329356630510937</v>
      </c>
      <c r="W174" s="693">
        <v>20.542934828203943</v>
      </c>
      <c r="X174" s="693">
        <v>19.248366398175584</v>
      </c>
      <c r="Y174" s="695">
        <v>17.670917853375524</v>
      </c>
      <c r="Z174" s="696">
        <v>17.469109671121839</v>
      </c>
      <c r="AA174" s="172"/>
      <c r="AB174" s="172"/>
      <c r="AC174" s="172"/>
      <c r="AD174" s="182"/>
      <c r="AE174" s="493" t="s">
        <v>19</v>
      </c>
      <c r="AF174" s="2"/>
      <c r="AG174" s="2"/>
      <c r="AJ174" s="2"/>
      <c r="AK174" s="2"/>
      <c r="AL174" s="2"/>
      <c r="AM174" s="2"/>
      <c r="AN174" s="186"/>
      <c r="AO174" s="187"/>
      <c r="AP174" s="188"/>
      <c r="AQ174" s="188"/>
      <c r="AR174" s="138"/>
      <c r="AS174" s="138"/>
      <c r="AT174" s="2"/>
      <c r="AU174" s="2"/>
      <c r="AV174" s="2"/>
    </row>
    <row r="175" spans="1:48">
      <c r="A175" s="161" t="s">
        <v>165</v>
      </c>
      <c r="B175" s="178">
        <v>188924874</v>
      </c>
      <c r="C175" s="191">
        <v>0.67927918898593342</v>
      </c>
      <c r="D175" s="164">
        <v>74.41001888962488</v>
      </c>
      <c r="E175" s="164">
        <v>31.045616791847259</v>
      </c>
      <c r="F175" s="179">
        <v>-1.3852580843509359</v>
      </c>
      <c r="G175" s="179">
        <v>7.503126547950881E-4</v>
      </c>
      <c r="H175" s="179">
        <v>4.2408450188888159E-3</v>
      </c>
      <c r="I175" s="167">
        <v>4570.7099906849835</v>
      </c>
      <c r="J175" s="168">
        <v>6</v>
      </c>
      <c r="K175" s="181">
        <v>0.77229513034265107</v>
      </c>
      <c r="L175" s="181">
        <v>0.77248322086509258</v>
      </c>
      <c r="M175" s="181">
        <v>0.76170412310480851</v>
      </c>
      <c r="N175" s="181">
        <v>0.7923996615895943</v>
      </c>
      <c r="O175" s="181">
        <v>0.87098065244833989</v>
      </c>
      <c r="P175" s="181">
        <v>0.86599122674606921</v>
      </c>
      <c r="Q175" s="181">
        <v>0.91760435353068637</v>
      </c>
      <c r="R175" s="181">
        <v>0.99774180598788476</v>
      </c>
      <c r="S175" s="163">
        <v>0.95538120613694999</v>
      </c>
      <c r="T175" s="163">
        <v>0.9511537419822943</v>
      </c>
      <c r="U175" s="163">
        <v>0.90755884146735544</v>
      </c>
      <c r="V175" s="163">
        <v>0.89072046097329571</v>
      </c>
      <c r="W175" s="171">
        <v>0.8670579831374482</v>
      </c>
      <c r="X175" s="184">
        <v>0.86121180267219166</v>
      </c>
      <c r="Y175" s="408">
        <v>0.89699917247048522</v>
      </c>
      <c r="Z175" s="689">
        <v>0.92546507269453482</v>
      </c>
      <c r="AA175" s="172"/>
      <c r="AB175" s="172"/>
      <c r="AC175" s="172"/>
      <c r="AD175" s="182"/>
      <c r="AE175" s="493" t="s">
        <v>407</v>
      </c>
      <c r="AF175" s="2"/>
      <c r="AG175" s="2"/>
      <c r="AJ175" s="2"/>
      <c r="AK175" s="2"/>
      <c r="AL175" s="2"/>
      <c r="AM175" s="2"/>
      <c r="AN175" s="186"/>
      <c r="AO175" s="187"/>
      <c r="AP175" s="188"/>
      <c r="AQ175" s="188"/>
      <c r="AR175" s="138"/>
      <c r="AS175" s="138"/>
      <c r="AT175" s="2"/>
      <c r="AU175" s="2"/>
      <c r="AV175" s="2"/>
    </row>
    <row r="176" spans="1:48">
      <c r="A176" s="161" t="s">
        <v>90</v>
      </c>
      <c r="B176" s="178">
        <v>3929141</v>
      </c>
      <c r="C176" s="191">
        <v>1.5201092742178957</v>
      </c>
      <c r="D176" s="164">
        <v>115.53876379447077</v>
      </c>
      <c r="E176" s="164">
        <v>106.8511186187983</v>
      </c>
      <c r="F176" s="179">
        <v>-5.6059487200525968</v>
      </c>
      <c r="G176" s="166"/>
      <c r="H176" s="166"/>
      <c r="I176" s="167">
        <v>18750.169503132402</v>
      </c>
      <c r="J176" s="168">
        <v>1</v>
      </c>
      <c r="K176" s="181">
        <v>1.7131595453373354</v>
      </c>
      <c r="L176" s="181">
        <v>2.0094848793191975</v>
      </c>
      <c r="M176" s="181">
        <v>1.7202636645385547</v>
      </c>
      <c r="N176" s="181">
        <v>1.7249717153196349</v>
      </c>
      <c r="O176" s="181">
        <v>1.7227757266966222</v>
      </c>
      <c r="P176" s="181">
        <v>2.1543114851590741</v>
      </c>
      <c r="Q176" s="181">
        <v>2.2353609166518673</v>
      </c>
      <c r="R176" s="181">
        <v>2.1186118858258993</v>
      </c>
      <c r="S176" s="163">
        <v>2.1060279328283618</v>
      </c>
      <c r="T176" s="163">
        <v>2.3866088442971165</v>
      </c>
      <c r="U176" s="163">
        <v>2.5026282439526413</v>
      </c>
      <c r="V176" s="163">
        <v>2.5994315752479857</v>
      </c>
      <c r="W176" s="171">
        <v>2.7480084965359697</v>
      </c>
      <c r="X176" s="171">
        <v>2.5624424162645161</v>
      </c>
      <c r="Y176" s="408">
        <v>2.5999840597871504</v>
      </c>
      <c r="Z176" s="689">
        <v>2.6119772325267907</v>
      </c>
      <c r="AA176" s="172"/>
      <c r="AB176" s="172"/>
      <c r="AC176" s="172"/>
      <c r="AD176" s="182"/>
      <c r="AE176" s="493" t="s">
        <v>19</v>
      </c>
      <c r="AF176" s="2"/>
      <c r="AG176" s="2"/>
      <c r="AJ176" s="2"/>
      <c r="AK176" s="2"/>
      <c r="AL176" s="2"/>
      <c r="AM176" s="2"/>
      <c r="AN176" s="186"/>
      <c r="AO176" s="187"/>
      <c r="AP176" s="188"/>
      <c r="AQ176" s="188"/>
      <c r="AR176" s="138"/>
      <c r="AS176" s="138"/>
      <c r="AT176" s="2"/>
      <c r="AU176" s="2"/>
      <c r="AV176" s="2"/>
    </row>
    <row r="177" spans="1:48">
      <c r="A177" s="161" t="s">
        <v>120</v>
      </c>
      <c r="B177" s="178">
        <v>7619321</v>
      </c>
      <c r="C177" s="191">
        <v>0.53886330221761458</v>
      </c>
      <c r="D177" s="164">
        <v>80.344905788453403</v>
      </c>
      <c r="E177" s="164">
        <v>108.25142649382542</v>
      </c>
      <c r="F177" s="179">
        <v>-31.464325721843302</v>
      </c>
      <c r="G177" s="166"/>
      <c r="H177" s="166"/>
      <c r="I177" s="167">
        <v>2457.3355243354813</v>
      </c>
      <c r="J177" s="168"/>
      <c r="K177" s="181">
        <v>0.54210249410119105</v>
      </c>
      <c r="L177" s="181">
        <v>0.53506474653567548</v>
      </c>
      <c r="M177" s="181">
        <v>0.63580170387123669</v>
      </c>
      <c r="N177" s="181">
        <v>0.67924381219745222</v>
      </c>
      <c r="O177" s="181">
        <v>0.75311382138637595</v>
      </c>
      <c r="P177" s="181">
        <v>0.81860338673481858</v>
      </c>
      <c r="Q177" s="181">
        <v>0.8583020612911666</v>
      </c>
      <c r="R177" s="181">
        <v>0.81467141631924678</v>
      </c>
      <c r="S177" s="163">
        <v>0.87778355086119564</v>
      </c>
      <c r="T177" s="163">
        <v>0.82328709621116491</v>
      </c>
      <c r="U177" s="163">
        <v>0.89267925219265598</v>
      </c>
      <c r="V177" s="163">
        <v>0.94294742665570874</v>
      </c>
      <c r="W177" s="171">
        <v>0.95615682640440702</v>
      </c>
      <c r="X177" s="184">
        <v>0.99701830895958032</v>
      </c>
      <c r="Y177" s="408">
        <v>1.044327229745363</v>
      </c>
      <c r="Z177" s="689">
        <v>1.0376628668079286</v>
      </c>
      <c r="AA177" s="172"/>
      <c r="AB177" s="172"/>
      <c r="AC177" s="172"/>
      <c r="AD177" s="182"/>
      <c r="AE177" s="493" t="s">
        <v>19</v>
      </c>
      <c r="AF177" s="2"/>
      <c r="AG177" s="2"/>
      <c r="AJ177" s="2"/>
      <c r="AK177" s="2"/>
      <c r="AL177" s="2"/>
      <c r="AM177" s="2"/>
      <c r="AN177" s="186"/>
      <c r="AO177" s="187"/>
      <c r="AP177" s="188"/>
      <c r="AQ177" s="188"/>
      <c r="AR177" s="138"/>
      <c r="AS177" s="138"/>
      <c r="AT177" s="2"/>
      <c r="AU177" s="2"/>
      <c r="AV177" s="2"/>
    </row>
    <row r="178" spans="1:48">
      <c r="A178" s="161" t="s">
        <v>166</v>
      </c>
      <c r="B178" s="178">
        <v>6639123</v>
      </c>
      <c r="C178" s="191">
        <v>0.70663008388062831</v>
      </c>
      <c r="D178" s="164">
        <v>100.02268623293755</v>
      </c>
      <c r="E178" s="164">
        <v>194.23842961636933</v>
      </c>
      <c r="F178" s="179">
        <v>-14.616410982613488</v>
      </c>
      <c r="G178" s="166"/>
      <c r="H178" s="166"/>
      <c r="I178" s="167">
        <v>8062.9754542867486</v>
      </c>
      <c r="J178" s="168"/>
      <c r="K178" s="181">
        <v>0.68325639183148656</v>
      </c>
      <c r="L178" s="181">
        <v>0.69532685603292244</v>
      </c>
      <c r="M178" s="181">
        <v>0.71580024739503512</v>
      </c>
      <c r="N178" s="181">
        <v>0.72788951647269173</v>
      </c>
      <c r="O178" s="181">
        <v>0.72191127909747677</v>
      </c>
      <c r="P178" s="181">
        <v>0.65320535008876723</v>
      </c>
      <c r="Q178" s="181">
        <v>0.67124063060479566</v>
      </c>
      <c r="R178" s="181">
        <v>0.68322193839923839</v>
      </c>
      <c r="S178" s="163">
        <v>0.68319624000207713</v>
      </c>
      <c r="T178" s="163">
        <v>0.72609099770278207</v>
      </c>
      <c r="U178" s="163">
        <v>0.79392461911886492</v>
      </c>
      <c r="V178" s="163">
        <v>0.81367276810391465</v>
      </c>
      <c r="W178" s="171">
        <v>0.83719221490220785</v>
      </c>
      <c r="X178" s="184">
        <v>0.81772425882957411</v>
      </c>
      <c r="Y178" s="408">
        <v>0.82739699908759246</v>
      </c>
      <c r="Z178" s="689">
        <v>0.83642264488905738</v>
      </c>
      <c r="AA178" s="172"/>
      <c r="AB178" s="172"/>
      <c r="AC178" s="172"/>
      <c r="AD178" s="182"/>
      <c r="AE178" s="493" t="s">
        <v>407</v>
      </c>
      <c r="AF178" s="2"/>
      <c r="AG178" s="2"/>
      <c r="AJ178" s="2"/>
      <c r="AK178" s="2"/>
      <c r="AL178" s="2"/>
      <c r="AM178" s="2"/>
      <c r="AN178" s="186"/>
      <c r="AO178" s="187"/>
      <c r="AP178" s="188"/>
      <c r="AQ178" s="188"/>
      <c r="AR178" s="138"/>
      <c r="AS178" s="138"/>
      <c r="AT178" s="2"/>
      <c r="AU178" s="2"/>
      <c r="AV178" s="2"/>
    </row>
    <row r="179" spans="1:48">
      <c r="A179" s="161" t="s">
        <v>109</v>
      </c>
      <c r="B179" s="178">
        <v>31376670</v>
      </c>
      <c r="C179" s="191">
        <v>1.0260735519564634</v>
      </c>
      <c r="D179" s="164">
        <v>103.39126710897149</v>
      </c>
      <c r="E179" s="164">
        <v>93.010587021544168</v>
      </c>
      <c r="F179" s="179">
        <v>-4.6458602571945953</v>
      </c>
      <c r="G179" s="166"/>
      <c r="H179" s="166"/>
      <c r="I179" s="167">
        <v>11099.811151649459</v>
      </c>
      <c r="J179" s="168"/>
      <c r="K179" s="181">
        <v>1.114356139441923</v>
      </c>
      <c r="L179" s="181">
        <v>1.0216482774690709</v>
      </c>
      <c r="M179" s="181">
        <v>1.0521247880261322</v>
      </c>
      <c r="N179" s="181">
        <v>1.0196504611445276</v>
      </c>
      <c r="O179" s="181">
        <v>1.1610121430010312</v>
      </c>
      <c r="P179" s="181">
        <v>1.1470931472163068</v>
      </c>
      <c r="Q179" s="181">
        <v>1.1182468037633548</v>
      </c>
      <c r="R179" s="181">
        <v>1.2080471944060049</v>
      </c>
      <c r="S179" s="163">
        <v>1.3519763309383463</v>
      </c>
      <c r="T179" s="163">
        <v>1.4350142896484581</v>
      </c>
      <c r="U179" s="163">
        <v>1.5299115724525019</v>
      </c>
      <c r="V179" s="163">
        <v>1.6124088766921223</v>
      </c>
      <c r="W179" s="171">
        <v>1.5915692265920811</v>
      </c>
      <c r="X179" s="184">
        <v>1.6260478476254916</v>
      </c>
      <c r="Y179" s="408">
        <v>1.6511166412818716</v>
      </c>
      <c r="Z179" s="689">
        <v>1.675517942097619</v>
      </c>
      <c r="AA179" s="172"/>
      <c r="AB179" s="172"/>
      <c r="AC179" s="172"/>
      <c r="AD179" s="182"/>
      <c r="AE179" s="493" t="s">
        <v>407</v>
      </c>
      <c r="AF179" s="2"/>
      <c r="AG179" s="2"/>
      <c r="AJ179" s="2"/>
      <c r="AK179" s="2"/>
      <c r="AL179" s="2"/>
      <c r="AM179" s="2"/>
      <c r="AN179" s="186"/>
      <c r="AO179" s="187"/>
      <c r="AP179" s="188"/>
      <c r="AQ179" s="188"/>
      <c r="AR179" s="138"/>
      <c r="AS179" s="138"/>
      <c r="AT179" s="2"/>
      <c r="AU179" s="2"/>
      <c r="AV179" s="2"/>
    </row>
    <row r="180" spans="1:48">
      <c r="A180" s="161" t="s">
        <v>167</v>
      </c>
      <c r="B180" s="178">
        <v>100699395</v>
      </c>
      <c r="C180" s="191">
        <v>0.84657730036075818</v>
      </c>
      <c r="D180" s="164">
        <v>105.4342477178335</v>
      </c>
      <c r="E180" s="164">
        <v>58.445021604380408</v>
      </c>
      <c r="F180" s="179">
        <v>5.1248594520727524</v>
      </c>
      <c r="G180" s="166"/>
      <c r="H180" s="166"/>
      <c r="I180" s="167">
        <v>6362.8414383136269</v>
      </c>
      <c r="J180" s="168"/>
      <c r="K180" s="181">
        <v>0.95970811250880461</v>
      </c>
      <c r="L180" s="181">
        <v>0.92000189653502329</v>
      </c>
      <c r="M180" s="181">
        <v>0.92123646009580173</v>
      </c>
      <c r="N180" s="181">
        <v>0.92687376756486717</v>
      </c>
      <c r="O180" s="181">
        <v>0.93272685265820698</v>
      </c>
      <c r="P180" s="181">
        <v>0.94378406615541188</v>
      </c>
      <c r="Q180" s="181">
        <v>0.83795039452022257</v>
      </c>
      <c r="R180" s="181">
        <v>0.86870489861981126</v>
      </c>
      <c r="S180" s="163">
        <v>0.87628499352897371</v>
      </c>
      <c r="T180" s="163">
        <v>0.87195400247327981</v>
      </c>
      <c r="U180" s="163">
        <v>0.92342280946447541</v>
      </c>
      <c r="V180" s="163">
        <v>0.91893805461861022</v>
      </c>
      <c r="W180" s="171">
        <v>0.91190648153059284</v>
      </c>
      <c r="X180" s="184">
        <v>0.99449103228250535</v>
      </c>
      <c r="Y180" s="408">
        <v>1.0456627068207782</v>
      </c>
      <c r="Z180" s="689">
        <v>1.1225032886375588</v>
      </c>
      <c r="AA180" s="172"/>
      <c r="AB180" s="172"/>
      <c r="AC180" s="172"/>
      <c r="AD180" s="182"/>
      <c r="AE180" s="493" t="s">
        <v>407</v>
      </c>
      <c r="AF180" s="2"/>
      <c r="AG180" s="2"/>
      <c r="AJ180" s="2"/>
      <c r="AK180" s="2"/>
      <c r="AL180" s="2"/>
      <c r="AM180" s="2"/>
      <c r="AN180" s="186"/>
      <c r="AO180" s="187"/>
      <c r="AP180" s="188"/>
      <c r="AQ180" s="188"/>
      <c r="AR180" s="138"/>
      <c r="AS180" s="138"/>
      <c r="AT180" s="2"/>
      <c r="AU180" s="2"/>
      <c r="AV180" s="2"/>
    </row>
    <row r="181" spans="1:48">
      <c r="A181" s="161" t="s">
        <v>72</v>
      </c>
      <c r="B181" s="178">
        <v>37999494</v>
      </c>
      <c r="C181" s="191">
        <v>9.0958616794299569</v>
      </c>
      <c r="D181" s="164">
        <v>119.19732176001965</v>
      </c>
      <c r="E181" s="164">
        <v>125.58858718766598</v>
      </c>
      <c r="F181" s="179">
        <v>1.9789451017092281</v>
      </c>
      <c r="G181" s="166"/>
      <c r="H181" s="166"/>
      <c r="I181" s="167">
        <v>23559.021258368859</v>
      </c>
      <c r="J181" s="168"/>
      <c r="K181" s="692">
        <v>8.1473188357635244</v>
      </c>
      <c r="L181" s="692">
        <v>8.0454801185362577</v>
      </c>
      <c r="M181" s="692">
        <v>7.7607155377542645</v>
      </c>
      <c r="N181" s="692">
        <v>8.0374911570195184</v>
      </c>
      <c r="O181" s="692">
        <v>8.1001271845595806</v>
      </c>
      <c r="P181" s="692">
        <v>8.0272184661825232</v>
      </c>
      <c r="Q181" s="692">
        <v>8.3857638622933397</v>
      </c>
      <c r="R181" s="692">
        <v>8.419438222645784</v>
      </c>
      <c r="S181" s="172">
        <v>8.2804382146593802</v>
      </c>
      <c r="T181" s="172">
        <v>7.887328483180764</v>
      </c>
      <c r="U181" s="172">
        <v>8.4113481545872482</v>
      </c>
      <c r="V181" s="172">
        <v>8.2746530062413228</v>
      </c>
      <c r="W181" s="693">
        <v>8.0177245955716732</v>
      </c>
      <c r="X181" s="693">
        <v>7.8780041142985784</v>
      </c>
      <c r="Y181" s="695">
        <v>7.4869029438832513</v>
      </c>
      <c r="Z181" s="696">
        <v>7.6370283747847383</v>
      </c>
      <c r="AA181" s="172"/>
      <c r="AB181" s="172"/>
      <c r="AC181" s="172"/>
      <c r="AD181" s="182"/>
      <c r="AE181" s="493" t="s">
        <v>19</v>
      </c>
      <c r="AF181" s="2"/>
      <c r="AG181" s="2"/>
      <c r="AJ181" s="2"/>
      <c r="AK181" s="2"/>
      <c r="AL181" s="2"/>
      <c r="AM181" s="2"/>
      <c r="AN181" s="186"/>
      <c r="AO181" s="187"/>
      <c r="AP181" s="188"/>
      <c r="AQ181" s="188"/>
      <c r="AR181" s="138"/>
      <c r="AS181" s="138"/>
      <c r="AT181" s="2"/>
      <c r="AU181" s="2"/>
      <c r="AV181" s="2"/>
    </row>
    <row r="182" spans="1:48">
      <c r="A182" s="161" t="s">
        <v>64</v>
      </c>
      <c r="B182" s="178">
        <v>10348648</v>
      </c>
      <c r="C182" s="191">
        <v>5.1078015092885387</v>
      </c>
      <c r="D182" s="164">
        <v>127.02637906377466</v>
      </c>
      <c r="E182" s="164">
        <v>143.38728139292374</v>
      </c>
      <c r="F182" s="179">
        <v>-2.160435752458481</v>
      </c>
      <c r="G182" s="166"/>
      <c r="H182" s="166"/>
      <c r="I182" s="167">
        <v>27728.4229880864</v>
      </c>
      <c r="J182" s="168">
        <v>8</v>
      </c>
      <c r="K182" s="692">
        <v>6.2552128321030347</v>
      </c>
      <c r="L182" s="692">
        <v>6.1511629746223582</v>
      </c>
      <c r="M182" s="692">
        <v>6.5123150582164016</v>
      </c>
      <c r="N182" s="692">
        <v>6.0034298471983991</v>
      </c>
      <c r="O182" s="692">
        <v>6.1206850538226369</v>
      </c>
      <c r="P182" s="692">
        <v>6.4135658494735504</v>
      </c>
      <c r="Q182" s="692">
        <v>5.8120292366904422</v>
      </c>
      <c r="R182" s="692">
        <v>5.7457537827185794</v>
      </c>
      <c r="S182" s="172">
        <v>5.4769974489021847</v>
      </c>
      <c r="T182" s="172">
        <v>5.4534198898591706</v>
      </c>
      <c r="U182" s="172">
        <v>4.9152842842407507</v>
      </c>
      <c r="V182" s="172">
        <v>4.8889881030095061</v>
      </c>
      <c r="W182" s="693">
        <v>4.6701527100453308</v>
      </c>
      <c r="X182" s="693">
        <v>4.5633884251215608</v>
      </c>
      <c r="Y182" s="695">
        <v>4.5454079258083091</v>
      </c>
      <c r="Z182" s="696">
        <v>4.9075068092382468</v>
      </c>
      <c r="AA182" s="172"/>
      <c r="AB182" s="172"/>
      <c r="AC182" s="172"/>
      <c r="AD182" s="182"/>
      <c r="AE182" s="493" t="s">
        <v>19</v>
      </c>
      <c r="AF182" s="2"/>
      <c r="AG182" s="2"/>
      <c r="AJ182" s="2"/>
      <c r="AK182" s="2"/>
      <c r="AL182" s="2"/>
      <c r="AM182" s="2"/>
      <c r="AN182" s="186"/>
      <c r="AO182" s="187"/>
      <c r="AP182" s="188"/>
      <c r="AQ182" s="188"/>
      <c r="AR182" s="138"/>
      <c r="AS182" s="138"/>
      <c r="AT182" s="2"/>
      <c r="AU182" s="2"/>
      <c r="AV182" s="2"/>
    </row>
    <row r="183" spans="1:48">
      <c r="A183" s="161" t="s">
        <v>24</v>
      </c>
      <c r="B183" s="178">
        <v>2235355</v>
      </c>
      <c r="C183" s="191">
        <v>43.110823123263536</v>
      </c>
      <c r="D183" s="164">
        <v>94.469296816982478</v>
      </c>
      <c r="E183" s="164">
        <v>135.78369178233163</v>
      </c>
      <c r="F183" s="179">
        <v>5.5199525804184829E-2</v>
      </c>
      <c r="G183" s="166"/>
      <c r="H183" s="166"/>
      <c r="I183" s="180">
        <v>123195.60653011693</v>
      </c>
      <c r="J183" s="168"/>
      <c r="K183" s="692">
        <v>51.731058499443094</v>
      </c>
      <c r="L183" s="692">
        <v>51.139022208645628</v>
      </c>
      <c r="M183" s="692">
        <v>55.64206614947004</v>
      </c>
      <c r="N183" s="692">
        <v>55.793011072803871</v>
      </c>
      <c r="O183" s="692">
        <v>54.85326709581804</v>
      </c>
      <c r="P183" s="692">
        <v>50.817286179880135</v>
      </c>
      <c r="Q183" s="692">
        <v>48.347154560078017</v>
      </c>
      <c r="R183" s="692">
        <v>46.279968619548676</v>
      </c>
      <c r="S183" s="172">
        <v>43.004051790567338</v>
      </c>
      <c r="T183" s="172">
        <v>40.17857641905136</v>
      </c>
      <c r="U183" s="172">
        <v>40.670748480571945</v>
      </c>
      <c r="V183" s="172">
        <v>40.024260273118458</v>
      </c>
      <c r="W183" s="693">
        <v>41.259596664819426</v>
      </c>
      <c r="X183" s="693">
        <v>40.837433907054368</v>
      </c>
      <c r="Y183" s="695">
        <v>38.889666300721252</v>
      </c>
      <c r="Z183" s="696">
        <v>39.736266624802347</v>
      </c>
      <c r="AA183" s="172"/>
      <c r="AB183" s="172"/>
      <c r="AC183" s="172"/>
      <c r="AD183" s="182"/>
      <c r="AE183" s="493" t="s">
        <v>19</v>
      </c>
      <c r="AF183" s="2"/>
      <c r="AG183" s="2"/>
      <c r="AJ183" s="2"/>
      <c r="AK183" s="2"/>
      <c r="AL183" s="2"/>
      <c r="AM183" s="2"/>
      <c r="AN183" s="186"/>
      <c r="AO183" s="187"/>
      <c r="AP183" s="188"/>
      <c r="AQ183" s="188"/>
      <c r="AR183" s="138"/>
      <c r="AS183" s="138"/>
      <c r="AT183" s="2"/>
      <c r="AU183" s="2"/>
      <c r="AV183" s="2"/>
    </row>
    <row r="184" spans="1:48">
      <c r="A184" s="161" t="s">
        <v>295</v>
      </c>
      <c r="B184" s="178">
        <v>858166</v>
      </c>
      <c r="C184" s="191">
        <v>0.88029123201296178</v>
      </c>
      <c r="D184" s="183"/>
      <c r="E184" s="164">
        <v>28.72952227158072</v>
      </c>
      <c r="F184" s="179">
        <v>0.40000000000000036</v>
      </c>
      <c r="G184" s="179"/>
      <c r="H184" s="179"/>
      <c r="I184" s="185"/>
      <c r="J184" s="168"/>
      <c r="K184" s="692">
        <v>1.0771825932861867</v>
      </c>
      <c r="L184" s="692">
        <v>1.1243056881406908</v>
      </c>
      <c r="M184" s="692">
        <v>1.0447130728414826</v>
      </c>
      <c r="N184" s="692">
        <v>1.0762449110213912</v>
      </c>
      <c r="O184" s="692">
        <v>1.0961375126283197</v>
      </c>
      <c r="P184" s="692">
        <v>1.0945318515317675</v>
      </c>
      <c r="Q184" s="692">
        <v>1.1457269129030176</v>
      </c>
      <c r="R184" s="692">
        <v>1.1760304905955219</v>
      </c>
      <c r="S184" s="172">
        <v>1.2105203253208443</v>
      </c>
      <c r="T184" s="172">
        <v>1.1662937960630868</v>
      </c>
      <c r="U184" s="172">
        <v>1.1996316862492715</v>
      </c>
      <c r="V184" s="172">
        <v>1.2147756437731478</v>
      </c>
      <c r="W184" s="693">
        <v>1.2522477669830725</v>
      </c>
      <c r="X184" s="694">
        <v>1.2943613716101874</v>
      </c>
      <c r="Y184" s="695">
        <v>1.3145698501018719</v>
      </c>
      <c r="Z184" s="696">
        <v>1.3371456206311396</v>
      </c>
      <c r="AA184" s="172"/>
      <c r="AB184" s="172"/>
      <c r="AC184" s="172"/>
      <c r="AD184" s="182"/>
      <c r="AE184" s="493"/>
      <c r="AF184" s="2"/>
      <c r="AG184" s="2"/>
      <c r="AJ184" s="2"/>
      <c r="AK184" s="2"/>
      <c r="AL184" s="2"/>
      <c r="AM184" s="2"/>
      <c r="AN184" s="186"/>
      <c r="AO184" s="187"/>
      <c r="AP184" s="188"/>
      <c r="AQ184" s="188"/>
      <c r="AR184" s="138"/>
      <c r="AS184" s="138"/>
      <c r="AT184" s="2"/>
      <c r="AU184" s="2"/>
      <c r="AV184" s="2"/>
    </row>
    <row r="185" spans="1:48">
      <c r="A185" s="161" t="s">
        <v>102</v>
      </c>
      <c r="B185" s="178">
        <v>19832389</v>
      </c>
      <c r="C185" s="191">
        <v>5.7455777262744858</v>
      </c>
      <c r="D185" s="164">
        <v>102.82399966590891</v>
      </c>
      <c r="E185" s="164">
        <v>97.052890658259685</v>
      </c>
      <c r="F185" s="179">
        <v>2.3116714791954038</v>
      </c>
      <c r="G185" s="179">
        <v>2.1975886697823955E-2</v>
      </c>
      <c r="H185" s="179">
        <v>9.2474079463782222E-2</v>
      </c>
      <c r="I185" s="167">
        <v>19144.521526199511</v>
      </c>
      <c r="J185" s="168"/>
      <c r="K185" s="692">
        <v>4.3785970160943037</v>
      </c>
      <c r="L185" s="692">
        <v>4.7103524754802768</v>
      </c>
      <c r="M185" s="692">
        <v>4.7313412039883964</v>
      </c>
      <c r="N185" s="692">
        <v>4.9604480621285667</v>
      </c>
      <c r="O185" s="692">
        <v>4.8993526688502778</v>
      </c>
      <c r="P185" s="692">
        <v>4.8677227968832026</v>
      </c>
      <c r="Q185" s="692">
        <v>5.1367065973748813</v>
      </c>
      <c r="R185" s="692">
        <v>5.0755474961453224</v>
      </c>
      <c r="S185" s="172">
        <v>5.038275004388507</v>
      </c>
      <c r="T185" s="172">
        <v>4.1578914038917985</v>
      </c>
      <c r="U185" s="172">
        <v>4.0513631649880661</v>
      </c>
      <c r="V185" s="172">
        <v>4.4207692748789933</v>
      </c>
      <c r="W185" s="693">
        <v>4.502186810292466</v>
      </c>
      <c r="X185" s="693">
        <v>3.9766670119937282</v>
      </c>
      <c r="Y185" s="695">
        <v>4.0334848700438632</v>
      </c>
      <c r="Z185" s="696">
        <v>4.1640993993134048</v>
      </c>
      <c r="AA185" s="172"/>
      <c r="AB185" s="172"/>
      <c r="AC185" s="172"/>
      <c r="AD185" s="182"/>
      <c r="AE185" s="493" t="s">
        <v>19</v>
      </c>
      <c r="AF185" s="2"/>
      <c r="AG185" s="2"/>
      <c r="AJ185" s="2"/>
      <c r="AK185" s="2"/>
      <c r="AL185" s="2"/>
      <c r="AM185" s="2"/>
      <c r="AN185" s="186"/>
      <c r="AO185" s="187"/>
      <c r="AP185" s="188"/>
      <c r="AQ185" s="188"/>
      <c r="AR185" s="138"/>
      <c r="AS185" s="138"/>
      <c r="AT185" s="2"/>
      <c r="AU185" s="2"/>
      <c r="AV185" s="2"/>
    </row>
    <row r="186" spans="1:48">
      <c r="A186" s="161" t="s">
        <v>54</v>
      </c>
      <c r="B186" s="178">
        <v>144096812</v>
      </c>
      <c r="C186" s="191">
        <v>12.865193563357058</v>
      </c>
      <c r="D186" s="164">
        <v>109.38872925487637</v>
      </c>
      <c r="E186" s="164">
        <v>115.77415734186707</v>
      </c>
      <c r="F186" s="179">
        <v>2.3210512407827975</v>
      </c>
      <c r="G186" s="179">
        <v>0.17543392340018468</v>
      </c>
      <c r="H186" s="179">
        <v>0.25597204110975091</v>
      </c>
      <c r="I186" s="167">
        <v>22643.942705210822</v>
      </c>
      <c r="J186" s="168">
        <v>4</v>
      </c>
      <c r="K186" s="692">
        <v>11.464328931993755</v>
      </c>
      <c r="L186" s="692">
        <v>11.570502423845454</v>
      </c>
      <c r="M186" s="692">
        <v>11.502186258370187</v>
      </c>
      <c r="N186" s="692">
        <v>12.026663633842471</v>
      </c>
      <c r="O186" s="692">
        <v>12.104439673276309</v>
      </c>
      <c r="P186" s="692">
        <v>12.087810041565477</v>
      </c>
      <c r="Q186" s="692">
        <v>12.311072932309061</v>
      </c>
      <c r="R186" s="692">
        <v>12.336517734231625</v>
      </c>
      <c r="S186" s="172">
        <v>12.180715669551686</v>
      </c>
      <c r="T186" s="172">
        <v>11.548496142112869</v>
      </c>
      <c r="U186" s="172">
        <v>12.123543020122806</v>
      </c>
      <c r="V186" s="172">
        <v>12.709160352386144</v>
      </c>
      <c r="W186" s="693">
        <v>12.799269905387309</v>
      </c>
      <c r="X186" s="693">
        <v>12.726598807241652</v>
      </c>
      <c r="Y186" s="695">
        <v>12.704577379164487</v>
      </c>
      <c r="Z186" s="696">
        <v>12.27473261336144</v>
      </c>
      <c r="AA186" s="172"/>
      <c r="AB186" s="172"/>
      <c r="AC186" s="172"/>
      <c r="AD186" s="182"/>
      <c r="AE186" s="493" t="s">
        <v>19</v>
      </c>
      <c r="AF186" s="2"/>
      <c r="AG186" s="2"/>
      <c r="AJ186" s="2"/>
      <c r="AK186" s="2"/>
      <c r="AL186" s="2"/>
      <c r="AM186" s="2"/>
      <c r="AN186" s="186"/>
      <c r="AO186" s="187"/>
      <c r="AP186" s="188"/>
      <c r="AQ186" s="188"/>
      <c r="AR186" s="138"/>
      <c r="AS186" s="138"/>
      <c r="AT186" s="2"/>
      <c r="AU186" s="2"/>
      <c r="AV186" s="2"/>
    </row>
    <row r="187" spans="1:48">
      <c r="A187" s="161" t="s">
        <v>168</v>
      </c>
      <c r="B187" s="178">
        <v>11609666</v>
      </c>
      <c r="C187" s="191">
        <v>0.10387562224295746</v>
      </c>
      <c r="D187" s="164">
        <v>76.399375197415011</v>
      </c>
      <c r="E187" s="164">
        <v>53.522816305856892</v>
      </c>
      <c r="F187" s="179">
        <v>6.6000000000000005</v>
      </c>
      <c r="G187" s="166"/>
      <c r="H187" s="166"/>
      <c r="I187" s="167">
        <v>1552.846982473706</v>
      </c>
      <c r="J187" s="168"/>
      <c r="K187" s="181">
        <v>0.10245614486789185</v>
      </c>
      <c r="L187" s="181">
        <v>0.10535467027911016</v>
      </c>
      <c r="M187" s="181">
        <v>0.10481338552105408</v>
      </c>
      <c r="N187" s="181">
        <v>0.1086493047144657</v>
      </c>
      <c r="O187" s="181">
        <v>0.10690828117240818</v>
      </c>
      <c r="P187" s="181">
        <v>0.10445072076921293</v>
      </c>
      <c r="Q187" s="181">
        <v>0.10404223838104834</v>
      </c>
      <c r="R187" s="181">
        <v>0.10990407781136395</v>
      </c>
      <c r="S187" s="163">
        <v>0.11193740262068486</v>
      </c>
      <c r="T187" s="163">
        <v>0.10679874277092917</v>
      </c>
      <c r="U187" s="163">
        <v>0.11291934364086315</v>
      </c>
      <c r="V187" s="163">
        <v>0.11439606239736939</v>
      </c>
      <c r="W187" s="171">
        <v>0.11521774860414979</v>
      </c>
      <c r="X187" s="184">
        <v>0.1155858475289654</v>
      </c>
      <c r="Y187" s="408">
        <v>0.11665402528684377</v>
      </c>
      <c r="Z187" s="689">
        <v>0.11648843691828201</v>
      </c>
      <c r="AA187" s="172"/>
      <c r="AB187" s="172"/>
      <c r="AC187" s="172"/>
      <c r="AD187" s="182"/>
      <c r="AE187" s="493" t="s">
        <v>407</v>
      </c>
      <c r="AF187" s="2"/>
      <c r="AG187" s="2"/>
      <c r="AJ187" s="2"/>
      <c r="AK187" s="2"/>
      <c r="AL187" s="2"/>
      <c r="AM187" s="2"/>
      <c r="AN187" s="186"/>
      <c r="AO187" s="187"/>
      <c r="AP187" s="188"/>
      <c r="AQ187" s="188"/>
      <c r="AR187" s="138"/>
      <c r="AS187" s="138"/>
      <c r="AT187" s="2"/>
      <c r="AU187" s="2"/>
      <c r="AV187" s="2"/>
    </row>
    <row r="188" spans="1:48">
      <c r="A188" s="161" t="s">
        <v>296</v>
      </c>
      <c r="B188" s="178">
        <v>55572</v>
      </c>
      <c r="C188" s="191">
        <v>2.5995543442161466</v>
      </c>
      <c r="D188" s="183"/>
      <c r="E188" s="164">
        <v>116.98254535032493</v>
      </c>
      <c r="F188" s="179">
        <v>0</v>
      </c>
      <c r="G188" s="179"/>
      <c r="H188" s="179"/>
      <c r="I188" s="167">
        <v>23305.455587330554</v>
      </c>
      <c r="J188" s="168"/>
      <c r="K188" s="692">
        <v>3.2054174943153879</v>
      </c>
      <c r="L188" s="692">
        <v>3.1461873337285797</v>
      </c>
      <c r="M188" s="692">
        <v>3.0139686451731107</v>
      </c>
      <c r="N188" s="692">
        <v>3.0452863460372055</v>
      </c>
      <c r="O188" s="692">
        <v>3.073209982316619</v>
      </c>
      <c r="P188" s="692">
        <v>2.8633992778241306</v>
      </c>
      <c r="Q188" s="692">
        <v>2.8289625140170225</v>
      </c>
      <c r="R188" s="692">
        <v>2.837974059556128</v>
      </c>
      <c r="S188" s="172">
        <v>2.8500505289765719</v>
      </c>
      <c r="T188" s="172">
        <v>2.8795723940097075</v>
      </c>
      <c r="U188" s="172">
        <v>3.131286234215886</v>
      </c>
      <c r="V188" s="172">
        <v>3.2351337202988804</v>
      </c>
      <c r="W188" s="693">
        <v>3.2108289005012125</v>
      </c>
      <c r="X188" s="694">
        <v>3.2697221180786724</v>
      </c>
      <c r="Y188" s="695">
        <v>3.317510552794241</v>
      </c>
      <c r="Z188" s="696">
        <v>3.3480540129956977</v>
      </c>
      <c r="AA188" s="172"/>
      <c r="AB188" s="172"/>
      <c r="AC188" s="172"/>
      <c r="AD188" s="182"/>
      <c r="AE188" s="493" t="s">
        <v>426</v>
      </c>
      <c r="AF188" s="2"/>
      <c r="AG188" s="2"/>
      <c r="AJ188" s="2"/>
      <c r="AK188" s="2"/>
      <c r="AL188" s="2"/>
      <c r="AM188" s="2"/>
      <c r="AN188" s="186"/>
      <c r="AO188" s="187"/>
      <c r="AP188" s="188"/>
      <c r="AQ188" s="188"/>
      <c r="AR188" s="138"/>
      <c r="AS188" s="138"/>
      <c r="AT188" s="2"/>
      <c r="AU188" s="2"/>
      <c r="AV188" s="2"/>
    </row>
    <row r="189" spans="1:48">
      <c r="A189" s="161" t="s">
        <v>297</v>
      </c>
      <c r="B189" s="178">
        <v>184999</v>
      </c>
      <c r="C189" s="191">
        <v>1.6359641455588889</v>
      </c>
      <c r="D189" s="183"/>
      <c r="E189" s="164">
        <v>61.356124251274714</v>
      </c>
      <c r="F189" s="179">
        <v>-6.1071356412963134</v>
      </c>
      <c r="G189" s="179"/>
      <c r="H189" s="179"/>
      <c r="I189" s="167">
        <v>10858.513514064567</v>
      </c>
      <c r="J189" s="168"/>
      <c r="K189" s="692">
        <v>2.311720956579526</v>
      </c>
      <c r="L189" s="692">
        <v>2.3942671231421366</v>
      </c>
      <c r="M189" s="692">
        <v>2.2875097553826662</v>
      </c>
      <c r="N189" s="692">
        <v>2.3480650150240781</v>
      </c>
      <c r="O189" s="692">
        <v>2.5235948586191284</v>
      </c>
      <c r="P189" s="692">
        <v>2.4697453523133848</v>
      </c>
      <c r="Q189" s="692">
        <v>2.4657762634024429</v>
      </c>
      <c r="R189" s="692">
        <v>2.5833345840284228</v>
      </c>
      <c r="S189" s="172">
        <v>2.5909615243068611</v>
      </c>
      <c r="T189" s="172">
        <v>2.6235869846275031</v>
      </c>
      <c r="U189" s="172">
        <v>2.7188667253706651</v>
      </c>
      <c r="V189" s="172">
        <v>2.8633641685984892</v>
      </c>
      <c r="W189" s="693">
        <v>2.8530556755365137</v>
      </c>
      <c r="X189" s="694">
        <v>2.9178252069414166</v>
      </c>
      <c r="Y189" s="695">
        <v>2.9737572682411479</v>
      </c>
      <c r="Z189" s="696">
        <v>3.0132815599125871</v>
      </c>
      <c r="AA189" s="172"/>
      <c r="AB189" s="172"/>
      <c r="AC189" s="172"/>
      <c r="AD189" s="182"/>
      <c r="AE189" s="493"/>
      <c r="AF189" s="2"/>
      <c r="AG189" s="2"/>
      <c r="AJ189" s="2"/>
      <c r="AK189" s="2"/>
      <c r="AL189" s="2"/>
      <c r="AM189" s="2"/>
      <c r="AN189" s="186"/>
      <c r="AO189" s="187"/>
      <c r="AP189" s="188"/>
      <c r="AQ189" s="188"/>
      <c r="AR189" s="138"/>
      <c r="AS189" s="138"/>
      <c r="AT189" s="2"/>
      <c r="AU189" s="2"/>
      <c r="AV189" s="2"/>
    </row>
    <row r="190" spans="1:48">
      <c r="A190" s="161" t="s">
        <v>298</v>
      </c>
      <c r="B190" s="178">
        <v>109462</v>
      </c>
      <c r="C190" s="191">
        <v>1.5793011677028024</v>
      </c>
      <c r="D190" s="183"/>
      <c r="E190" s="183"/>
      <c r="F190" s="179">
        <v>5.1000000000000156</v>
      </c>
      <c r="G190" s="179"/>
      <c r="H190" s="179"/>
      <c r="I190" s="167">
        <v>10393.736431279243</v>
      </c>
      <c r="J190" s="168"/>
      <c r="K190" s="692">
        <v>2.2326306645977181</v>
      </c>
      <c r="L190" s="692">
        <v>2.3072426730981861</v>
      </c>
      <c r="M190" s="692">
        <v>2.231887189582062</v>
      </c>
      <c r="N190" s="692">
        <v>2.2855647007189397</v>
      </c>
      <c r="O190" s="692">
        <v>2.4103165702826925</v>
      </c>
      <c r="P190" s="692">
        <v>2.3596823081260521</v>
      </c>
      <c r="Q190" s="692">
        <v>2.350860241330297</v>
      </c>
      <c r="R190" s="692">
        <v>2.4902996936551456</v>
      </c>
      <c r="S190" s="172">
        <v>2.4832353628892032</v>
      </c>
      <c r="T190" s="172">
        <v>2.5482605510923988</v>
      </c>
      <c r="U190" s="172">
        <v>2.6998491782610947</v>
      </c>
      <c r="V190" s="172">
        <v>2.7977525553122806</v>
      </c>
      <c r="W190" s="693">
        <v>2.8135683468189225</v>
      </c>
      <c r="X190" s="694">
        <v>2.9000766587455007</v>
      </c>
      <c r="Y190" s="695">
        <v>2.9764074911312313</v>
      </c>
      <c r="Z190" s="696">
        <v>3.0353051928505979</v>
      </c>
      <c r="AA190" s="172"/>
      <c r="AB190" s="172"/>
      <c r="AC190" s="172"/>
      <c r="AD190" s="182"/>
      <c r="AE190" s="493"/>
      <c r="AF190" s="2"/>
      <c r="AG190" s="2"/>
      <c r="AJ190" s="2"/>
      <c r="AK190" s="2"/>
      <c r="AL190" s="2"/>
      <c r="AM190" s="2"/>
      <c r="AN190" s="186"/>
      <c r="AO190" s="187"/>
      <c r="AP190" s="188"/>
      <c r="AQ190" s="188"/>
      <c r="AR190" s="138"/>
      <c r="AS190" s="138"/>
      <c r="AT190" s="2"/>
      <c r="AU190" s="2"/>
      <c r="AV190" s="2"/>
    </row>
    <row r="191" spans="1:48">
      <c r="A191" s="161" t="s">
        <v>299</v>
      </c>
      <c r="B191" s="178">
        <v>193228</v>
      </c>
      <c r="C191" s="191">
        <v>0.61242917860932278</v>
      </c>
      <c r="D191" s="164">
        <v>104.02195373325218</v>
      </c>
      <c r="E191" s="164">
        <v>129.35516119700156</v>
      </c>
      <c r="F191" s="179">
        <v>14.507647833054579</v>
      </c>
      <c r="G191" s="179"/>
      <c r="H191" s="179"/>
      <c r="I191" s="167">
        <v>5678.8773922457922</v>
      </c>
      <c r="J191" s="168"/>
      <c r="K191" s="181">
        <v>0.74075412418248254</v>
      </c>
      <c r="L191" s="181">
        <v>0.75733820774974814</v>
      </c>
      <c r="M191" s="181">
        <v>0.65768818632780646</v>
      </c>
      <c r="N191" s="181">
        <v>0.66344644782386009</v>
      </c>
      <c r="O191" s="181">
        <v>0.63595530593867799</v>
      </c>
      <c r="P191" s="181">
        <v>0.63508640039349062</v>
      </c>
      <c r="Q191" s="181">
        <v>0.58057014126977113</v>
      </c>
      <c r="R191" s="181">
        <v>0.50763302258584908</v>
      </c>
      <c r="S191" s="163">
        <v>0.52765230129742702</v>
      </c>
      <c r="T191" s="163">
        <v>0.57965753930698449</v>
      </c>
      <c r="U191" s="163">
        <v>0.61845042643888848</v>
      </c>
      <c r="V191" s="163">
        <v>0.66100628711973275</v>
      </c>
      <c r="W191" s="171">
        <v>0.67848752574099658</v>
      </c>
      <c r="X191" s="184">
        <v>0.71770340807881006</v>
      </c>
      <c r="Y191" s="408">
        <v>0.76025683273511924</v>
      </c>
      <c r="Z191" s="689">
        <v>0.76547077912900907</v>
      </c>
      <c r="AA191" s="172"/>
      <c r="AB191" s="172"/>
      <c r="AC191" s="172"/>
      <c r="AD191" s="182"/>
      <c r="AE191" s="493" t="s">
        <v>407</v>
      </c>
      <c r="AF191" s="2"/>
      <c r="AG191" s="2"/>
      <c r="AJ191" s="2"/>
      <c r="AK191" s="2"/>
      <c r="AL191" s="2"/>
      <c r="AM191" s="2"/>
      <c r="AN191" s="186"/>
      <c r="AO191" s="187"/>
      <c r="AP191" s="188"/>
      <c r="AQ191" s="188"/>
      <c r="AR191" s="138"/>
      <c r="AS191" s="138"/>
      <c r="AT191" s="2"/>
      <c r="AU191" s="2"/>
      <c r="AV191" s="2"/>
    </row>
    <row r="192" spans="1:48">
      <c r="A192" s="161" t="s">
        <v>300</v>
      </c>
      <c r="B192" s="178">
        <v>190344</v>
      </c>
      <c r="C192" s="191">
        <v>0.21158613038705743</v>
      </c>
      <c r="D192" s="164">
        <v>92.781718146103401</v>
      </c>
      <c r="E192" s="164">
        <v>82.009116004025373</v>
      </c>
      <c r="F192" s="179">
        <v>-2.5000000000000022</v>
      </c>
      <c r="G192" s="166"/>
      <c r="H192" s="166"/>
      <c r="I192" s="167">
        <v>2815.6493602076148</v>
      </c>
      <c r="J192" s="168"/>
      <c r="K192" s="181">
        <v>0.24696540736556974</v>
      </c>
      <c r="L192" s="181">
        <v>0.2552968306169725</v>
      </c>
      <c r="M192" s="181">
        <v>0.25450225349007233</v>
      </c>
      <c r="N192" s="181">
        <v>0.25569647899059156</v>
      </c>
      <c r="O192" s="181">
        <v>0.25066431969154224</v>
      </c>
      <c r="P192" s="181">
        <v>0.25473242285867409</v>
      </c>
      <c r="Q192" s="181">
        <v>0.26185592197146002</v>
      </c>
      <c r="R192" s="181">
        <v>0.27498156406562374</v>
      </c>
      <c r="S192" s="163">
        <v>0.28221030491702076</v>
      </c>
      <c r="T192" s="163">
        <v>0.2759783741237829</v>
      </c>
      <c r="U192" s="163">
        <v>0.28897623719335208</v>
      </c>
      <c r="V192" s="163">
        <v>0.29565195782256681</v>
      </c>
      <c r="W192" s="171">
        <v>0.29252773950214023</v>
      </c>
      <c r="X192" s="184">
        <v>0.29409727022051174</v>
      </c>
      <c r="Y192" s="408">
        <v>0.29533466524187085</v>
      </c>
      <c r="Z192" s="689">
        <v>0.2950501335709807</v>
      </c>
      <c r="AA192" s="172"/>
      <c r="AB192" s="172"/>
      <c r="AC192" s="172"/>
      <c r="AD192" s="182"/>
      <c r="AE192" s="493" t="s">
        <v>407</v>
      </c>
      <c r="AF192" s="2"/>
      <c r="AG192" s="2"/>
      <c r="AJ192" s="2"/>
      <c r="AK192" s="2"/>
      <c r="AL192" s="2"/>
      <c r="AM192" s="2"/>
      <c r="AN192" s="186"/>
      <c r="AO192" s="187"/>
      <c r="AP192" s="188"/>
      <c r="AQ192" s="188"/>
      <c r="AR192" s="138"/>
      <c r="AS192" s="138"/>
      <c r="AT192" s="2"/>
      <c r="AU192" s="2"/>
      <c r="AV192" s="2"/>
    </row>
    <row r="193" spans="1:48">
      <c r="A193" s="161" t="s">
        <v>31</v>
      </c>
      <c r="B193" s="178">
        <v>31540372</v>
      </c>
      <c r="C193" s="191">
        <v>11.245704481272064</v>
      </c>
      <c r="D193" s="164">
        <v>104.83900339066822</v>
      </c>
      <c r="E193" s="164">
        <v>96.60218957945105</v>
      </c>
      <c r="F193" s="179">
        <v>1.7377482339972786E-2</v>
      </c>
      <c r="G193" s="166"/>
      <c r="H193" s="166"/>
      <c r="I193" s="180">
        <v>49781.642692859845</v>
      </c>
      <c r="J193" s="168"/>
      <c r="K193" s="692">
        <v>12.172475386192016</v>
      </c>
      <c r="L193" s="692">
        <v>12.344518556605282</v>
      </c>
      <c r="M193" s="692">
        <v>12.526749743970626</v>
      </c>
      <c r="N193" s="692">
        <v>12.751962338254314</v>
      </c>
      <c r="O193" s="692">
        <v>12.155431553918923</v>
      </c>
      <c r="P193" s="692">
        <v>12.369617320396699</v>
      </c>
      <c r="Q193" s="692">
        <v>12.635331448323713</v>
      </c>
      <c r="R193" s="692">
        <v>12.963931602300484</v>
      </c>
      <c r="S193" s="172">
        <v>13.584918293351173</v>
      </c>
      <c r="T193" s="172">
        <v>14.260815627703554</v>
      </c>
      <c r="U193" s="172">
        <v>14.95366726209617</v>
      </c>
      <c r="V193" s="172">
        <v>15.22182877759467</v>
      </c>
      <c r="W193" s="693">
        <v>15.44861762301572</v>
      </c>
      <c r="X193" s="693">
        <v>15.21477408145951</v>
      </c>
      <c r="Y193" s="695">
        <v>15.759832854269961</v>
      </c>
      <c r="Z193" s="696">
        <v>16.0291420394204</v>
      </c>
      <c r="AA193" s="172"/>
      <c r="AB193" s="172"/>
      <c r="AC193" s="172"/>
      <c r="AD193" s="182"/>
      <c r="AE193" s="493" t="s">
        <v>19</v>
      </c>
      <c r="AF193" s="2"/>
      <c r="AG193" s="2"/>
      <c r="AJ193" s="2"/>
      <c r="AK193" s="2"/>
      <c r="AL193" s="2"/>
      <c r="AM193" s="2"/>
      <c r="AN193" s="186"/>
      <c r="AO193" s="187"/>
      <c r="AP193" s="188"/>
      <c r="AQ193" s="188"/>
      <c r="AR193" s="138"/>
      <c r="AS193" s="138"/>
      <c r="AT193" s="2"/>
      <c r="AU193" s="2"/>
      <c r="AV193" s="2"/>
    </row>
    <row r="194" spans="1:48">
      <c r="A194" s="161" t="s">
        <v>169</v>
      </c>
      <c r="B194" s="178">
        <v>15129273</v>
      </c>
      <c r="C194" s="191">
        <v>0.33635601129451564</v>
      </c>
      <c r="D194" s="164">
        <v>83.921467596293326</v>
      </c>
      <c r="E194" s="164">
        <v>73.130557297219909</v>
      </c>
      <c r="F194" s="179">
        <v>-6.8436020186363082</v>
      </c>
      <c r="G194" s="166"/>
      <c r="H194" s="166"/>
      <c r="I194" s="167">
        <v>2264.0429225392959</v>
      </c>
      <c r="J194" s="168"/>
      <c r="K194" s="181">
        <v>0.40878212504459688</v>
      </c>
      <c r="L194" s="181">
        <v>0.45921441402547014</v>
      </c>
      <c r="M194" s="181">
        <v>0.46062547955740141</v>
      </c>
      <c r="N194" s="181">
        <v>0.42395637708838491</v>
      </c>
      <c r="O194" s="181">
        <v>0.47111371503196492</v>
      </c>
      <c r="P194" s="181">
        <v>0.50839843245794614</v>
      </c>
      <c r="Q194" s="181">
        <v>0.48322139810354248</v>
      </c>
      <c r="R194" s="181">
        <v>0.52044170188775041</v>
      </c>
      <c r="S194" s="163">
        <v>0.50182156792180488</v>
      </c>
      <c r="T194" s="163">
        <v>0.51352606550664692</v>
      </c>
      <c r="U194" s="163">
        <v>0.53104805855122617</v>
      </c>
      <c r="V194" s="163">
        <v>0.5637585900231511</v>
      </c>
      <c r="W194" s="171">
        <v>0.53209056005076305</v>
      </c>
      <c r="X194" s="184">
        <v>0.55120090466125304</v>
      </c>
      <c r="Y194" s="408">
        <v>0.54699460532371635</v>
      </c>
      <c r="Z194" s="689">
        <v>0.54200599848617736</v>
      </c>
      <c r="AA194" s="172"/>
      <c r="AB194" s="172"/>
      <c r="AC194" s="172"/>
      <c r="AD194" s="182"/>
      <c r="AE194" s="493" t="s">
        <v>407</v>
      </c>
      <c r="AF194" s="2"/>
      <c r="AG194" s="2"/>
      <c r="AJ194" s="2"/>
      <c r="AK194" s="2"/>
      <c r="AL194" s="2"/>
      <c r="AM194" s="2"/>
      <c r="AN194" s="186"/>
      <c r="AO194" s="187"/>
      <c r="AP194" s="188"/>
      <c r="AQ194" s="188"/>
      <c r="AR194" s="138"/>
      <c r="AS194" s="138"/>
      <c r="AT194" s="2"/>
      <c r="AU194" s="2"/>
      <c r="AV194" s="2"/>
    </row>
    <row r="195" spans="1:48">
      <c r="A195" s="161" t="s">
        <v>79</v>
      </c>
      <c r="B195" s="178">
        <v>7098247</v>
      </c>
      <c r="C195" s="191">
        <v>5.031194289843155</v>
      </c>
      <c r="D195" s="192">
        <v>116.03648016150593</v>
      </c>
      <c r="E195" s="164">
        <v>82.311536504128782</v>
      </c>
      <c r="F195" s="179">
        <v>4.6999999999999984</v>
      </c>
      <c r="G195" s="166"/>
      <c r="H195" s="166"/>
      <c r="I195" s="180">
        <v>12991.411565776694</v>
      </c>
      <c r="J195" s="168"/>
      <c r="K195" s="692">
        <v>5.0146883484026725</v>
      </c>
      <c r="L195" s="692">
        <v>5.432864574663772</v>
      </c>
      <c r="M195" s="692">
        <v>5.8244788555594473</v>
      </c>
      <c r="N195" s="692">
        <v>6.2344564587236819</v>
      </c>
      <c r="O195" s="692">
        <v>6.6898953805892534</v>
      </c>
      <c r="P195" s="692">
        <v>6.1892367237552213</v>
      </c>
      <c r="Q195" s="699">
        <v>6.4667039913849695</v>
      </c>
      <c r="R195" s="699">
        <v>6.3088523307065527</v>
      </c>
      <c r="S195" s="700">
        <v>6.2925763535057913</v>
      </c>
      <c r="T195" s="700">
        <v>5.8771828273984186</v>
      </c>
      <c r="U195" s="172">
        <v>6.0181027076185742</v>
      </c>
      <c r="V195" s="172">
        <v>6.516367550195203</v>
      </c>
      <c r="W195" s="693">
        <v>6.4468518924498781</v>
      </c>
      <c r="X195" s="693">
        <v>6.5733197219621831</v>
      </c>
      <c r="Y195" s="695">
        <v>6.3010292948685933</v>
      </c>
      <c r="Z195" s="696">
        <v>6.6872901841855388</v>
      </c>
      <c r="AA195" s="172"/>
      <c r="AB195" s="172"/>
      <c r="AC195" s="172"/>
      <c r="AD195" s="182"/>
      <c r="AE195" s="493" t="s">
        <v>19</v>
      </c>
      <c r="AF195" s="2"/>
      <c r="AG195" s="2"/>
      <c r="AJ195" s="2"/>
      <c r="AK195" s="2"/>
      <c r="AL195" s="2"/>
      <c r="AM195" s="2"/>
      <c r="AN195" s="196"/>
      <c r="AO195" s="187"/>
      <c r="AP195" s="188"/>
      <c r="AQ195" s="188"/>
      <c r="AR195" s="138"/>
      <c r="AS195" s="138"/>
      <c r="AT195" s="2"/>
      <c r="AU195" s="2"/>
      <c r="AV195" s="2"/>
    </row>
    <row r="196" spans="1:48">
      <c r="A196" s="161" t="s">
        <v>301</v>
      </c>
      <c r="B196" s="178">
        <v>92900</v>
      </c>
      <c r="C196" s="191">
        <v>2.0147941367212416</v>
      </c>
      <c r="D196" s="164">
        <v>107.17474566514248</v>
      </c>
      <c r="E196" s="183"/>
      <c r="F196" s="179">
        <v>2.3998441589975616E-3</v>
      </c>
      <c r="G196" s="179"/>
      <c r="H196" s="179"/>
      <c r="I196" s="167">
        <v>24276.631761399305</v>
      </c>
      <c r="J196" s="168"/>
      <c r="K196" s="692">
        <v>2.2191002546258973</v>
      </c>
      <c r="L196" s="692">
        <v>2.457603421483173</v>
      </c>
      <c r="M196" s="692">
        <v>3.4433074433682229</v>
      </c>
      <c r="N196" s="692">
        <v>3.355692479686236</v>
      </c>
      <c r="O196" s="692">
        <v>3.3268365234149919</v>
      </c>
      <c r="P196" s="692">
        <v>3.5627239572424654</v>
      </c>
      <c r="Q196" s="692">
        <v>4.2383955204160255</v>
      </c>
      <c r="R196" s="692">
        <v>4.5168940693959785</v>
      </c>
      <c r="S196" s="172">
        <v>4.6131758204487419</v>
      </c>
      <c r="T196" s="172">
        <v>4.707787389197704</v>
      </c>
      <c r="U196" s="172">
        <v>4.9396893719878392</v>
      </c>
      <c r="V196" s="172">
        <v>5.1340603764833173</v>
      </c>
      <c r="W196" s="693">
        <v>5.1050801858342858</v>
      </c>
      <c r="X196" s="694">
        <v>5.2075750522686244</v>
      </c>
      <c r="Y196" s="695">
        <v>5.3073938093953128</v>
      </c>
      <c r="Z196" s="696">
        <v>5.3830617855702956</v>
      </c>
      <c r="AA196" s="172"/>
      <c r="AB196" s="172"/>
      <c r="AC196" s="172"/>
      <c r="AD196" s="182"/>
      <c r="AE196" s="493" t="s">
        <v>426</v>
      </c>
      <c r="AF196" s="2"/>
      <c r="AG196" s="2"/>
      <c r="AJ196" s="2"/>
      <c r="AK196" s="2"/>
      <c r="AL196" s="2"/>
      <c r="AM196" s="2"/>
      <c r="AN196" s="196"/>
      <c r="AO196" s="197"/>
      <c r="AP196" s="188"/>
      <c r="AQ196" s="188"/>
      <c r="AR196" s="138"/>
      <c r="AS196" s="138"/>
      <c r="AT196" s="2"/>
      <c r="AU196" s="2"/>
      <c r="AV196" s="2"/>
    </row>
    <row r="197" spans="1:48">
      <c r="A197" s="161" t="s">
        <v>170</v>
      </c>
      <c r="B197" s="178">
        <v>6453184</v>
      </c>
      <c r="C197" s="191">
        <v>0.16776892200969365</v>
      </c>
      <c r="D197" s="164">
        <v>57.878489388095602</v>
      </c>
      <c r="E197" s="164">
        <v>66.353118416442911</v>
      </c>
      <c r="F197" s="179">
        <v>-2.8958955744612709</v>
      </c>
      <c r="G197" s="166"/>
      <c r="H197" s="166"/>
      <c r="I197" s="167">
        <v>1422.07544428855</v>
      </c>
      <c r="J197" s="168"/>
      <c r="K197" s="181">
        <v>0.17501576525136375</v>
      </c>
      <c r="L197" s="181">
        <v>0.17861691513975883</v>
      </c>
      <c r="M197" s="181">
        <v>0.17546442277277088</v>
      </c>
      <c r="N197" s="181">
        <v>0.18186891052442705</v>
      </c>
      <c r="O197" s="181">
        <v>0.1773292287116513</v>
      </c>
      <c r="P197" s="181">
        <v>0.17185156750154865</v>
      </c>
      <c r="Q197" s="181">
        <v>0.17628123188034786</v>
      </c>
      <c r="R197" s="181">
        <v>0.183401801183356</v>
      </c>
      <c r="S197" s="163">
        <v>0.18870119947289285</v>
      </c>
      <c r="T197" s="163">
        <v>0.17926869098139708</v>
      </c>
      <c r="U197" s="163">
        <v>0.19217133049348833</v>
      </c>
      <c r="V197" s="163">
        <v>0.19540513445986973</v>
      </c>
      <c r="W197" s="171">
        <v>0.19584301816418137</v>
      </c>
      <c r="X197" s="184">
        <v>0.19497609352444514</v>
      </c>
      <c r="Y197" s="408">
        <v>0.19652782139299879</v>
      </c>
      <c r="Z197" s="689">
        <v>0.19665566919892971</v>
      </c>
      <c r="AA197" s="172"/>
      <c r="AB197" s="172"/>
      <c r="AC197" s="172"/>
      <c r="AD197" s="182"/>
      <c r="AE197" s="493" t="s">
        <v>407</v>
      </c>
      <c r="AF197" s="2"/>
      <c r="AG197" s="2"/>
      <c r="AJ197" s="2"/>
      <c r="AK197" s="2"/>
      <c r="AL197" s="2"/>
      <c r="AM197" s="2"/>
      <c r="AN197" s="198"/>
      <c r="AO197" s="187"/>
      <c r="AP197" s="188"/>
      <c r="AQ197" s="188"/>
      <c r="AR197" s="138"/>
      <c r="AS197" s="138"/>
      <c r="AT197" s="2"/>
      <c r="AU197" s="2"/>
      <c r="AV197" s="2"/>
    </row>
    <row r="198" spans="1:48">
      <c r="A198" s="161" t="s">
        <v>171</v>
      </c>
      <c r="B198" s="178">
        <v>5535002</v>
      </c>
      <c r="C198" s="191">
        <v>11.70064587383823</v>
      </c>
      <c r="D198" s="164">
        <v>125.63891491014779</v>
      </c>
      <c r="E198" s="164">
        <v>107.2812605220665</v>
      </c>
      <c r="F198" s="179">
        <v>-0.92967451493599573</v>
      </c>
      <c r="G198" s="166"/>
      <c r="H198" s="166"/>
      <c r="I198" s="167">
        <v>77481.035794816518</v>
      </c>
      <c r="J198" s="168"/>
      <c r="K198" s="692">
        <v>12.426460161100184</v>
      </c>
      <c r="L198" s="692">
        <v>12.126722663069563</v>
      </c>
      <c r="M198" s="692">
        <v>11.334432965048974</v>
      </c>
      <c r="N198" s="692">
        <v>11.465080149968752</v>
      </c>
      <c r="O198" s="692">
        <v>9.2116332637968732</v>
      </c>
      <c r="P198" s="692">
        <v>8.969752546377725</v>
      </c>
      <c r="Q198" s="692">
        <v>9.0513918463142389</v>
      </c>
      <c r="R198" s="692">
        <v>9.1679204239786944</v>
      </c>
      <c r="S198" s="172">
        <v>9.0803350748849248</v>
      </c>
      <c r="T198" s="172">
        <v>8.4974486153062241</v>
      </c>
      <c r="U198" s="172">
        <v>8.9475548988464357</v>
      </c>
      <c r="V198" s="172">
        <v>8.6145656089989231</v>
      </c>
      <c r="W198" s="693">
        <v>8.4255582734222934</v>
      </c>
      <c r="X198" s="693">
        <v>8.3508085733242066</v>
      </c>
      <c r="Y198" s="695">
        <v>8.4964606229860138</v>
      </c>
      <c r="Z198" s="696">
        <v>8.6605550912642268</v>
      </c>
      <c r="AA198" s="172"/>
      <c r="AB198" s="172"/>
      <c r="AC198" s="172"/>
      <c r="AD198" s="182"/>
      <c r="AE198" s="493" t="s">
        <v>19</v>
      </c>
      <c r="AF198" s="2"/>
      <c r="AG198" s="2"/>
      <c r="AJ198" s="2"/>
      <c r="AK198" s="2"/>
      <c r="AL198" s="2"/>
      <c r="AM198" s="2"/>
      <c r="AN198" s="198"/>
      <c r="AO198" s="187"/>
      <c r="AP198" s="188"/>
      <c r="AQ198" s="188"/>
      <c r="AR198" s="138"/>
      <c r="AS198" s="138"/>
      <c r="AT198" s="2"/>
      <c r="AU198" s="2"/>
      <c r="AV198" s="2"/>
    </row>
    <row r="199" spans="1:48">
      <c r="A199" s="161" t="s">
        <v>75</v>
      </c>
      <c r="B199" s="178">
        <v>5424050</v>
      </c>
      <c r="C199" s="191">
        <v>9.0608252391290307</v>
      </c>
      <c r="D199" s="164">
        <v>128.10713587842562</v>
      </c>
      <c r="E199" s="164">
        <v>108.64800256398705</v>
      </c>
      <c r="F199" s="179">
        <v>0.29999999999999472</v>
      </c>
      <c r="G199" s="179">
        <v>0.52894034786968502</v>
      </c>
      <c r="H199" s="179">
        <v>0.70113856116425299</v>
      </c>
      <c r="I199" s="167">
        <v>26749.113473175505</v>
      </c>
      <c r="J199" s="168"/>
      <c r="K199" s="692">
        <v>7.8832437187835671</v>
      </c>
      <c r="L199" s="692">
        <v>7.9386667781937774</v>
      </c>
      <c r="M199" s="692">
        <v>7.8900899214498992</v>
      </c>
      <c r="N199" s="692">
        <v>7.9323658752894612</v>
      </c>
      <c r="O199" s="692">
        <v>7.8937557327417061</v>
      </c>
      <c r="P199" s="692">
        <v>7.9456467260368777</v>
      </c>
      <c r="Q199" s="692">
        <v>7.9425983244662799</v>
      </c>
      <c r="R199" s="692">
        <v>7.7164858145143818</v>
      </c>
      <c r="S199" s="172">
        <v>7.783956180441419</v>
      </c>
      <c r="T199" s="172">
        <v>6.9922966864693885</v>
      </c>
      <c r="U199" s="172">
        <v>7.4142043471929169</v>
      </c>
      <c r="V199" s="172">
        <v>7.0038425571180856</v>
      </c>
      <c r="W199" s="693">
        <v>6.9860611941380792</v>
      </c>
      <c r="X199" s="693">
        <v>7.0511079802683607</v>
      </c>
      <c r="Y199" s="695">
        <v>6.5306409052047769</v>
      </c>
      <c r="Z199" s="696">
        <v>6.6812118978837685</v>
      </c>
      <c r="AA199" s="172"/>
      <c r="AB199" s="172"/>
      <c r="AC199" s="172"/>
      <c r="AD199" s="182"/>
      <c r="AE199" s="493" t="s">
        <v>19</v>
      </c>
      <c r="AF199" s="2"/>
      <c r="AG199" s="2"/>
      <c r="AJ199" s="2"/>
      <c r="AK199" s="2"/>
      <c r="AL199" s="2"/>
      <c r="AM199" s="2"/>
      <c r="AN199" s="198"/>
      <c r="AO199" s="187"/>
      <c r="AP199" s="188"/>
      <c r="AQ199" s="188"/>
      <c r="AR199" s="138"/>
      <c r="AS199" s="138"/>
      <c r="AT199" s="2"/>
      <c r="AU199" s="2"/>
      <c r="AV199" s="2"/>
    </row>
    <row r="200" spans="1:48">
      <c r="A200" s="161" t="s">
        <v>51</v>
      </c>
      <c r="B200" s="178">
        <v>2063768</v>
      </c>
      <c r="C200" s="191">
        <v>7.7373284646974456</v>
      </c>
      <c r="D200" s="164">
        <v>125.20664336279896</v>
      </c>
      <c r="E200" s="164">
        <v>114.59842910233316</v>
      </c>
      <c r="F200" s="179">
        <v>3.1094932095882841</v>
      </c>
      <c r="G200" s="179">
        <v>0.55234678143501437</v>
      </c>
      <c r="H200" s="179">
        <v>0.66699476126121571</v>
      </c>
      <c r="I200" s="167">
        <v>29650.787249876608</v>
      </c>
      <c r="J200" s="168">
        <v>6</v>
      </c>
      <c r="K200" s="692">
        <v>7.943536007275279</v>
      </c>
      <c r="L200" s="692">
        <v>8.8091770453661855</v>
      </c>
      <c r="M200" s="692">
        <v>8.8854593024239694</v>
      </c>
      <c r="N200" s="692">
        <v>8.7474430589587922</v>
      </c>
      <c r="O200" s="692">
        <v>8.8385151160466222</v>
      </c>
      <c r="P200" s="692">
        <v>8.8843623611815943</v>
      </c>
      <c r="Q200" s="692">
        <v>9.0123400201593995</v>
      </c>
      <c r="R200" s="692">
        <v>8.9242686998109502</v>
      </c>
      <c r="S200" s="172">
        <v>9.3278109430128762</v>
      </c>
      <c r="T200" s="172">
        <v>8.3700193022355531</v>
      </c>
      <c r="U200" s="172">
        <v>7.8628797079065347</v>
      </c>
      <c r="V200" s="172">
        <v>7.8247832664812389</v>
      </c>
      <c r="W200" s="693">
        <v>7.7530291876749082</v>
      </c>
      <c r="X200" s="693">
        <v>7.5119669558438993</v>
      </c>
      <c r="Y200" s="695">
        <v>7.3464024796669474</v>
      </c>
      <c r="Z200" s="696">
        <v>7.549886965182349</v>
      </c>
      <c r="AA200" s="172"/>
      <c r="AB200" s="172"/>
      <c r="AC200" s="172"/>
      <c r="AD200" s="182"/>
      <c r="AE200" s="493" t="s">
        <v>19</v>
      </c>
      <c r="AF200" s="2"/>
      <c r="AG200" s="2"/>
      <c r="AJ200" s="2"/>
      <c r="AK200" s="2"/>
      <c r="AL200" s="2"/>
      <c r="AM200" s="2"/>
      <c r="AN200" s="198"/>
      <c r="AO200" s="187"/>
      <c r="AP200" s="188"/>
      <c r="AQ200" s="188"/>
      <c r="AR200" s="138"/>
      <c r="AS200" s="138"/>
      <c r="AT200" s="2"/>
      <c r="AU200" s="2"/>
      <c r="AV200" s="2"/>
    </row>
    <row r="201" spans="1:48">
      <c r="A201" s="161" t="s">
        <v>172</v>
      </c>
      <c r="B201" s="178">
        <v>583591</v>
      </c>
      <c r="C201" s="191">
        <v>0.31626881039966981</v>
      </c>
      <c r="D201" s="164">
        <v>73.294899515019537</v>
      </c>
      <c r="E201" s="164">
        <v>89.100065292847404</v>
      </c>
      <c r="F201" s="179">
        <v>-4.8824031290808518</v>
      </c>
      <c r="G201" s="166"/>
      <c r="H201" s="166"/>
      <c r="I201" s="167">
        <v>2003.5728019131282</v>
      </c>
      <c r="J201" s="168"/>
      <c r="K201" s="181">
        <v>0.3415311169531644</v>
      </c>
      <c r="L201" s="181">
        <v>0.34059479004096471</v>
      </c>
      <c r="M201" s="181">
        <v>0.30788644586139591</v>
      </c>
      <c r="N201" s="181">
        <v>0.31221108878194792</v>
      </c>
      <c r="O201" s="181">
        <v>0.33233474415790637</v>
      </c>
      <c r="P201" s="181">
        <v>0.32710857751658828</v>
      </c>
      <c r="Q201" s="181">
        <v>0.32146404685926816</v>
      </c>
      <c r="R201" s="181">
        <v>0.30916372219681965</v>
      </c>
      <c r="S201" s="163">
        <v>0.34386344736894375</v>
      </c>
      <c r="T201" s="163">
        <v>0.38110274625218782</v>
      </c>
      <c r="U201" s="163">
        <v>0.43141194438373398</v>
      </c>
      <c r="V201" s="163">
        <v>0.45870284271493611</v>
      </c>
      <c r="W201" s="171">
        <v>0.46939189747287674</v>
      </c>
      <c r="X201" s="184">
        <v>0.49013660445895979</v>
      </c>
      <c r="Y201" s="408">
        <v>0.51264857051110846</v>
      </c>
      <c r="Z201" s="689">
        <v>0.50970534682860591</v>
      </c>
      <c r="AA201" s="172"/>
      <c r="AB201" s="172"/>
      <c r="AC201" s="172"/>
      <c r="AD201" s="182"/>
      <c r="AE201" s="493" t="s">
        <v>407</v>
      </c>
      <c r="AF201" s="2"/>
      <c r="AG201" s="2"/>
      <c r="AJ201" s="2"/>
      <c r="AK201" s="2"/>
      <c r="AL201" s="2"/>
      <c r="AM201" s="2"/>
      <c r="AN201" s="198"/>
      <c r="AO201" s="187"/>
      <c r="AP201" s="188"/>
      <c r="AQ201" s="188"/>
      <c r="AR201" s="138"/>
      <c r="AS201" s="138"/>
      <c r="AT201" s="2"/>
      <c r="AU201" s="2"/>
      <c r="AV201" s="2"/>
    </row>
    <row r="202" spans="1:48">
      <c r="A202" s="161" t="s">
        <v>302</v>
      </c>
      <c r="B202" s="178">
        <v>10787104</v>
      </c>
      <c r="C202" s="191">
        <v>0.1088720695769553</v>
      </c>
      <c r="D202" s="164">
        <v>32.208367908585949</v>
      </c>
      <c r="E202" s="164">
        <v>77.38084226290411</v>
      </c>
      <c r="F202" s="179">
        <v>-3.0999999999999988</v>
      </c>
      <c r="G202" s="179"/>
      <c r="H202" s="179"/>
      <c r="I202" s="185"/>
      <c r="J202" s="168"/>
      <c r="K202" s="181">
        <v>0.11083743003808859</v>
      </c>
      <c r="L202" s="181">
        <v>0.11176504628195758</v>
      </c>
      <c r="M202" s="181">
        <v>0.10712478850795513</v>
      </c>
      <c r="N202" s="181">
        <v>0.11422639637427505</v>
      </c>
      <c r="O202" s="181">
        <v>0.11267095410112088</v>
      </c>
      <c r="P202" s="181">
        <v>0.10915616413616681</v>
      </c>
      <c r="Q202" s="181">
        <v>0.10616265460335637</v>
      </c>
      <c r="R202" s="181">
        <v>0.11239208004941061</v>
      </c>
      <c r="S202" s="163">
        <v>0.11604373141552742</v>
      </c>
      <c r="T202" s="163">
        <v>0.10826796520027569</v>
      </c>
      <c r="U202" s="163">
        <v>0.11499755728398907</v>
      </c>
      <c r="V202" s="163">
        <v>0.1171349136113278</v>
      </c>
      <c r="W202" s="171">
        <v>0.11753635440965035</v>
      </c>
      <c r="X202" s="184">
        <v>0.11795482382263653</v>
      </c>
      <c r="Y202" s="408">
        <v>0.11811649368700465</v>
      </c>
      <c r="Z202" s="689">
        <v>0.11749576698882155</v>
      </c>
      <c r="AA202" s="172"/>
      <c r="AB202" s="172"/>
      <c r="AC202" s="172"/>
      <c r="AD202" s="182"/>
      <c r="AE202" s="493"/>
      <c r="AF202" s="2"/>
      <c r="AG202" s="2"/>
      <c r="AJ202" s="2"/>
      <c r="AK202" s="2"/>
      <c r="AL202" s="2"/>
      <c r="AM202" s="2"/>
      <c r="AN202" s="198"/>
      <c r="AO202" s="187"/>
      <c r="AP202" s="188"/>
      <c r="AQ202" s="188"/>
      <c r="AR202" s="138"/>
      <c r="AS202" s="138"/>
      <c r="AT202" s="2"/>
      <c r="AU202" s="2"/>
      <c r="AV202" s="2"/>
    </row>
    <row r="203" spans="1:48">
      <c r="A203" s="161" t="s">
        <v>67</v>
      </c>
      <c r="B203" s="178">
        <v>54956920</v>
      </c>
      <c r="C203" s="191">
        <v>7.3480071769513939</v>
      </c>
      <c r="D203" s="164">
        <v>92.349400913248971</v>
      </c>
      <c r="E203" s="164">
        <v>65.410487027649395</v>
      </c>
      <c r="F203" s="179">
        <v>0.87448715091405294</v>
      </c>
      <c r="G203" s="179">
        <v>6.8048548416897309E-2</v>
      </c>
      <c r="H203" s="179">
        <v>6.2116676630598458E-2</v>
      </c>
      <c r="I203" s="167">
        <v>12440.952424054018</v>
      </c>
      <c r="J203" s="168">
        <v>6</v>
      </c>
      <c r="K203" s="692">
        <v>7.1242807726563306</v>
      </c>
      <c r="L203" s="692">
        <v>6.6905929025209545</v>
      </c>
      <c r="M203" s="692">
        <v>6.9419365266557422</v>
      </c>
      <c r="N203" s="692">
        <v>7.4856798344172226</v>
      </c>
      <c r="O203" s="692">
        <v>7.8593550196661646</v>
      </c>
      <c r="P203" s="692">
        <v>8.2548942377028869</v>
      </c>
      <c r="Q203" s="692">
        <v>8.3523316811105435</v>
      </c>
      <c r="R203" s="692">
        <v>8.6465594048792642</v>
      </c>
      <c r="S203" s="172">
        <v>8.9986601853159911</v>
      </c>
      <c r="T203" s="172">
        <v>8.3689998928967988</v>
      </c>
      <c r="U203" s="172">
        <v>8.3896346996133069</v>
      </c>
      <c r="V203" s="172">
        <v>7.936197882902845</v>
      </c>
      <c r="W203" s="693">
        <v>7.760912356052474</v>
      </c>
      <c r="X203" s="693">
        <v>7.9229604802807874</v>
      </c>
      <c r="Y203" s="695">
        <v>7.9947553510412197</v>
      </c>
      <c r="Z203" s="696">
        <v>7.6556776993483959</v>
      </c>
      <c r="AA203" s="172"/>
      <c r="AB203" s="172"/>
      <c r="AC203" s="172"/>
      <c r="AD203" s="182"/>
      <c r="AE203" s="493" t="s">
        <v>19</v>
      </c>
      <c r="AF203" s="2"/>
      <c r="AG203" s="2"/>
      <c r="AJ203" s="2"/>
      <c r="AK203" s="2"/>
      <c r="AL203" s="2"/>
      <c r="AM203" s="2"/>
      <c r="AN203" s="198"/>
      <c r="AO203" s="187"/>
      <c r="AP203" s="188"/>
      <c r="AQ203" s="188"/>
      <c r="AR203" s="138"/>
      <c r="AS203" s="138"/>
      <c r="AT203" s="2"/>
      <c r="AU203" s="2"/>
      <c r="AV203" s="2"/>
    </row>
    <row r="204" spans="1:48">
      <c r="A204" s="161" t="s">
        <v>38</v>
      </c>
      <c r="B204" s="178">
        <v>50617045</v>
      </c>
      <c r="C204" s="191">
        <v>8.2573206705000874</v>
      </c>
      <c r="D204" s="164">
        <v>110.45798753300369</v>
      </c>
      <c r="E204" s="164">
        <v>106.89844450038747</v>
      </c>
      <c r="F204" s="179">
        <v>-8.9698702043588039</v>
      </c>
      <c r="G204" s="179">
        <v>0.38850930208071965</v>
      </c>
      <c r="H204" s="179">
        <v>0.68825114092519346</v>
      </c>
      <c r="I204" s="167">
        <v>31930.532396585841</v>
      </c>
      <c r="J204" s="168">
        <v>51</v>
      </c>
      <c r="K204" s="692">
        <v>10.396060272187732</v>
      </c>
      <c r="L204" s="692">
        <v>10.631689662204884</v>
      </c>
      <c r="M204" s="692">
        <v>10.602317132756745</v>
      </c>
      <c r="N204" s="692">
        <v>10.627055616858199</v>
      </c>
      <c r="O204" s="692">
        <v>10.992287681125166</v>
      </c>
      <c r="P204" s="692">
        <v>11.007674844132117</v>
      </c>
      <c r="Q204" s="692">
        <v>11.07866499529651</v>
      </c>
      <c r="R204" s="692">
        <v>11.114660313155287</v>
      </c>
      <c r="S204" s="172">
        <v>11.267591750644746</v>
      </c>
      <c r="T204" s="172">
        <v>11.393834463722198</v>
      </c>
      <c r="U204" s="172">
        <v>12.240170989916873</v>
      </c>
      <c r="V204" s="172">
        <v>12.513235703963506</v>
      </c>
      <c r="W204" s="693">
        <v>12.392472640827464</v>
      </c>
      <c r="X204" s="693">
        <v>12.268224334818823</v>
      </c>
      <c r="Y204" s="695">
        <v>12.216646936729109</v>
      </c>
      <c r="Z204" s="696">
        <v>12.273666145864203</v>
      </c>
      <c r="AA204" s="172"/>
      <c r="AB204" s="172"/>
      <c r="AC204" s="172"/>
      <c r="AD204" s="182"/>
      <c r="AE204" s="493" t="s">
        <v>19</v>
      </c>
      <c r="AF204" s="2"/>
      <c r="AG204" s="2"/>
      <c r="AJ204" s="2"/>
      <c r="AK204" s="2"/>
      <c r="AL204" s="2"/>
      <c r="AM204" s="2"/>
      <c r="AN204" s="198"/>
      <c r="AO204" s="187"/>
      <c r="AP204" s="188"/>
      <c r="AQ204" s="188"/>
      <c r="AR204" s="138"/>
      <c r="AS204" s="138"/>
      <c r="AT204" s="2"/>
      <c r="AU204" s="2"/>
      <c r="AV204" s="2"/>
    </row>
    <row r="205" spans="1:48">
      <c r="A205" s="161" t="s">
        <v>303</v>
      </c>
      <c r="B205" s="178">
        <v>12339812</v>
      </c>
      <c r="C205" s="199"/>
      <c r="D205" s="183"/>
      <c r="E205" s="183"/>
      <c r="F205" s="189"/>
      <c r="G205" s="179"/>
      <c r="H205" s="179"/>
      <c r="I205" s="185"/>
      <c r="J205" s="168"/>
      <c r="K205" s="200"/>
      <c r="L205" s="200"/>
      <c r="M205" s="200"/>
      <c r="N205" s="200"/>
      <c r="O205" s="200"/>
      <c r="P205" s="200"/>
      <c r="Q205" s="200"/>
      <c r="R205" s="200"/>
      <c r="S205" s="199"/>
      <c r="T205" s="199"/>
      <c r="U205" s="199"/>
      <c r="V205" s="199"/>
      <c r="W205" s="201"/>
      <c r="X205" s="202"/>
      <c r="Y205" s="690"/>
      <c r="Z205" s="691"/>
      <c r="AA205" s="172"/>
      <c r="AB205" s="172"/>
      <c r="AC205" s="172"/>
      <c r="AD205" s="182"/>
      <c r="AE205" s="493"/>
      <c r="AF205" s="2"/>
      <c r="AG205" s="2"/>
      <c r="AJ205" s="2"/>
      <c r="AK205" s="2"/>
      <c r="AL205" s="2"/>
      <c r="AM205" s="2"/>
      <c r="AN205" s="198"/>
      <c r="AO205" s="187"/>
      <c r="AP205" s="188"/>
      <c r="AQ205" s="188"/>
      <c r="AR205" s="138"/>
      <c r="AS205" s="138"/>
      <c r="AT205" s="2"/>
      <c r="AU205" s="2"/>
      <c r="AV205" s="2"/>
    </row>
    <row r="206" spans="1:48">
      <c r="A206" s="161" t="s">
        <v>57</v>
      </c>
      <c r="B206" s="178">
        <v>46418269</v>
      </c>
      <c r="C206" s="191">
        <v>6.324832363787861</v>
      </c>
      <c r="D206" s="164">
        <v>126.97733409885252</v>
      </c>
      <c r="E206" s="164">
        <v>150.12458535070169</v>
      </c>
      <c r="F206" s="179">
        <v>9.2999573669535049</v>
      </c>
      <c r="G206" s="179">
        <v>0.33973432181418634</v>
      </c>
      <c r="H206" s="179">
        <v>0.32442770217884476</v>
      </c>
      <c r="I206" s="167">
        <v>32988.455171249021</v>
      </c>
      <c r="J206" s="168">
        <v>260</v>
      </c>
      <c r="K206" s="692">
        <v>7.619416009150962</v>
      </c>
      <c r="L206" s="692">
        <v>7.5012001320526718</v>
      </c>
      <c r="M206" s="692">
        <v>7.840900476272834</v>
      </c>
      <c r="N206" s="692">
        <v>7.9126017399349973</v>
      </c>
      <c r="O206" s="692">
        <v>8.1453254401945561</v>
      </c>
      <c r="P206" s="692">
        <v>8.3528965750833741</v>
      </c>
      <c r="Q206" s="692">
        <v>8.0026878902982617</v>
      </c>
      <c r="R206" s="692">
        <v>8.1905855280803799</v>
      </c>
      <c r="S206" s="172">
        <v>7.3807194096141053</v>
      </c>
      <c r="T206" s="172">
        <v>6.4449389980916179</v>
      </c>
      <c r="U206" s="172">
        <v>6.1071958235968049</v>
      </c>
      <c r="V206" s="172">
        <v>6.1251586981186605</v>
      </c>
      <c r="W206" s="693">
        <v>5.9257527217358925</v>
      </c>
      <c r="X206" s="693">
        <v>5.3987784682466691</v>
      </c>
      <c r="Y206" s="695">
        <v>5.3099493172322392</v>
      </c>
      <c r="Z206" s="696">
        <v>5.6954368939926585</v>
      </c>
      <c r="AA206" s="172"/>
      <c r="AB206" s="172"/>
      <c r="AC206" s="172"/>
      <c r="AD206" s="182"/>
      <c r="AE206" s="493" t="s">
        <v>19</v>
      </c>
      <c r="AF206" s="2"/>
      <c r="AG206" s="2"/>
      <c r="AJ206" s="2"/>
      <c r="AK206" s="2"/>
      <c r="AL206" s="2"/>
      <c r="AM206" s="2"/>
      <c r="AN206" s="198"/>
      <c r="AO206" s="187"/>
      <c r="AP206" s="188"/>
      <c r="AQ206" s="188"/>
      <c r="AR206" s="138"/>
      <c r="AS206" s="138"/>
      <c r="AT206" s="2"/>
      <c r="AU206" s="2"/>
      <c r="AV206" s="2"/>
    </row>
    <row r="207" spans="1:48">
      <c r="A207" s="161" t="s">
        <v>173</v>
      </c>
      <c r="B207" s="178">
        <v>20966000</v>
      </c>
      <c r="C207" s="191">
        <v>0.37443490322265899</v>
      </c>
      <c r="D207" s="164">
        <v>104.68788265111812</v>
      </c>
      <c r="E207" s="164">
        <v>56.581413119194806</v>
      </c>
      <c r="F207" s="179">
        <v>-4.7630082569055254</v>
      </c>
      <c r="G207" s="166"/>
      <c r="H207" s="166"/>
      <c r="I207" s="167">
        <v>10094.401544470797</v>
      </c>
      <c r="J207" s="168"/>
      <c r="K207" s="181">
        <v>0.6058822573642797</v>
      </c>
      <c r="L207" s="181">
        <v>0.59683855103414429</v>
      </c>
      <c r="M207" s="181">
        <v>0.62023702396508151</v>
      </c>
      <c r="N207" s="181">
        <v>0.66583246696446174</v>
      </c>
      <c r="O207" s="181">
        <v>0.68290732558240475</v>
      </c>
      <c r="P207" s="181">
        <v>0.74132359015740035</v>
      </c>
      <c r="Q207" s="181">
        <v>0.65930758831573222</v>
      </c>
      <c r="R207" s="181">
        <v>0.71736191881599187</v>
      </c>
      <c r="S207" s="163">
        <v>0.67792786540189642</v>
      </c>
      <c r="T207" s="163">
        <v>0.65866211711220035</v>
      </c>
      <c r="U207" s="163">
        <v>0.71577019653589802</v>
      </c>
      <c r="V207" s="163">
        <v>0.75459866160589406</v>
      </c>
      <c r="W207" s="171">
        <v>0.76162185447296638</v>
      </c>
      <c r="X207" s="184">
        <v>0.6684145917136215</v>
      </c>
      <c r="Y207" s="408">
        <v>0.70300098921665977</v>
      </c>
      <c r="Z207" s="689">
        <v>0.70982772731582611</v>
      </c>
      <c r="AA207" s="172"/>
      <c r="AB207" s="172"/>
      <c r="AC207" s="172"/>
      <c r="AD207" s="182"/>
      <c r="AE207" s="493" t="s">
        <v>407</v>
      </c>
      <c r="AF207" s="2"/>
      <c r="AG207" s="2"/>
      <c r="AJ207" s="2"/>
      <c r="AK207" s="2"/>
      <c r="AL207" s="2"/>
      <c r="AM207" s="2"/>
      <c r="AN207" s="198"/>
      <c r="AO207" s="187"/>
      <c r="AP207" s="188"/>
      <c r="AQ207" s="188"/>
      <c r="AR207" s="138"/>
      <c r="AS207" s="138"/>
      <c r="AT207" s="2"/>
      <c r="AU207" s="2"/>
      <c r="AV207" s="2"/>
    </row>
    <row r="208" spans="1:48">
      <c r="A208" s="161" t="s">
        <v>174</v>
      </c>
      <c r="B208" s="178">
        <v>40234882</v>
      </c>
      <c r="C208" s="191">
        <v>0.16185167972087694</v>
      </c>
      <c r="D208" s="164">
        <v>70.660079490128126</v>
      </c>
      <c r="E208" s="164">
        <v>97.757853516850659</v>
      </c>
      <c r="F208" s="179">
        <v>-2.4616473042982654</v>
      </c>
      <c r="G208" s="166"/>
      <c r="H208" s="166"/>
      <c r="I208" s="167">
        <v>4031.9220088353541</v>
      </c>
      <c r="J208" s="168"/>
      <c r="K208" s="181">
        <v>0.17212647791283631</v>
      </c>
      <c r="L208" s="181">
        <v>0.18378128670541341</v>
      </c>
      <c r="M208" s="181">
        <v>0.22002953959294047</v>
      </c>
      <c r="N208" s="181">
        <v>0.21456874501763237</v>
      </c>
      <c r="O208" s="181">
        <v>0.23602086414290788</v>
      </c>
      <c r="P208" s="181">
        <v>0.25827031825663066</v>
      </c>
      <c r="Q208" s="181">
        <v>0.3100272673559859</v>
      </c>
      <c r="R208" s="181">
        <v>0.32904888106256597</v>
      </c>
      <c r="S208" s="163">
        <v>0.33822218239786056</v>
      </c>
      <c r="T208" s="163">
        <v>0.34129692100154602</v>
      </c>
      <c r="U208" s="163">
        <v>0.34875088267553739</v>
      </c>
      <c r="V208" s="163">
        <v>0.35198852511458606</v>
      </c>
      <c r="W208" s="171">
        <v>0.33682473464576856</v>
      </c>
      <c r="X208" s="184">
        <v>0.32915151586587493</v>
      </c>
      <c r="Y208" s="408">
        <v>0.32035837276478951</v>
      </c>
      <c r="Z208" s="689">
        <v>0.31968873469892867</v>
      </c>
      <c r="AA208" s="172"/>
      <c r="AB208" s="172"/>
      <c r="AC208" s="172"/>
      <c r="AD208" s="182"/>
      <c r="AE208" s="493" t="s">
        <v>407</v>
      </c>
      <c r="AF208" s="2"/>
      <c r="AG208" s="2"/>
      <c r="AJ208" s="2"/>
      <c r="AK208" s="2"/>
      <c r="AL208" s="2"/>
      <c r="AM208" s="2"/>
      <c r="AN208" s="198"/>
      <c r="AO208" s="187"/>
      <c r="AP208" s="188"/>
      <c r="AQ208" s="188"/>
      <c r="AR208" s="138"/>
      <c r="AS208" s="138"/>
      <c r="AT208" s="2"/>
      <c r="AU208" s="2"/>
      <c r="AV208" s="2"/>
    </row>
    <row r="209" spans="1:48">
      <c r="A209" s="161" t="s">
        <v>92</v>
      </c>
      <c r="B209" s="178">
        <v>542975</v>
      </c>
      <c r="C209" s="191">
        <v>3.5676245165396749</v>
      </c>
      <c r="D209" s="164">
        <v>110.47971345765204</v>
      </c>
      <c r="E209" s="164">
        <v>87.937438937243058</v>
      </c>
      <c r="F209" s="179">
        <v>-6.5028201684775855</v>
      </c>
      <c r="G209" s="166"/>
      <c r="H209" s="166"/>
      <c r="I209" s="180">
        <v>14619.449732362684</v>
      </c>
      <c r="J209" s="168"/>
      <c r="K209" s="692">
        <v>3.544452202741128</v>
      </c>
      <c r="L209" s="692">
        <v>3.8159823496210321</v>
      </c>
      <c r="M209" s="692">
        <v>3.8741408093635026</v>
      </c>
      <c r="N209" s="692">
        <v>3.9343361149083029</v>
      </c>
      <c r="O209" s="692">
        <v>3.7849652359619221</v>
      </c>
      <c r="P209" s="692">
        <v>3.7002382662363122</v>
      </c>
      <c r="Q209" s="692">
        <v>3.7140587218930019</v>
      </c>
      <c r="R209" s="692">
        <v>3.7680020318173555</v>
      </c>
      <c r="S209" s="172">
        <v>3.6578017902288931</v>
      </c>
      <c r="T209" s="172">
        <v>3.6826528929977633</v>
      </c>
      <c r="U209" s="172">
        <v>3.8330224893681448</v>
      </c>
      <c r="V209" s="172">
        <v>4.0739028861624762</v>
      </c>
      <c r="W209" s="693">
        <v>4.0770277442137228</v>
      </c>
      <c r="X209" s="694">
        <v>4.1723449663607335</v>
      </c>
      <c r="Y209" s="695">
        <v>4.2424210592180538</v>
      </c>
      <c r="Z209" s="696">
        <v>4.2975281567492001</v>
      </c>
      <c r="AA209" s="172"/>
      <c r="AB209" s="172"/>
      <c r="AC209" s="172"/>
      <c r="AD209" s="182"/>
      <c r="AE209" s="493" t="s">
        <v>19</v>
      </c>
      <c r="AF209" s="2"/>
      <c r="AG209" s="2"/>
      <c r="AJ209" s="2"/>
      <c r="AK209" s="2"/>
      <c r="AL209" s="2"/>
      <c r="AM209" s="2"/>
      <c r="AN209" s="198"/>
      <c r="AO209" s="187"/>
      <c r="AP209" s="188"/>
      <c r="AQ209" s="188"/>
      <c r="AR209" s="138"/>
      <c r="AS209" s="138"/>
      <c r="AT209" s="2"/>
      <c r="AU209" s="2"/>
      <c r="AV209" s="2"/>
    </row>
    <row r="210" spans="1:48">
      <c r="A210" s="161" t="s">
        <v>175</v>
      </c>
      <c r="B210" s="178">
        <v>1286970</v>
      </c>
      <c r="C210" s="191">
        <v>0.20825565219966119</v>
      </c>
      <c r="D210" s="164">
        <v>84.723113896194278</v>
      </c>
      <c r="E210" s="164">
        <v>75.831436567894613</v>
      </c>
      <c r="F210" s="179">
        <v>6.7</v>
      </c>
      <c r="G210" s="166"/>
      <c r="H210" s="166"/>
      <c r="I210" s="167">
        <v>7792.8331751960795</v>
      </c>
      <c r="J210" s="168"/>
      <c r="K210" s="181">
        <v>0.34922363304593806</v>
      </c>
      <c r="L210" s="181">
        <v>0.38660625538117638</v>
      </c>
      <c r="M210" s="181">
        <v>0.38717333946559079</v>
      </c>
      <c r="N210" s="181">
        <v>0.39706603241685046</v>
      </c>
      <c r="O210" s="181">
        <v>0.40182407121993102</v>
      </c>
      <c r="P210" s="181">
        <v>0.41697829796931751</v>
      </c>
      <c r="Q210" s="181">
        <v>0.44297352659944522</v>
      </c>
      <c r="R210" s="181">
        <v>0.45850102959079275</v>
      </c>
      <c r="S210" s="163">
        <v>0.46660513606075832</v>
      </c>
      <c r="T210" s="163">
        <v>0.46370574200364889</v>
      </c>
      <c r="U210" s="163">
        <v>0.48603120711571413</v>
      </c>
      <c r="V210" s="163">
        <v>0.50023867380536069</v>
      </c>
      <c r="W210" s="171">
        <v>0.49563283833703831</v>
      </c>
      <c r="X210" s="184">
        <v>0.50153010188722325</v>
      </c>
      <c r="Y210" s="408">
        <v>0.50712856759243696</v>
      </c>
      <c r="Z210" s="689">
        <v>0.51038576669188285</v>
      </c>
      <c r="AA210" s="172"/>
      <c r="AB210" s="172"/>
      <c r="AC210" s="172"/>
      <c r="AD210" s="182"/>
      <c r="AE210" s="493" t="s">
        <v>407</v>
      </c>
      <c r="AF210" s="2"/>
      <c r="AG210" s="2"/>
      <c r="AJ210" s="2"/>
      <c r="AK210" s="2"/>
      <c r="AL210" s="2"/>
      <c r="AM210" s="2"/>
      <c r="AN210" s="198"/>
      <c r="AO210" s="187"/>
      <c r="AP210" s="188"/>
      <c r="AQ210" s="188"/>
      <c r="AR210" s="138"/>
      <c r="AS210" s="138"/>
      <c r="AT210" s="2"/>
      <c r="AU210" s="2"/>
      <c r="AV210" s="2"/>
    </row>
    <row r="211" spans="1:48">
      <c r="A211" s="161" t="s">
        <v>61</v>
      </c>
      <c r="B211" s="178">
        <v>9798871</v>
      </c>
      <c r="C211" s="191">
        <v>7.0656812013944998</v>
      </c>
      <c r="D211" s="164">
        <v>138.40631351093438</v>
      </c>
      <c r="E211" s="164">
        <v>229.42177134949256</v>
      </c>
      <c r="F211" s="179">
        <v>0.56730565165514324</v>
      </c>
      <c r="G211" s="179">
        <v>1.8833539374647075</v>
      </c>
      <c r="H211" s="179">
        <v>1.6512925406165075</v>
      </c>
      <c r="I211" s="167">
        <v>44633.541384272692</v>
      </c>
      <c r="J211" s="168">
        <v>1054</v>
      </c>
      <c r="K211" s="692">
        <v>6.6280396776985491</v>
      </c>
      <c r="L211" s="692">
        <v>6.6657330268054569</v>
      </c>
      <c r="M211" s="692">
        <v>6.741316607220301</v>
      </c>
      <c r="N211" s="692">
        <v>6.6962928829635855</v>
      </c>
      <c r="O211" s="692">
        <v>6.4903352479982273</v>
      </c>
      <c r="P211" s="692">
        <v>6.1316694315285343</v>
      </c>
      <c r="Q211" s="692">
        <v>6.241951227754134</v>
      </c>
      <c r="R211" s="692">
        <v>5.8326627904138784</v>
      </c>
      <c r="S211" s="172">
        <v>5.5671172877241704</v>
      </c>
      <c r="T211" s="172">
        <v>5.0587138655928268</v>
      </c>
      <c r="U211" s="172">
        <v>5.6726536024706959</v>
      </c>
      <c r="V211" s="172">
        <v>5.0450730137126589</v>
      </c>
      <c r="W211" s="693">
        <v>4.830654714265493</v>
      </c>
      <c r="X211" s="693">
        <v>4.6199180758971723</v>
      </c>
      <c r="Y211" s="695">
        <v>4.500624139797047</v>
      </c>
      <c r="Z211" s="696">
        <v>4.3454384480127732</v>
      </c>
      <c r="AA211" s="172"/>
      <c r="AB211" s="172"/>
      <c r="AC211" s="172"/>
      <c r="AD211" s="182"/>
      <c r="AE211" s="493" t="s">
        <v>19</v>
      </c>
      <c r="AF211" s="2"/>
      <c r="AG211" s="2"/>
      <c r="AJ211" s="2"/>
      <c r="AK211" s="2"/>
      <c r="AL211" s="2"/>
      <c r="AM211" s="2"/>
      <c r="AN211" s="198"/>
      <c r="AO211" s="187"/>
      <c r="AP211" s="188"/>
      <c r="AQ211" s="188"/>
      <c r="AR211" s="138"/>
      <c r="AS211" s="138"/>
      <c r="AT211" s="2"/>
      <c r="AU211" s="2"/>
      <c r="AV211" s="2"/>
    </row>
    <row r="212" spans="1:48">
      <c r="A212" s="161" t="s">
        <v>71</v>
      </c>
      <c r="B212" s="178">
        <v>8286976</v>
      </c>
      <c r="C212" s="191">
        <v>6.5893138043546813</v>
      </c>
      <c r="D212" s="164">
        <v>142.94710560020903</v>
      </c>
      <c r="E212" s="164">
        <v>108.30702560845489</v>
      </c>
      <c r="F212" s="179">
        <v>2.6000000000000023</v>
      </c>
      <c r="G212" s="179">
        <v>0.83548120364901579</v>
      </c>
      <c r="H212" s="179">
        <v>0.80673955638680472</v>
      </c>
      <c r="I212" s="167">
        <v>57496.044458063821</v>
      </c>
      <c r="J212" s="168">
        <v>279</v>
      </c>
      <c r="K212" s="692">
        <v>6.297119411283421</v>
      </c>
      <c r="L212" s="692">
        <v>6.3942540870631817</v>
      </c>
      <c r="M212" s="692">
        <v>6.2149138501317145</v>
      </c>
      <c r="N212" s="692">
        <v>6.3564263212619663</v>
      </c>
      <c r="O212" s="692">
        <v>6.3768520920333547</v>
      </c>
      <c r="P212" s="692">
        <v>6.4093630555695871</v>
      </c>
      <c r="Q212" s="692">
        <v>6.27901486045561</v>
      </c>
      <c r="R212" s="692">
        <v>5.953374090926923</v>
      </c>
      <c r="S212" s="172">
        <v>6.084584458977778</v>
      </c>
      <c r="T212" s="172">
        <v>5.8158681347184968</v>
      </c>
      <c r="U212" s="172">
        <v>5.9648103932356316</v>
      </c>
      <c r="V212" s="172">
        <v>5.3794855589392574</v>
      </c>
      <c r="W212" s="693">
        <v>5.3242395355012553</v>
      </c>
      <c r="X212" s="693">
        <v>5.3397279269012561</v>
      </c>
      <c r="Y212" s="695">
        <v>4.7757458169570786</v>
      </c>
      <c r="Z212" s="696">
        <v>4.8323262148117943</v>
      </c>
      <c r="AA212" s="172"/>
      <c r="AB212" s="172"/>
      <c r="AC212" s="172"/>
      <c r="AD212" s="182"/>
      <c r="AE212" s="493" t="s">
        <v>19</v>
      </c>
      <c r="AF212" s="2"/>
      <c r="AG212" s="2"/>
      <c r="AJ212" s="2"/>
      <c r="AK212" s="2"/>
      <c r="AL212" s="2"/>
      <c r="AM212" s="2"/>
      <c r="AN212" s="198"/>
      <c r="AO212" s="187"/>
      <c r="AP212" s="188"/>
      <c r="AQ212" s="188"/>
      <c r="AR212" s="138"/>
      <c r="AS212" s="138"/>
      <c r="AT212" s="2"/>
      <c r="AU212" s="2"/>
      <c r="AV212" s="2"/>
    </row>
    <row r="213" spans="1:48">
      <c r="A213" s="161" t="s">
        <v>304</v>
      </c>
      <c r="B213" s="178">
        <v>18502413</v>
      </c>
      <c r="C213" s="191">
        <v>2.7552896652368153</v>
      </c>
      <c r="D213" s="164">
        <v>96.382921500360837</v>
      </c>
      <c r="E213" s="164">
        <v>55.257411418482718</v>
      </c>
      <c r="F213" s="179">
        <v>0.70176946418171193</v>
      </c>
      <c r="G213" s="166"/>
      <c r="H213" s="166"/>
      <c r="I213" s="185"/>
      <c r="J213" s="168"/>
      <c r="K213" s="181">
        <v>2.7883270990164513</v>
      </c>
      <c r="L213" s="181">
        <v>2.6827001871691927</v>
      </c>
      <c r="M213" s="181">
        <v>2.696844355873425</v>
      </c>
      <c r="N213" s="181">
        <v>2.6402615862582213</v>
      </c>
      <c r="O213" s="181">
        <v>2.7396171187584502</v>
      </c>
      <c r="P213" s="181">
        <v>3.2276553200816505</v>
      </c>
      <c r="Q213" s="181">
        <v>3.2744717648044124</v>
      </c>
      <c r="R213" s="181">
        <v>3.3245127142084732</v>
      </c>
      <c r="S213" s="163">
        <v>3.2812049327297026</v>
      </c>
      <c r="T213" s="163">
        <v>2.9972934660542196</v>
      </c>
      <c r="U213" s="163">
        <v>2.9656964388206482</v>
      </c>
      <c r="V213" s="163">
        <v>2.7489790896079236</v>
      </c>
      <c r="W213" s="171">
        <v>2.624523805321513</v>
      </c>
      <c r="X213" s="184">
        <v>2.3107278357129162</v>
      </c>
      <c r="Y213" s="408">
        <v>2.3919187302881206</v>
      </c>
      <c r="Z213" s="689">
        <v>2.480625676774781</v>
      </c>
      <c r="AA213" s="172"/>
      <c r="AB213" s="172"/>
      <c r="AC213" s="172"/>
      <c r="AD213" s="182"/>
      <c r="AE213" s="493"/>
      <c r="AF213" s="2"/>
      <c r="AG213" s="2"/>
      <c r="AJ213" s="2"/>
      <c r="AK213" s="2"/>
      <c r="AL213" s="2"/>
      <c r="AM213" s="2"/>
      <c r="AN213" s="198"/>
      <c r="AO213" s="187"/>
      <c r="AP213" s="188"/>
      <c r="AQ213" s="188"/>
      <c r="AR213" s="138"/>
      <c r="AS213" s="138"/>
      <c r="AT213" s="2"/>
      <c r="AU213" s="2"/>
      <c r="AV213" s="2"/>
    </row>
    <row r="214" spans="1:48">
      <c r="A214" s="161" t="s">
        <v>305</v>
      </c>
      <c r="B214" s="178">
        <v>23381038</v>
      </c>
      <c r="C214" s="191">
        <v>7.9950470463023233</v>
      </c>
      <c r="D214" s="164">
        <v>116.79789698419842</v>
      </c>
      <c r="E214" s="183"/>
      <c r="F214" s="189"/>
      <c r="G214" s="179">
        <v>0.3857469295101249</v>
      </c>
      <c r="H214" s="179">
        <v>0.4239627427389443</v>
      </c>
      <c r="I214" s="185"/>
      <c r="J214" s="168"/>
      <c r="K214" s="701">
        <v>10.572024238606701</v>
      </c>
      <c r="L214" s="701">
        <v>10.698981433842448</v>
      </c>
      <c r="M214" s="701">
        <v>10.987780641202262</v>
      </c>
      <c r="N214" s="701">
        <v>11.361169336231137</v>
      </c>
      <c r="O214" s="701">
        <v>11.701919704856726</v>
      </c>
      <c r="P214" s="701">
        <v>11.948964990026674</v>
      </c>
      <c r="Q214" s="701">
        <v>12.252099601455781</v>
      </c>
      <c r="R214" s="701">
        <v>12.304380355672954</v>
      </c>
      <c r="S214" s="172">
        <v>11.728868601359441</v>
      </c>
      <c r="T214" s="172">
        <v>11.079043187174259</v>
      </c>
      <c r="U214" s="172">
        <v>11.768463736378742</v>
      </c>
      <c r="V214" s="172">
        <v>11.70127318111645</v>
      </c>
      <c r="W214" s="693">
        <v>11.768894442246864</v>
      </c>
      <c r="X214" s="694">
        <v>11.886743216965886</v>
      </c>
      <c r="Y214" s="695">
        <v>12.027649271102025</v>
      </c>
      <c r="Z214" s="696">
        <v>11.94018811755503</v>
      </c>
      <c r="AA214" s="172"/>
      <c r="AB214" s="172"/>
      <c r="AC214" s="172"/>
      <c r="AD214" s="182"/>
      <c r="AE214" s="493"/>
      <c r="AF214" s="2"/>
      <c r="AG214" s="2"/>
      <c r="AJ214" s="2"/>
      <c r="AK214" s="2"/>
      <c r="AL214" s="2"/>
      <c r="AM214" s="2"/>
      <c r="AN214" s="198"/>
      <c r="AO214" s="187"/>
      <c r="AP214" s="188"/>
      <c r="AQ214" s="188"/>
      <c r="AR214" s="138"/>
      <c r="AS214" s="138"/>
      <c r="AT214" s="2"/>
      <c r="AU214" s="2"/>
      <c r="AV214" s="2"/>
    </row>
    <row r="215" spans="1:48">
      <c r="A215" s="161" t="s">
        <v>176</v>
      </c>
      <c r="B215" s="178">
        <v>8481855</v>
      </c>
      <c r="C215" s="191">
        <v>1.0098779374466091</v>
      </c>
      <c r="D215" s="164">
        <v>84.37254468395389</v>
      </c>
      <c r="E215" s="164">
        <v>43.677270243479278</v>
      </c>
      <c r="F215" s="179">
        <v>0.10000000000000009</v>
      </c>
      <c r="G215" s="166"/>
      <c r="H215" s="166"/>
      <c r="I215" s="167">
        <v>2429.1829746049193</v>
      </c>
      <c r="J215" s="168"/>
      <c r="K215" s="181">
        <v>0.43786166724807279</v>
      </c>
      <c r="L215" s="181">
        <v>0.42357769423565678</v>
      </c>
      <c r="M215" s="181">
        <v>0.42661981182757935</v>
      </c>
      <c r="N215" s="181">
        <v>0.42753404647512555</v>
      </c>
      <c r="O215" s="181">
        <v>0.49838268041804645</v>
      </c>
      <c r="P215" s="181">
        <v>0.46614014202306769</v>
      </c>
      <c r="Q215" s="181">
        <v>0.49853624384601858</v>
      </c>
      <c r="R215" s="181">
        <v>0.56870348882472677</v>
      </c>
      <c r="S215" s="163">
        <v>0.51444069233666279</v>
      </c>
      <c r="T215" s="163">
        <v>0.47590179973189339</v>
      </c>
      <c r="U215" s="163">
        <v>0.47444048315310972</v>
      </c>
      <c r="V215" s="163">
        <v>0.46293023504612174</v>
      </c>
      <c r="W215" s="171">
        <v>0.45017834021966407</v>
      </c>
      <c r="X215" s="184">
        <v>0.5211385581899951</v>
      </c>
      <c r="Y215" s="408">
        <v>0.54015034716327137</v>
      </c>
      <c r="Z215" s="689">
        <v>0.54006294290924084</v>
      </c>
      <c r="AA215" s="172"/>
      <c r="AB215" s="172"/>
      <c r="AC215" s="172"/>
      <c r="AD215" s="182"/>
      <c r="AE215" s="493" t="s">
        <v>407</v>
      </c>
      <c r="AF215" s="2"/>
      <c r="AG215" s="2"/>
      <c r="AJ215" s="2"/>
      <c r="AK215" s="2"/>
      <c r="AL215" s="2"/>
      <c r="AM215" s="2"/>
      <c r="AN215" s="198"/>
      <c r="AO215" s="187"/>
      <c r="AP215" s="188"/>
      <c r="AQ215" s="188"/>
      <c r="AR215" s="138"/>
      <c r="AS215" s="138"/>
      <c r="AT215" s="2"/>
      <c r="AU215" s="2"/>
      <c r="AV215" s="2"/>
    </row>
    <row r="216" spans="1:48">
      <c r="A216" s="161" t="s">
        <v>177</v>
      </c>
      <c r="B216" s="178">
        <v>53470420</v>
      </c>
      <c r="C216" s="191">
        <v>8.5112752001707287E-2</v>
      </c>
      <c r="D216" s="164">
        <v>87.072040305054074</v>
      </c>
      <c r="E216" s="164">
        <v>70.265142041434913</v>
      </c>
      <c r="F216" s="179">
        <v>-11.037418454207648</v>
      </c>
      <c r="G216" s="166"/>
      <c r="H216" s="166"/>
      <c r="I216" s="167">
        <v>2334.5490063106304</v>
      </c>
      <c r="J216" s="168"/>
      <c r="K216" s="181">
        <v>8.6840897998593194E-2</v>
      </c>
      <c r="L216" s="181">
        <v>9.0795351462454779E-2</v>
      </c>
      <c r="M216" s="181">
        <v>0.10118026672631353</v>
      </c>
      <c r="N216" s="181">
        <v>0.10447198069734717</v>
      </c>
      <c r="O216" s="181">
        <v>0.11499760249903164</v>
      </c>
      <c r="P216" s="181">
        <v>0.14329811243139748</v>
      </c>
      <c r="Q216" s="181">
        <v>0.14860251292452939</v>
      </c>
      <c r="R216" s="181">
        <v>0.14055613067230571</v>
      </c>
      <c r="S216" s="163">
        <v>0.14303544708611168</v>
      </c>
      <c r="T216" s="163">
        <v>0.13269492527414958</v>
      </c>
      <c r="U216" s="163">
        <v>0.14025467613685222</v>
      </c>
      <c r="V216" s="163">
        <v>0.16163609751654592</v>
      </c>
      <c r="W216" s="171">
        <v>0.18089510875460774</v>
      </c>
      <c r="X216" s="184">
        <v>0.19619566390757101</v>
      </c>
      <c r="Y216" s="408">
        <v>0.19833841223737922</v>
      </c>
      <c r="Z216" s="689">
        <v>0.20157851619112022</v>
      </c>
      <c r="AA216" s="172"/>
      <c r="AB216" s="172"/>
      <c r="AC216" s="172"/>
      <c r="AD216" s="182"/>
      <c r="AE216" s="493" t="s">
        <v>407</v>
      </c>
      <c r="AF216" s="2"/>
      <c r="AG216" s="2"/>
      <c r="AJ216" s="2"/>
      <c r="AK216" s="2"/>
      <c r="AL216" s="2"/>
      <c r="AM216" s="2"/>
      <c r="AN216" s="198"/>
      <c r="AO216" s="187"/>
      <c r="AP216" s="188"/>
      <c r="AQ216" s="188"/>
      <c r="AR216" s="138"/>
      <c r="AS216" s="138"/>
      <c r="AT216" s="2"/>
      <c r="AU216" s="2"/>
      <c r="AV216" s="2"/>
    </row>
    <row r="217" spans="1:48">
      <c r="A217" s="161" t="s">
        <v>80</v>
      </c>
      <c r="B217" s="178">
        <v>67959359</v>
      </c>
      <c r="C217" s="191">
        <v>2.4159963801595086</v>
      </c>
      <c r="D217" s="164">
        <v>106.73926248632124</v>
      </c>
      <c r="E217" s="164">
        <v>81.361867296495461</v>
      </c>
      <c r="F217" s="179">
        <v>4.7247706609581046</v>
      </c>
      <c r="G217" s="179"/>
      <c r="H217" s="179"/>
      <c r="I217" s="167">
        <v>14615.62534361385</v>
      </c>
      <c r="J217" s="168"/>
      <c r="K217" s="692">
        <v>2.7232174983086712</v>
      </c>
      <c r="L217" s="692">
        <v>2.8296878095517015</v>
      </c>
      <c r="M217" s="692">
        <v>2.9724310020559388</v>
      </c>
      <c r="N217" s="692">
        <v>3.0765274366189601</v>
      </c>
      <c r="O217" s="692">
        <v>3.3324561757870499</v>
      </c>
      <c r="P217" s="692">
        <v>3.4233978941294656</v>
      </c>
      <c r="Q217" s="692">
        <v>3.4541394928069407</v>
      </c>
      <c r="R217" s="692">
        <v>3.5269943362009211</v>
      </c>
      <c r="S217" s="172">
        <v>3.5561240139899848</v>
      </c>
      <c r="T217" s="172">
        <v>3.4478926055216794</v>
      </c>
      <c r="U217" s="172">
        <v>3.6490292772626001</v>
      </c>
      <c r="V217" s="172">
        <v>3.7348740979658932</v>
      </c>
      <c r="W217" s="693">
        <v>3.848451848174018</v>
      </c>
      <c r="X217" s="693">
        <v>3.9819585940793778</v>
      </c>
      <c r="Y217" s="695">
        <v>4.099815855222178</v>
      </c>
      <c r="Z217" s="696">
        <v>4.1091212670324335</v>
      </c>
      <c r="AA217" s="172"/>
      <c r="AB217" s="172"/>
      <c r="AC217" s="172"/>
      <c r="AD217" s="182"/>
      <c r="AE217" s="493" t="s">
        <v>19</v>
      </c>
      <c r="AF217" s="2"/>
      <c r="AG217" s="2"/>
      <c r="AJ217" s="2"/>
      <c r="AK217" s="2"/>
      <c r="AL217" s="2"/>
      <c r="AM217" s="2"/>
      <c r="AN217" s="198"/>
      <c r="AO217" s="187"/>
      <c r="AP217" s="188"/>
      <c r="AQ217" s="188"/>
      <c r="AR217" s="138"/>
      <c r="AS217" s="138"/>
      <c r="AT217" s="2"/>
      <c r="AU217" s="2"/>
      <c r="AV217" s="2"/>
    </row>
    <row r="218" spans="1:48">
      <c r="A218" s="161" t="s">
        <v>178</v>
      </c>
      <c r="B218" s="178">
        <v>1245015</v>
      </c>
      <c r="C218" s="191">
        <v>0.10205572513057895</v>
      </c>
      <c r="D218" s="164">
        <v>78.427166652549204</v>
      </c>
      <c r="E218" s="164">
        <v>25.597041875714776</v>
      </c>
      <c r="F218" s="179">
        <v>-18.806659585607726</v>
      </c>
      <c r="G218" s="179"/>
      <c r="H218" s="179"/>
      <c r="I218" s="167">
        <v>1676.8346542384163</v>
      </c>
      <c r="J218" s="168"/>
      <c r="K218" s="163">
        <v>0.31792489798568202</v>
      </c>
      <c r="L218" s="163">
        <v>0.20327450303055503</v>
      </c>
      <c r="M218" s="163">
        <v>0.17932704213169551</v>
      </c>
      <c r="N218" s="181">
        <v>0.17672373710366879</v>
      </c>
      <c r="O218" s="181">
        <v>0.39607166247618519</v>
      </c>
      <c r="P218" s="181">
        <v>0.23180333364557953</v>
      </c>
      <c r="Q218" s="181">
        <v>0.23057976790286289</v>
      </c>
      <c r="R218" s="181">
        <v>0.18623621116941738</v>
      </c>
      <c r="S218" s="163">
        <v>0.20282809146331171</v>
      </c>
      <c r="T218" s="163">
        <v>0.24701515620472497</v>
      </c>
      <c r="U218" s="163">
        <v>0.26285463782269214</v>
      </c>
      <c r="V218" s="163">
        <v>0.29681543244750841</v>
      </c>
      <c r="W218" s="171">
        <v>0.48450828659030781</v>
      </c>
      <c r="X218" s="184">
        <v>0.45039385927647174</v>
      </c>
      <c r="Y218" s="408">
        <v>0.38348536274081851</v>
      </c>
      <c r="Z218" s="689">
        <v>0.37795329566706803</v>
      </c>
      <c r="AA218" s="172"/>
      <c r="AB218" s="172"/>
      <c r="AC218" s="172"/>
      <c r="AD218" s="182"/>
      <c r="AE218" s="493" t="s">
        <v>407</v>
      </c>
      <c r="AF218" s="2"/>
      <c r="AG218" s="2"/>
      <c r="AJ218" s="2"/>
      <c r="AK218" s="2"/>
      <c r="AL218" s="2"/>
      <c r="AM218" s="2"/>
      <c r="AN218" s="198"/>
      <c r="AO218" s="187"/>
      <c r="AP218" s="188"/>
      <c r="AQ218" s="188"/>
      <c r="AR218" s="138"/>
      <c r="AS218" s="138"/>
      <c r="AT218" s="2"/>
      <c r="AU218" s="2"/>
      <c r="AV218" s="2"/>
    </row>
    <row r="219" spans="1:48">
      <c r="A219" s="161" t="s">
        <v>179</v>
      </c>
      <c r="B219" s="178">
        <v>7304578</v>
      </c>
      <c r="C219" s="191">
        <v>0.19089642300211174</v>
      </c>
      <c r="D219" s="164">
        <v>74.316722245829865</v>
      </c>
      <c r="E219" s="164">
        <v>56.46412182843293</v>
      </c>
      <c r="F219" s="179">
        <v>-9.037636943701628</v>
      </c>
      <c r="G219" s="179"/>
      <c r="H219" s="179"/>
      <c r="I219" s="167">
        <v>1311.9215092396862</v>
      </c>
      <c r="J219" s="168"/>
      <c r="K219" s="181">
        <v>0.25558939320804108</v>
      </c>
      <c r="L219" s="181">
        <v>0.22369905349801639</v>
      </c>
      <c r="M219" s="181">
        <v>0.23155389652223984</v>
      </c>
      <c r="N219" s="181">
        <v>0.27065793642771885</v>
      </c>
      <c r="O219" s="181">
        <v>0.25214690523366085</v>
      </c>
      <c r="P219" s="181">
        <v>0.23363449122381175</v>
      </c>
      <c r="Q219" s="181">
        <v>0.21145923702608524</v>
      </c>
      <c r="R219" s="181">
        <v>0.20409956583696834</v>
      </c>
      <c r="S219" s="163">
        <v>0.26058568022432749</v>
      </c>
      <c r="T219" s="163">
        <v>0.26283125423951181</v>
      </c>
      <c r="U219" s="163">
        <v>0.27762766331119282</v>
      </c>
      <c r="V219" s="163">
        <v>0.34842516853408961</v>
      </c>
      <c r="W219" s="171">
        <v>0.32061745692476301</v>
      </c>
      <c r="X219" s="184">
        <v>0.32889925762769068</v>
      </c>
      <c r="Y219" s="408">
        <v>0.31278190740326633</v>
      </c>
      <c r="Z219" s="689">
        <v>0.31371777585286525</v>
      </c>
      <c r="AA219" s="172"/>
      <c r="AB219" s="172"/>
      <c r="AC219" s="172"/>
      <c r="AD219" s="182"/>
      <c r="AE219" s="493" t="s">
        <v>407</v>
      </c>
      <c r="AF219" s="2"/>
      <c r="AG219" s="2"/>
      <c r="AJ219" s="2"/>
      <c r="AK219" s="2"/>
      <c r="AL219" s="2"/>
      <c r="AM219" s="2"/>
      <c r="AN219" s="198"/>
      <c r="AO219" s="187"/>
      <c r="AP219" s="188"/>
      <c r="AQ219" s="188"/>
      <c r="AR219" s="138"/>
      <c r="AS219" s="138"/>
      <c r="AT219" s="2"/>
      <c r="AU219" s="2"/>
      <c r="AV219" s="2"/>
    </row>
    <row r="220" spans="1:48">
      <c r="A220" s="161" t="s">
        <v>306</v>
      </c>
      <c r="B220" s="178">
        <v>106170</v>
      </c>
      <c r="C220" s="191">
        <v>1.3193040589295237</v>
      </c>
      <c r="D220" s="164">
        <v>117.69322920599684</v>
      </c>
      <c r="E220" s="164">
        <v>134.04247852577504</v>
      </c>
      <c r="F220" s="179">
        <v>0.25380771773509148</v>
      </c>
      <c r="G220" s="179"/>
      <c r="H220" s="179"/>
      <c r="I220" s="167">
        <v>5154.0375875728741</v>
      </c>
      <c r="J220" s="168"/>
      <c r="K220" s="181">
        <v>1.8681846149461687</v>
      </c>
      <c r="L220" s="181">
        <v>1.6361896172562329</v>
      </c>
      <c r="M220" s="181">
        <v>1.0625077435180041</v>
      </c>
      <c r="N220" s="181">
        <v>1.0469305037045962</v>
      </c>
      <c r="O220" s="181">
        <v>1.1586204226148902</v>
      </c>
      <c r="P220" s="181">
        <v>1.545846240327986</v>
      </c>
      <c r="Q220" s="181">
        <v>2.000075075265745</v>
      </c>
      <c r="R220" s="181">
        <v>1.666937219939512</v>
      </c>
      <c r="S220" s="163">
        <v>1.8535658069561154</v>
      </c>
      <c r="T220" s="163">
        <v>1.7553815837394602</v>
      </c>
      <c r="U220" s="163">
        <v>1.7925218381098065</v>
      </c>
      <c r="V220" s="163">
        <v>1.8062908456203544</v>
      </c>
      <c r="W220" s="171">
        <v>1.8089553426681557</v>
      </c>
      <c r="X220" s="184">
        <v>1.9219732665167923</v>
      </c>
      <c r="Y220" s="408">
        <v>2.0429577210332299</v>
      </c>
      <c r="Z220" s="689">
        <v>2.0604898980198829</v>
      </c>
      <c r="AA220" s="172"/>
      <c r="AB220" s="172"/>
      <c r="AC220" s="172"/>
      <c r="AD220" s="182"/>
      <c r="AE220" s="493" t="s">
        <v>19</v>
      </c>
      <c r="AF220" s="2"/>
      <c r="AG220" s="2"/>
      <c r="AJ220" s="2"/>
      <c r="AK220" s="2"/>
      <c r="AL220" s="2"/>
      <c r="AM220" s="2"/>
      <c r="AN220" s="198"/>
      <c r="AO220" s="187"/>
      <c r="AP220" s="188"/>
      <c r="AQ220" s="188"/>
      <c r="AR220" s="138"/>
      <c r="AS220" s="138"/>
      <c r="AT220" s="2"/>
      <c r="AU220" s="2"/>
      <c r="AV220" s="2"/>
    </row>
    <row r="221" spans="1:48">
      <c r="A221" s="161" t="s">
        <v>307</v>
      </c>
      <c r="B221" s="178">
        <v>1360088</v>
      </c>
      <c r="C221" s="191">
        <v>10.873590037269764</v>
      </c>
      <c r="D221" s="164">
        <v>101.9619131808751</v>
      </c>
      <c r="E221" s="164">
        <v>75.854084553015852</v>
      </c>
      <c r="F221" s="179">
        <v>-1.1188384071558364</v>
      </c>
      <c r="G221" s="179"/>
      <c r="H221" s="179"/>
      <c r="I221" s="167">
        <v>31258.863550550184</v>
      </c>
      <c r="J221" s="168"/>
      <c r="K221" s="692">
        <v>16.376242128732315</v>
      </c>
      <c r="L221" s="692">
        <v>17.791905202710193</v>
      </c>
      <c r="M221" s="692">
        <v>18.850998794825646</v>
      </c>
      <c r="N221" s="692">
        <v>20.270221651529692</v>
      </c>
      <c r="O221" s="692">
        <v>20.60178408695619</v>
      </c>
      <c r="P221" s="692">
        <v>24.738913153994847</v>
      </c>
      <c r="Q221" s="692">
        <v>26.508728390688344</v>
      </c>
      <c r="R221" s="692">
        <v>28.811900339329082</v>
      </c>
      <c r="S221" s="172">
        <v>28.133716148032644</v>
      </c>
      <c r="T221" s="172">
        <v>26.741706426759809</v>
      </c>
      <c r="U221" s="172">
        <v>29.104755032215316</v>
      </c>
      <c r="V221" s="172">
        <v>27.368642000576873</v>
      </c>
      <c r="W221" s="693">
        <v>25.402852741590323</v>
      </c>
      <c r="X221" s="693">
        <v>26.290232356085173</v>
      </c>
      <c r="Y221" s="695">
        <v>26.233642873058066</v>
      </c>
      <c r="Z221" s="696">
        <v>25.941741173257551</v>
      </c>
      <c r="AA221" s="172"/>
      <c r="AB221" s="172"/>
      <c r="AC221" s="172"/>
      <c r="AD221" s="182"/>
      <c r="AE221" s="493" t="s">
        <v>19</v>
      </c>
      <c r="AF221" s="2"/>
      <c r="AG221" s="2"/>
      <c r="AJ221" s="2"/>
      <c r="AK221" s="2"/>
      <c r="AL221" s="2"/>
      <c r="AM221" s="2"/>
      <c r="AN221" s="198"/>
      <c r="AO221" s="187"/>
      <c r="AP221" s="188"/>
      <c r="AQ221" s="188"/>
      <c r="AR221" s="138"/>
      <c r="AS221" s="138"/>
      <c r="AT221" s="2"/>
      <c r="AU221" s="2"/>
      <c r="AV221" s="2"/>
    </row>
    <row r="222" spans="1:48">
      <c r="A222" s="161" t="s">
        <v>103</v>
      </c>
      <c r="B222" s="178">
        <v>11107800</v>
      </c>
      <c r="C222" s="191">
        <v>1.9013211915151689</v>
      </c>
      <c r="D222" s="164">
        <v>104.01438442930225</v>
      </c>
      <c r="E222" s="164">
        <v>76.776981732325666</v>
      </c>
      <c r="F222" s="179">
        <v>2.6307984269750047</v>
      </c>
      <c r="G222" s="179"/>
      <c r="H222" s="179"/>
      <c r="I222" s="167">
        <v>10598.362256988572</v>
      </c>
      <c r="J222" s="168"/>
      <c r="K222" s="181">
        <v>2.1675077493042716</v>
      </c>
      <c r="L222" s="181">
        <v>2.232638364023293</v>
      </c>
      <c r="M222" s="181">
        <v>2.1914585538045781</v>
      </c>
      <c r="N222" s="181">
        <v>2.153852881711293</v>
      </c>
      <c r="O222" s="181">
        <v>2.2594737491834986</v>
      </c>
      <c r="P222" s="181">
        <v>2.2985943202899644</v>
      </c>
      <c r="Q222" s="181">
        <v>2.3504321517409847</v>
      </c>
      <c r="R222" s="181">
        <v>2.3998765640375401</v>
      </c>
      <c r="S222" s="163">
        <v>2.4168827346262631</v>
      </c>
      <c r="T222" s="163">
        <v>2.3602063921666105</v>
      </c>
      <c r="U222" s="163">
        <v>2.4062077960212034</v>
      </c>
      <c r="V222" s="163">
        <v>2.2557803806710184</v>
      </c>
      <c r="W222" s="171">
        <v>2.3184970832839373</v>
      </c>
      <c r="X222" s="171">
        <v>2.2984698873175593</v>
      </c>
      <c r="Y222" s="408">
        <v>2.4487921886775683</v>
      </c>
      <c r="Z222" s="689">
        <v>2.6219233651586902</v>
      </c>
      <c r="AA222" s="172"/>
      <c r="AB222" s="172"/>
      <c r="AC222" s="172"/>
      <c r="AD222" s="182"/>
      <c r="AE222" s="493" t="s">
        <v>19</v>
      </c>
      <c r="AF222" s="2"/>
      <c r="AG222" s="2"/>
      <c r="AJ222" s="2"/>
      <c r="AK222" s="2"/>
      <c r="AL222" s="2"/>
      <c r="AM222" s="2"/>
      <c r="AN222" s="198"/>
      <c r="AO222" s="187"/>
      <c r="AP222" s="188"/>
      <c r="AQ222" s="188"/>
      <c r="AR222" s="138"/>
      <c r="AS222" s="138"/>
      <c r="AT222" s="2"/>
      <c r="AU222" s="2"/>
      <c r="AV222" s="2"/>
    </row>
    <row r="223" spans="1:48">
      <c r="A223" s="161" t="s">
        <v>81</v>
      </c>
      <c r="B223" s="178">
        <v>78665830</v>
      </c>
      <c r="C223" s="191">
        <v>3.0698987205784625</v>
      </c>
      <c r="D223" s="164">
        <v>102.46047371836171</v>
      </c>
      <c r="E223" s="164">
        <v>92.1409265823075</v>
      </c>
      <c r="F223" s="179">
        <v>2.8146362224131565</v>
      </c>
      <c r="G223" s="179"/>
      <c r="H223" s="179"/>
      <c r="I223" s="167">
        <v>20698.394615400626</v>
      </c>
      <c r="J223" s="168">
        <v>2</v>
      </c>
      <c r="K223" s="692">
        <v>3.6280193747379537</v>
      </c>
      <c r="L223" s="692">
        <v>3.2445408839320451</v>
      </c>
      <c r="M223" s="692">
        <v>3.3589424774335854</v>
      </c>
      <c r="N223" s="692">
        <v>3.491391161867536</v>
      </c>
      <c r="O223" s="692">
        <v>3.552885717292829</v>
      </c>
      <c r="P223" s="692">
        <v>3.6636836902028174</v>
      </c>
      <c r="Q223" s="692">
        <v>4.0090399483298969</v>
      </c>
      <c r="R223" s="692">
        <v>4.3174585370869565</v>
      </c>
      <c r="S223" s="172">
        <v>4.3124840578295416</v>
      </c>
      <c r="T223" s="172">
        <v>4.1774808897309432</v>
      </c>
      <c r="U223" s="172">
        <v>4.2592043260343013</v>
      </c>
      <c r="V223" s="172">
        <v>4.4653894238955782</v>
      </c>
      <c r="W223" s="693">
        <v>4.5322899124180207</v>
      </c>
      <c r="X223" s="693">
        <v>4.2603049785924796</v>
      </c>
      <c r="Y223" s="695">
        <v>4.5481961212750379</v>
      </c>
      <c r="Z223" s="696">
        <v>4.5401848622115413</v>
      </c>
      <c r="AA223" s="172"/>
      <c r="AB223" s="172"/>
      <c r="AC223" s="172"/>
      <c r="AD223" s="182"/>
      <c r="AE223" s="493" t="s">
        <v>19</v>
      </c>
      <c r="AF223" s="2"/>
      <c r="AG223" s="2"/>
      <c r="AJ223" s="2"/>
      <c r="AK223" s="2"/>
      <c r="AL223" s="2"/>
      <c r="AM223" s="2"/>
      <c r="AN223" s="198"/>
      <c r="AO223" s="187"/>
      <c r="AP223" s="188"/>
      <c r="AQ223" s="188"/>
      <c r="AR223" s="138"/>
      <c r="AS223" s="138"/>
      <c r="AT223" s="2"/>
      <c r="AU223" s="2"/>
      <c r="AV223" s="2"/>
    </row>
    <row r="224" spans="1:48">
      <c r="A224" s="161" t="s">
        <v>58</v>
      </c>
      <c r="B224" s="178">
        <v>5373502</v>
      </c>
      <c r="C224" s="191">
        <v>8.3978117404089136</v>
      </c>
      <c r="D224" s="164">
        <v>86.153521580828723</v>
      </c>
      <c r="E224" s="164">
        <v>93.545287636429066</v>
      </c>
      <c r="F224" s="179">
        <v>0</v>
      </c>
      <c r="G224" s="166"/>
      <c r="H224" s="166"/>
      <c r="I224" s="167">
        <v>12925.808503974697</v>
      </c>
      <c r="J224" s="168"/>
      <c r="K224" s="692">
        <v>8.6818007762063463</v>
      </c>
      <c r="L224" s="692">
        <v>8.9006127142939366</v>
      </c>
      <c r="M224" s="692">
        <v>9.3944431139618274</v>
      </c>
      <c r="N224" s="692">
        <v>10.40302393172729</v>
      </c>
      <c r="O224" s="692">
        <v>10.725080226601682</v>
      </c>
      <c r="P224" s="692">
        <v>11.023171213828018</v>
      </c>
      <c r="Q224" s="692">
        <v>11.321167056642023</v>
      </c>
      <c r="R224" s="692">
        <v>12.384910991296223</v>
      </c>
      <c r="S224" s="172">
        <v>12.866999124649901</v>
      </c>
      <c r="T224" s="172">
        <v>11.025484098134948</v>
      </c>
      <c r="U224" s="172">
        <v>12.239277967274861</v>
      </c>
      <c r="V224" s="172">
        <v>13.163135182946938</v>
      </c>
      <c r="W224" s="693">
        <v>13.477833127574819</v>
      </c>
      <c r="X224" s="693">
        <v>13.529055717498554</v>
      </c>
      <c r="Y224" s="695">
        <v>15.1781177468377</v>
      </c>
      <c r="Z224" s="696">
        <v>17.537134618630319</v>
      </c>
      <c r="AA224" s="172"/>
      <c r="AB224" s="172"/>
      <c r="AC224" s="172"/>
      <c r="AD224" s="182"/>
      <c r="AE224" s="493" t="s">
        <v>19</v>
      </c>
      <c r="AF224" s="2"/>
      <c r="AG224" s="2"/>
      <c r="AJ224" s="2"/>
      <c r="AK224" s="2"/>
      <c r="AL224" s="2"/>
      <c r="AM224" s="2"/>
      <c r="AN224" s="198"/>
      <c r="AO224" s="187"/>
      <c r="AP224" s="188"/>
      <c r="AQ224" s="188"/>
      <c r="AR224" s="138"/>
      <c r="AS224" s="138"/>
      <c r="AT224" s="2"/>
      <c r="AU224" s="2"/>
      <c r="AV224" s="2"/>
    </row>
    <row r="225" spans="1:48">
      <c r="A225" s="161" t="s">
        <v>180</v>
      </c>
      <c r="B225" s="178">
        <v>39032383</v>
      </c>
      <c r="C225" s="191">
        <v>0.11181160682327629</v>
      </c>
      <c r="D225" s="164">
        <v>84.771690935651193</v>
      </c>
      <c r="E225" s="164">
        <v>87.835769621435475</v>
      </c>
      <c r="F225" s="179">
        <v>-13.4</v>
      </c>
      <c r="G225" s="166"/>
      <c r="H225" s="166"/>
      <c r="I225" s="167">
        <v>1639.1311401027533</v>
      </c>
      <c r="J225" s="168"/>
      <c r="K225" s="181">
        <v>0.11356689034134036</v>
      </c>
      <c r="L225" s="181">
        <v>0.11646509740426726</v>
      </c>
      <c r="M225" s="181">
        <v>0.1118974781192776</v>
      </c>
      <c r="N225" s="181">
        <v>0.11991024515129514</v>
      </c>
      <c r="O225" s="181">
        <v>0.11735089815052752</v>
      </c>
      <c r="P225" s="181">
        <v>0.1143439604479964</v>
      </c>
      <c r="Q225" s="181">
        <v>0.11050925771783002</v>
      </c>
      <c r="R225" s="181">
        <v>0.11559495777208008</v>
      </c>
      <c r="S225" s="163">
        <v>0.12461400455001151</v>
      </c>
      <c r="T225" s="163">
        <v>0.11582201581969072</v>
      </c>
      <c r="U225" s="163">
        <v>0.1232398761415925</v>
      </c>
      <c r="V225" s="163">
        <v>0.12655470739521515</v>
      </c>
      <c r="W225" s="171">
        <v>0.12671407306948296</v>
      </c>
      <c r="X225" s="184">
        <v>0.12785978108942436</v>
      </c>
      <c r="Y225" s="408">
        <v>0.127562098354086</v>
      </c>
      <c r="Z225" s="689">
        <v>0.12658014721564431</v>
      </c>
      <c r="AA225" s="172"/>
      <c r="AB225" s="172"/>
      <c r="AC225" s="172"/>
      <c r="AD225" s="182"/>
      <c r="AE225" s="493" t="s">
        <v>407</v>
      </c>
      <c r="AF225" s="2"/>
      <c r="AG225" s="2"/>
      <c r="AJ225" s="2"/>
      <c r="AK225" s="2"/>
      <c r="AL225" s="2"/>
      <c r="AM225" s="2"/>
      <c r="AN225" s="198"/>
      <c r="AO225" s="187"/>
      <c r="AP225" s="188"/>
      <c r="AQ225" s="188"/>
      <c r="AR225" s="138"/>
      <c r="AS225" s="138"/>
      <c r="AT225" s="2"/>
      <c r="AU225" s="2"/>
      <c r="AV225" s="2"/>
    </row>
    <row r="226" spans="1:48">
      <c r="A226" s="161" t="s">
        <v>115</v>
      </c>
      <c r="B226" s="178">
        <v>45198200</v>
      </c>
      <c r="C226" s="191">
        <v>10.706814858250381</v>
      </c>
      <c r="D226" s="164">
        <v>102.50714228104117</v>
      </c>
      <c r="E226" s="164">
        <v>83.214418944798126</v>
      </c>
      <c r="F226" s="179">
        <v>0.73832421162714457</v>
      </c>
      <c r="G226" s="179">
        <v>0.34792110299084988</v>
      </c>
      <c r="H226" s="179">
        <v>0.42632880386777516</v>
      </c>
      <c r="I226" s="167">
        <v>8089.4590869710009</v>
      </c>
      <c r="J226" s="168"/>
      <c r="K226" s="692">
        <v>7.9577686870952133</v>
      </c>
      <c r="L226" s="692">
        <v>7.8846676431383402</v>
      </c>
      <c r="M226" s="692">
        <v>7.9067267433096085</v>
      </c>
      <c r="N226" s="692">
        <v>8.2461104334987425</v>
      </c>
      <c r="O226" s="692">
        <v>8.0265843872921536</v>
      </c>
      <c r="P226" s="692">
        <v>7.9465168326300857</v>
      </c>
      <c r="Q226" s="692">
        <v>7.8945054448879759</v>
      </c>
      <c r="R226" s="692">
        <v>8.1780364287145648</v>
      </c>
      <c r="S226" s="172">
        <v>7.7830742204458376</v>
      </c>
      <c r="T226" s="172">
        <v>6.4963663443370958</v>
      </c>
      <c r="U226" s="172">
        <v>7.0134805658084067</v>
      </c>
      <c r="V226" s="172">
        <v>7.3950868670055545</v>
      </c>
      <c r="W226" s="693">
        <v>7.2087671744767405</v>
      </c>
      <c r="X226" s="693">
        <v>7.0153376934747111</v>
      </c>
      <c r="Y226" s="695">
        <v>6.1036996209118</v>
      </c>
      <c r="Z226" s="696">
        <v>5.1019401363409962</v>
      </c>
      <c r="AA226" s="172"/>
      <c r="AB226" s="172"/>
      <c r="AC226" s="172"/>
      <c r="AD226" s="182"/>
      <c r="AE226" s="493" t="s">
        <v>19</v>
      </c>
      <c r="AF226" s="2"/>
      <c r="AG226" s="2"/>
      <c r="AJ226" s="2"/>
      <c r="AK226" s="2"/>
      <c r="AL226" s="2"/>
      <c r="AM226" s="2"/>
      <c r="AN226" s="198"/>
      <c r="AO226" s="187"/>
      <c r="AP226" s="188"/>
      <c r="AQ226" s="188"/>
      <c r="AR226" s="138"/>
      <c r="AS226" s="138"/>
      <c r="AT226" s="2"/>
      <c r="AU226" s="2"/>
      <c r="AV226" s="2"/>
    </row>
    <row r="227" spans="1:48">
      <c r="A227" s="161" t="s">
        <v>29</v>
      </c>
      <c r="B227" s="178">
        <v>9156963</v>
      </c>
      <c r="C227" s="191">
        <v>32.041517237943722</v>
      </c>
      <c r="D227" s="164">
        <v>102.42255412891063</v>
      </c>
      <c r="E227" s="164">
        <v>151.42857142857142</v>
      </c>
      <c r="F227" s="179">
        <v>1.6562882546597124</v>
      </c>
      <c r="G227" s="166"/>
      <c r="H227" s="166"/>
      <c r="I227" s="180">
        <v>67387.580191515095</v>
      </c>
      <c r="J227" s="168"/>
      <c r="K227" s="692">
        <v>30.627905141013748</v>
      </c>
      <c r="L227" s="692">
        <v>29.147013795240017</v>
      </c>
      <c r="M227" s="692">
        <v>30.796180613277315</v>
      </c>
      <c r="N227" s="692">
        <v>30.461590852890868</v>
      </c>
      <c r="O227" s="692">
        <v>29.062670738282343</v>
      </c>
      <c r="P227" s="692">
        <v>26.51290680751303</v>
      </c>
      <c r="Q227" s="692">
        <v>24.350051187410021</v>
      </c>
      <c r="R227" s="692">
        <v>22.687146040604979</v>
      </c>
      <c r="S227" s="172">
        <v>23.003948996243846</v>
      </c>
      <c r="T227" s="172">
        <v>21.232452567918724</v>
      </c>
      <c r="U227" s="172">
        <v>20.526221085797591</v>
      </c>
      <c r="V227" s="172">
        <v>20.233676657238778</v>
      </c>
      <c r="W227" s="693">
        <v>20.938206321574363</v>
      </c>
      <c r="X227" s="693">
        <v>21.033385110391855</v>
      </c>
      <c r="Y227" s="695">
        <v>20.970431131038463</v>
      </c>
      <c r="Z227" s="696">
        <v>21.759672483316081</v>
      </c>
      <c r="AA227" s="172"/>
      <c r="AB227" s="172"/>
      <c r="AC227" s="172"/>
      <c r="AD227" s="182"/>
      <c r="AE227" s="493" t="s">
        <v>19</v>
      </c>
      <c r="AF227" s="2"/>
      <c r="AG227" s="2"/>
      <c r="AJ227" s="2"/>
      <c r="AK227" s="2"/>
      <c r="AL227" s="2"/>
      <c r="AM227" s="2"/>
      <c r="AN227" s="198"/>
      <c r="AO227" s="187"/>
      <c r="AP227" s="188"/>
      <c r="AQ227" s="188"/>
      <c r="AR227" s="138"/>
      <c r="AS227" s="138"/>
      <c r="AT227" s="2"/>
      <c r="AU227" s="2"/>
      <c r="AV227" s="2"/>
    </row>
    <row r="228" spans="1:48">
      <c r="A228" s="161" t="s">
        <v>62</v>
      </c>
      <c r="B228" s="178">
        <v>65138232</v>
      </c>
      <c r="C228" s="191">
        <v>9.7019469105270328</v>
      </c>
      <c r="D228" s="164">
        <v>131.89796727766569</v>
      </c>
      <c r="E228" s="164">
        <v>132.68832681056912</v>
      </c>
      <c r="F228" s="179">
        <v>1.6226301389687421</v>
      </c>
      <c r="G228" s="179">
        <v>0.36137647579878801</v>
      </c>
      <c r="H228" s="179">
        <v>0.27500741630627623</v>
      </c>
      <c r="I228" s="167">
        <v>38584.457820037438</v>
      </c>
      <c r="J228" s="168">
        <v>2682</v>
      </c>
      <c r="K228" s="692">
        <v>9.3202751007117666</v>
      </c>
      <c r="L228" s="692">
        <v>9.5085731890897982</v>
      </c>
      <c r="M228" s="692">
        <v>9.1667411591040242</v>
      </c>
      <c r="N228" s="692">
        <v>9.3381983871008121</v>
      </c>
      <c r="O228" s="692">
        <v>9.2903883469176485</v>
      </c>
      <c r="P228" s="692">
        <v>9.2178451917930175</v>
      </c>
      <c r="Q228" s="692">
        <v>9.1651193508763988</v>
      </c>
      <c r="R228" s="692">
        <v>8.9372957418847054</v>
      </c>
      <c r="S228" s="172">
        <v>8.6445449597695667</v>
      </c>
      <c r="T228" s="172">
        <v>7.6948678360003049</v>
      </c>
      <c r="U228" s="172">
        <v>7.8724508917579241</v>
      </c>
      <c r="V228" s="172">
        <v>7.2167136550035051</v>
      </c>
      <c r="W228" s="693">
        <v>7.354978707257958</v>
      </c>
      <c r="X228" s="693">
        <v>7.1280361724547641</v>
      </c>
      <c r="Y228" s="695">
        <v>6.4537285868212591</v>
      </c>
      <c r="Z228" s="696">
        <v>6.158068134322491</v>
      </c>
      <c r="AA228" s="172"/>
      <c r="AB228" s="172"/>
      <c r="AC228" s="172"/>
      <c r="AD228" s="182"/>
      <c r="AE228" s="493" t="s">
        <v>19</v>
      </c>
      <c r="AF228" s="2"/>
      <c r="AG228" s="2"/>
      <c r="AJ228" s="2"/>
      <c r="AK228" s="2"/>
      <c r="AL228" s="2"/>
      <c r="AM228" s="2"/>
      <c r="AN228" s="198"/>
      <c r="AO228" s="187"/>
      <c r="AP228" s="188"/>
      <c r="AQ228" s="188"/>
      <c r="AR228" s="138"/>
      <c r="AS228" s="138"/>
      <c r="AT228" s="2"/>
      <c r="AU228" s="2"/>
      <c r="AV228" s="2"/>
    </row>
    <row r="229" spans="1:48">
      <c r="A229" s="161" t="s">
        <v>32</v>
      </c>
      <c r="B229" s="178">
        <v>321418820</v>
      </c>
      <c r="C229" s="191">
        <v>19.985293894040353</v>
      </c>
      <c r="D229" s="164">
        <v>118.05322446984609</v>
      </c>
      <c r="E229" s="164">
        <v>180.47740748620802</v>
      </c>
      <c r="F229" s="179">
        <v>1.8826122635751994</v>
      </c>
      <c r="G229" s="179">
        <v>0.60041104222640485</v>
      </c>
      <c r="H229" s="179">
        <v>0.65228378514639396</v>
      </c>
      <c r="I229" s="167">
        <v>52216.082732284442</v>
      </c>
      <c r="J229" s="168">
        <v>3762</v>
      </c>
      <c r="K229" s="692">
        <v>20.763364295385003</v>
      </c>
      <c r="L229" s="692">
        <v>20.359473531487765</v>
      </c>
      <c r="M229" s="692">
        <v>19.946310287935226</v>
      </c>
      <c r="N229" s="692">
        <v>20.00140776856059</v>
      </c>
      <c r="O229" s="692">
        <v>20.030789199739488</v>
      </c>
      <c r="P229" s="692">
        <v>19.876831438988642</v>
      </c>
      <c r="Q229" s="692">
        <v>19.290387587412365</v>
      </c>
      <c r="R229" s="692">
        <v>19.386210291473024</v>
      </c>
      <c r="S229" s="172">
        <v>18.587113484450668</v>
      </c>
      <c r="T229" s="172">
        <v>17.066048900541276</v>
      </c>
      <c r="U229" s="172">
        <v>17.811901460870128</v>
      </c>
      <c r="V229" s="172">
        <v>17.258589720907349</v>
      </c>
      <c r="W229" s="693">
        <v>16.404704407267538</v>
      </c>
      <c r="X229" s="693">
        <v>16.571854034047259</v>
      </c>
      <c r="Y229" s="695">
        <v>16.629359798205805</v>
      </c>
      <c r="Z229" s="696">
        <v>16.074461152472104</v>
      </c>
      <c r="AA229" s="172"/>
      <c r="AB229" s="172"/>
      <c r="AC229" s="172"/>
      <c r="AD229" s="182"/>
      <c r="AE229" s="493" t="s">
        <v>19</v>
      </c>
      <c r="AF229" s="2"/>
      <c r="AG229" s="2"/>
      <c r="AJ229" s="2"/>
      <c r="AK229" s="2"/>
      <c r="AL229" s="2"/>
      <c r="AM229" s="2"/>
      <c r="AN229" s="198"/>
      <c r="AO229" s="187"/>
      <c r="AP229" s="188"/>
      <c r="AQ229" s="188"/>
      <c r="AR229" s="138"/>
      <c r="AS229" s="138"/>
      <c r="AT229" s="2"/>
      <c r="AU229" s="2"/>
      <c r="AV229" s="2"/>
    </row>
    <row r="230" spans="1:48">
      <c r="A230" s="161" t="s">
        <v>105</v>
      </c>
      <c r="B230" s="178">
        <v>3431555</v>
      </c>
      <c r="C230" s="191">
        <v>1.5738072377587653</v>
      </c>
      <c r="D230" s="164">
        <v>108.82378459433799</v>
      </c>
      <c r="E230" s="164">
        <v>237.70211214725231</v>
      </c>
      <c r="F230" s="179">
        <v>6.3349061004325593</v>
      </c>
      <c r="G230" s="166"/>
      <c r="H230" s="166"/>
      <c r="I230" s="167">
        <v>18752.131274456158</v>
      </c>
      <c r="J230" s="168"/>
      <c r="K230" s="181">
        <v>1.6432234589135628</v>
      </c>
      <c r="L230" s="181">
        <v>1.5099307524628773</v>
      </c>
      <c r="M230" s="181">
        <v>1.3937913800836592</v>
      </c>
      <c r="N230" s="181">
        <v>1.3802676894065709</v>
      </c>
      <c r="O230" s="181">
        <v>1.7173960909492383</v>
      </c>
      <c r="P230" s="181">
        <v>1.6476897204451038</v>
      </c>
      <c r="Q230" s="181">
        <v>1.9252206932937779</v>
      </c>
      <c r="R230" s="181">
        <v>1.7819205143648476</v>
      </c>
      <c r="S230" s="163">
        <v>2.336623261894359</v>
      </c>
      <c r="T230" s="163">
        <v>2.3763847669311016</v>
      </c>
      <c r="U230" s="163">
        <v>1.9580632354299141</v>
      </c>
      <c r="V230" s="163">
        <v>2.3376858849002096</v>
      </c>
      <c r="W230" s="171">
        <v>2.3765132987385305</v>
      </c>
      <c r="X230" s="171">
        <v>2.0763440033620029</v>
      </c>
      <c r="Y230" s="408">
        <v>2.1143449572773885</v>
      </c>
      <c r="Z230" s="689">
        <v>2.1549916872986943</v>
      </c>
      <c r="AA230" s="172"/>
      <c r="AB230" s="172"/>
      <c r="AC230" s="172"/>
      <c r="AD230" s="182"/>
      <c r="AE230" s="493" t="s">
        <v>19</v>
      </c>
      <c r="AF230" s="2"/>
      <c r="AG230" s="2"/>
      <c r="AJ230" s="2"/>
      <c r="AK230" s="2"/>
      <c r="AL230" s="2"/>
      <c r="AM230" s="2"/>
      <c r="AN230" s="198"/>
      <c r="AO230" s="187"/>
      <c r="AP230" s="188"/>
      <c r="AQ230" s="188"/>
      <c r="AR230" s="138"/>
      <c r="AS230" s="138"/>
      <c r="AT230" s="2"/>
      <c r="AU230" s="2"/>
      <c r="AV230" s="2"/>
    </row>
    <row r="231" spans="1:48">
      <c r="A231" s="161" t="s">
        <v>106</v>
      </c>
      <c r="B231" s="178">
        <v>31299500</v>
      </c>
      <c r="C231" s="191">
        <v>5.1042085175293588</v>
      </c>
      <c r="D231" s="164">
        <v>80.699094589467336</v>
      </c>
      <c r="E231" s="164">
        <v>59.04692510305518</v>
      </c>
      <c r="F231" s="179">
        <v>0.13576218149307115</v>
      </c>
      <c r="G231" s="166"/>
      <c r="H231" s="166"/>
      <c r="I231" s="167">
        <v>5060.5080783852691</v>
      </c>
      <c r="J231" s="168"/>
      <c r="K231" s="692">
        <v>4.8939657459219514</v>
      </c>
      <c r="L231" s="692">
        <v>4.907262951756401</v>
      </c>
      <c r="M231" s="692">
        <v>5.07159064158731</v>
      </c>
      <c r="N231" s="692">
        <v>4.820479808458753</v>
      </c>
      <c r="O231" s="692">
        <v>4.6663733113293331</v>
      </c>
      <c r="P231" s="692">
        <v>4.4351114124424207</v>
      </c>
      <c r="Q231" s="692">
        <v>4.5306140023755708</v>
      </c>
      <c r="R231" s="692">
        <v>4.4915956237778421</v>
      </c>
      <c r="S231" s="172">
        <v>4.4202101584660154</v>
      </c>
      <c r="T231" s="172">
        <v>3.9409123410708475</v>
      </c>
      <c r="U231" s="172">
        <v>3.8303824809421601</v>
      </c>
      <c r="V231" s="172">
        <v>4.0679708351100983</v>
      </c>
      <c r="W231" s="693">
        <v>4.0551737545763391</v>
      </c>
      <c r="X231" s="693">
        <v>3.5885914191537172</v>
      </c>
      <c r="Y231" s="695">
        <v>3.6563334856631862</v>
      </c>
      <c r="Z231" s="696">
        <v>3.6745584799133915</v>
      </c>
      <c r="AA231" s="172"/>
      <c r="AB231" s="172"/>
      <c r="AC231" s="172"/>
      <c r="AD231" s="182"/>
      <c r="AE231" s="493" t="s">
        <v>19</v>
      </c>
      <c r="AF231" s="2"/>
      <c r="AG231" s="2"/>
      <c r="AJ231" s="2"/>
      <c r="AK231" s="2"/>
      <c r="AL231" s="2"/>
      <c r="AM231" s="2"/>
      <c r="AN231" s="198"/>
      <c r="AO231" s="187"/>
      <c r="AP231" s="188"/>
      <c r="AQ231" s="188"/>
      <c r="AR231" s="138"/>
      <c r="AS231" s="138"/>
      <c r="AT231" s="2"/>
      <c r="AU231" s="2"/>
      <c r="AV231" s="2"/>
    </row>
    <row r="232" spans="1:48">
      <c r="A232" s="161" t="s">
        <v>308</v>
      </c>
      <c r="B232" s="178">
        <v>264652</v>
      </c>
      <c r="C232" s="191">
        <v>0.28223667811361131</v>
      </c>
      <c r="D232" s="164">
        <v>89.522266832052125</v>
      </c>
      <c r="E232" s="183"/>
      <c r="F232" s="179">
        <v>3.0154920632162585</v>
      </c>
      <c r="G232" s="179"/>
      <c r="H232" s="179"/>
      <c r="I232" s="167">
        <v>2919.9857637806049</v>
      </c>
      <c r="J232" s="168"/>
      <c r="K232" s="181">
        <v>0.33353494725977795</v>
      </c>
      <c r="L232" s="181">
        <v>0.3366725993195554</v>
      </c>
      <c r="M232" s="181">
        <v>0.29413424826121259</v>
      </c>
      <c r="N232" s="181">
        <v>0.29941320813417566</v>
      </c>
      <c r="O232" s="181">
        <v>0.31429890954424322</v>
      </c>
      <c r="P232" s="181">
        <v>0.31348468279402986</v>
      </c>
      <c r="Q232" s="181">
        <v>0.29749342246138794</v>
      </c>
      <c r="R232" s="181">
        <v>0.26701646506574045</v>
      </c>
      <c r="S232" s="191">
        <v>0.29922890647258527</v>
      </c>
      <c r="T232" s="191">
        <v>0.33039538880848585</v>
      </c>
      <c r="U232" s="163">
        <v>0.38281179691831124</v>
      </c>
      <c r="V232" s="163">
        <v>0.40810714771205081</v>
      </c>
      <c r="W232" s="171">
        <v>0.41970469603794774</v>
      </c>
      <c r="X232" s="184">
        <v>0.43742440536251181</v>
      </c>
      <c r="Y232" s="408">
        <v>0.45656748618845683</v>
      </c>
      <c r="Z232" s="689">
        <v>0.45290905947539301</v>
      </c>
      <c r="AA232" s="195"/>
      <c r="AB232" s="172"/>
      <c r="AC232" s="172"/>
      <c r="AD232" s="182"/>
      <c r="AE232" s="493"/>
      <c r="AF232" s="2"/>
      <c r="AG232" s="2"/>
      <c r="AJ232" s="2"/>
      <c r="AK232" s="2"/>
      <c r="AL232" s="2"/>
      <c r="AM232" s="2"/>
      <c r="AN232" s="198"/>
      <c r="AO232" s="187"/>
      <c r="AP232" s="188"/>
      <c r="AQ232" s="188"/>
      <c r="AR232" s="138"/>
      <c r="AS232" s="138"/>
      <c r="AT232" s="2"/>
      <c r="AU232" s="2"/>
      <c r="AV232" s="2"/>
    </row>
    <row r="233" spans="1:48">
      <c r="A233" s="161" t="s">
        <v>65</v>
      </c>
      <c r="B233" s="178">
        <v>31108083</v>
      </c>
      <c r="C233" s="191">
        <v>5.7426819411716163</v>
      </c>
      <c r="D233" s="164">
        <v>110.92249062255156</v>
      </c>
      <c r="E233" s="164">
        <v>98.773829115316474</v>
      </c>
      <c r="F233" s="179">
        <v>-6.9128903565350415</v>
      </c>
      <c r="G233" s="166"/>
      <c r="H233" s="166"/>
      <c r="I233" s="167">
        <v>18003.506182898327</v>
      </c>
      <c r="J233" s="168"/>
      <c r="K233" s="692">
        <v>5.7725635053391597</v>
      </c>
      <c r="L233" s="692">
        <v>5.8907267981565354</v>
      </c>
      <c r="M233" s="692">
        <v>5.5691106490837115</v>
      </c>
      <c r="N233" s="692">
        <v>5.2633606977195404</v>
      </c>
      <c r="O233" s="692">
        <v>5.4416812010785094</v>
      </c>
      <c r="P233" s="692">
        <v>6.0605914638866478</v>
      </c>
      <c r="Q233" s="692">
        <v>6.0928835537250574</v>
      </c>
      <c r="R233" s="692">
        <v>5.4265466251996362</v>
      </c>
      <c r="S233" s="172">
        <v>6.5663585611847415</v>
      </c>
      <c r="T233" s="172">
        <v>6.4458359256703242</v>
      </c>
      <c r="U233" s="172">
        <v>6.8025705455162466</v>
      </c>
      <c r="V233" s="172">
        <v>5.9866592421727738</v>
      </c>
      <c r="W233" s="693">
        <v>6.5806318417539238</v>
      </c>
      <c r="X233" s="693">
        <v>6.1351441161625173</v>
      </c>
      <c r="Y233" s="695">
        <v>5.975139756037815</v>
      </c>
      <c r="Z233" s="696">
        <v>5.7402477864601229</v>
      </c>
      <c r="AA233" s="172"/>
      <c r="AB233" s="172"/>
      <c r="AC233" s="172"/>
      <c r="AD233" s="182"/>
      <c r="AE233" s="493" t="s">
        <v>19</v>
      </c>
      <c r="AF233" s="2"/>
      <c r="AG233" s="2"/>
      <c r="AJ233" s="2"/>
      <c r="AK233" s="2"/>
      <c r="AL233" s="2"/>
      <c r="AM233" s="2"/>
      <c r="AN233" s="144"/>
      <c r="AO233" s="144"/>
      <c r="AP233" s="138"/>
      <c r="AQ233" s="138"/>
      <c r="AR233" s="138"/>
      <c r="AS233" s="138"/>
      <c r="AT233" s="2"/>
      <c r="AU233" s="2"/>
      <c r="AV233" s="2"/>
    </row>
    <row r="234" spans="1:48">
      <c r="A234" s="161" t="s">
        <v>118</v>
      </c>
      <c r="B234" s="178">
        <v>91703800</v>
      </c>
      <c r="C234" s="191">
        <v>0.44114252673021337</v>
      </c>
      <c r="D234" s="164">
        <v>90.89416857857988</v>
      </c>
      <c r="E234" s="164">
        <v>59.976040380934073</v>
      </c>
      <c r="F234" s="179">
        <v>17.849726335686803</v>
      </c>
      <c r="G234" s="179"/>
      <c r="H234" s="179"/>
      <c r="I234" s="167">
        <v>5149.3946946272199</v>
      </c>
      <c r="J234" s="168"/>
      <c r="K234" s="181">
        <v>0.69231148891650662</v>
      </c>
      <c r="L234" s="181">
        <v>0.75306968865516888</v>
      </c>
      <c r="M234" s="181">
        <v>0.87993913027276927</v>
      </c>
      <c r="N234" s="181">
        <v>0.92690654054696775</v>
      </c>
      <c r="O234" s="181">
        <v>1.0877003275863084</v>
      </c>
      <c r="P234" s="181">
        <v>1.1774693653187955</v>
      </c>
      <c r="Q234" s="181">
        <v>1.199704368878499</v>
      </c>
      <c r="R234" s="181">
        <v>1.314920995795686</v>
      </c>
      <c r="S234" s="163">
        <v>1.4387874806645375</v>
      </c>
      <c r="T234" s="163">
        <v>1.6103388756931887</v>
      </c>
      <c r="U234" s="163">
        <v>1.7495769513673245</v>
      </c>
      <c r="V234" s="163">
        <v>1.8106306961589256</v>
      </c>
      <c r="W234" s="171">
        <v>1.8267520355222957</v>
      </c>
      <c r="X234" s="184">
        <v>1.8513723463189486</v>
      </c>
      <c r="Y234" s="408">
        <v>2.0334924068029356</v>
      </c>
      <c r="Z234" s="689">
        <v>2.2047482332851049</v>
      </c>
      <c r="AA234" s="172"/>
      <c r="AB234" s="172"/>
      <c r="AC234" s="172"/>
      <c r="AD234" s="182"/>
      <c r="AE234" s="493" t="s">
        <v>19</v>
      </c>
      <c r="AF234" s="2"/>
      <c r="AG234" s="2"/>
      <c r="AJ234" s="2"/>
      <c r="AK234" s="2"/>
      <c r="AL234" s="2"/>
      <c r="AM234" s="2"/>
      <c r="AN234" s="144"/>
      <c r="AO234" s="144"/>
      <c r="AP234" s="138"/>
      <c r="AQ234" s="138"/>
      <c r="AR234" s="138"/>
      <c r="AS234" s="138"/>
      <c r="AT234" s="2"/>
      <c r="AU234" s="2"/>
      <c r="AV234" s="2"/>
    </row>
    <row r="235" spans="1:48">
      <c r="A235" s="161" t="s">
        <v>181</v>
      </c>
      <c r="B235" s="178">
        <v>26832215</v>
      </c>
      <c r="C235" s="191">
        <v>0.69497448350945312</v>
      </c>
      <c r="D235" s="164">
        <v>70.336276434422828</v>
      </c>
      <c r="E235" s="164">
        <v>37.965660958255761</v>
      </c>
      <c r="F235" s="179">
        <v>3.2874526279622812E-2</v>
      </c>
      <c r="G235" s="179"/>
      <c r="H235" s="179"/>
      <c r="I235" s="180">
        <v>3568.0197694230501</v>
      </c>
      <c r="J235" s="168"/>
      <c r="K235" s="181">
        <v>0.86008370767283071</v>
      </c>
      <c r="L235" s="181">
        <v>0.89335872136659933</v>
      </c>
      <c r="M235" s="181">
        <v>0.87092292082182865</v>
      </c>
      <c r="N235" s="181">
        <v>0.98412886028459146</v>
      </c>
      <c r="O235" s="181">
        <v>1.0021712590995502</v>
      </c>
      <c r="P235" s="181">
        <v>1.0478483042910087</v>
      </c>
      <c r="Q235" s="181">
        <v>1.0567848305579985</v>
      </c>
      <c r="R235" s="181">
        <v>1.1424481514051934</v>
      </c>
      <c r="S235" s="163">
        <v>1.1153000787601892</v>
      </c>
      <c r="T235" s="163">
        <v>1.1782954837845547</v>
      </c>
      <c r="U235" s="163">
        <v>1.146254824876445</v>
      </c>
      <c r="V235" s="163">
        <v>0.92837023142949804</v>
      </c>
      <c r="W235" s="171">
        <v>0.910483279085884</v>
      </c>
      <c r="X235" s="184">
        <v>1.1745565572275471</v>
      </c>
      <c r="Y235" s="408">
        <v>1.1625746712558214</v>
      </c>
      <c r="Z235" s="689">
        <v>1.1433717863854043</v>
      </c>
      <c r="AA235" s="172"/>
      <c r="AB235" s="172"/>
      <c r="AC235" s="172"/>
      <c r="AD235" s="182"/>
      <c r="AE235" s="493" t="s">
        <v>407</v>
      </c>
      <c r="AF235" s="2"/>
      <c r="AG235" s="2"/>
      <c r="AJ235" s="2"/>
      <c r="AK235" s="2"/>
      <c r="AL235" s="2"/>
      <c r="AM235" s="2"/>
      <c r="AN235" s="144"/>
      <c r="AO235" s="144"/>
      <c r="AP235" s="138"/>
      <c r="AQ235" s="138"/>
      <c r="AR235" s="138"/>
      <c r="AS235" s="138"/>
      <c r="AT235" s="2"/>
      <c r="AU235" s="2"/>
      <c r="AV235" s="2"/>
    </row>
    <row r="236" spans="1:48">
      <c r="A236" s="161" t="s">
        <v>182</v>
      </c>
      <c r="B236" s="178">
        <v>16211767</v>
      </c>
      <c r="C236" s="191">
        <v>0.27597386157666148</v>
      </c>
      <c r="D236" s="164">
        <v>87.716375022711546</v>
      </c>
      <c r="E236" s="164">
        <v>47.92429581204015</v>
      </c>
      <c r="F236" s="179">
        <v>-5.5999999999999943</v>
      </c>
      <c r="G236" s="179"/>
      <c r="H236" s="179"/>
      <c r="I236" s="167">
        <v>3481.0126107781502</v>
      </c>
      <c r="J236" s="168"/>
      <c r="K236" s="181">
        <v>0.18161614734639434</v>
      </c>
      <c r="L236" s="181">
        <v>0.17823019010742602</v>
      </c>
      <c r="M236" s="181">
        <v>0.17993375931792682</v>
      </c>
      <c r="N236" s="181">
        <v>0.18842302078434059</v>
      </c>
      <c r="O236" s="181">
        <v>0.1875222913604252</v>
      </c>
      <c r="P236" s="181">
        <v>0.19365578737371603</v>
      </c>
      <c r="Q236" s="181">
        <v>0.2192189206213879</v>
      </c>
      <c r="R236" s="181">
        <v>0.14279498037103697</v>
      </c>
      <c r="S236" s="163">
        <v>0.14776839950295012</v>
      </c>
      <c r="T236" s="163">
        <v>0.15737075511585891</v>
      </c>
      <c r="U236" s="163">
        <v>0.15978781017276236</v>
      </c>
      <c r="V236" s="163">
        <v>0.18289132635615538</v>
      </c>
      <c r="W236" s="171">
        <v>0.22841742235632426</v>
      </c>
      <c r="X236" s="184">
        <v>0.28180826554649863</v>
      </c>
      <c r="Y236" s="408">
        <v>0.30322463376580172</v>
      </c>
      <c r="Z236" s="689">
        <v>0.29716572653750106</v>
      </c>
      <c r="AA236" s="172"/>
      <c r="AB236" s="172"/>
      <c r="AC236" s="172"/>
      <c r="AD236" s="182"/>
      <c r="AE236" s="493" t="s">
        <v>407</v>
      </c>
      <c r="AF236" s="2"/>
      <c r="AG236" s="2"/>
      <c r="AJ236" s="2"/>
      <c r="AK236" s="2"/>
      <c r="AL236" s="2"/>
      <c r="AM236" s="2"/>
      <c r="AN236" s="144"/>
      <c r="AO236" s="144"/>
      <c r="AP236" s="138"/>
      <c r="AQ236" s="138"/>
      <c r="AR236" s="138"/>
      <c r="AS236" s="138"/>
      <c r="AT236" s="2"/>
      <c r="AU236" s="2"/>
      <c r="AV236" s="2"/>
    </row>
    <row r="237" spans="1:48">
      <c r="A237" s="161" t="s">
        <v>183</v>
      </c>
      <c r="B237" s="178">
        <v>15602751</v>
      </c>
      <c r="C237" s="191">
        <v>1.4515881996826143</v>
      </c>
      <c r="D237" s="164">
        <v>93.461793684829843</v>
      </c>
      <c r="E237" s="164">
        <v>57.762628784380396</v>
      </c>
      <c r="F237" s="179">
        <v>-20.899999999999991</v>
      </c>
      <c r="G237" s="179"/>
      <c r="H237" s="179"/>
      <c r="I237" s="167">
        <v>1830.84032839423</v>
      </c>
      <c r="J237" s="168"/>
      <c r="K237" s="181">
        <v>1.1445831493663869</v>
      </c>
      <c r="L237" s="181">
        <v>1.105277581984369</v>
      </c>
      <c r="M237" s="181">
        <v>1.0288016985633852</v>
      </c>
      <c r="N237" s="181">
        <v>0.89700264017318698</v>
      </c>
      <c r="O237" s="181">
        <v>0.82363468100443971</v>
      </c>
      <c r="P237" s="181">
        <v>0.90666458981835008</v>
      </c>
      <c r="Q237" s="181">
        <v>0.82841245718483536</v>
      </c>
      <c r="R237" s="181">
        <v>0.79161276250398749</v>
      </c>
      <c r="S237" s="163">
        <v>0.59513595384878282</v>
      </c>
      <c r="T237" s="163">
        <v>0.63605394782900981</v>
      </c>
      <c r="U237" s="163">
        <v>0.69223754905306678</v>
      </c>
      <c r="V237" s="163">
        <v>0.74133668528111651</v>
      </c>
      <c r="W237" s="171">
        <v>0.74759604110595179</v>
      </c>
      <c r="X237" s="184">
        <v>0.76700993919210436</v>
      </c>
      <c r="Y237" s="408">
        <v>0.91650319329219376</v>
      </c>
      <c r="Z237" s="689">
        <v>0.8775514293708423</v>
      </c>
      <c r="AA237" s="172"/>
      <c r="AB237" s="172"/>
      <c r="AC237" s="172"/>
      <c r="AD237" s="182"/>
      <c r="AE237" s="493" t="s">
        <v>407</v>
      </c>
      <c r="AF237" s="2"/>
      <c r="AG237" s="2"/>
      <c r="AJ237" s="2"/>
      <c r="AK237" s="2"/>
      <c r="AL237" s="2"/>
      <c r="AM237" s="2"/>
      <c r="AN237" s="144"/>
      <c r="AO237" s="144"/>
      <c r="AP237" s="138"/>
      <c r="AQ237" s="138"/>
      <c r="AR237" s="138"/>
      <c r="AS237" s="138"/>
      <c r="AT237" s="2"/>
      <c r="AU237" s="2"/>
      <c r="AV237" s="2"/>
    </row>
    <row r="238" spans="1:4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152"/>
      <c r="AC238" s="152"/>
      <c r="AD238" s="160"/>
      <c r="AE238" s="206"/>
      <c r="AF238" s="2"/>
      <c r="AG238" s="2"/>
      <c r="AJ238" s="2"/>
      <c r="AK238" s="2"/>
      <c r="AL238" s="2"/>
      <c r="AM238" s="2"/>
      <c r="AN238" s="144"/>
      <c r="AO238" s="144"/>
      <c r="AP238" s="138"/>
      <c r="AQ238" s="138"/>
      <c r="AR238" s="138"/>
      <c r="AS238" s="138"/>
      <c r="AT238" s="2"/>
      <c r="AU238" s="2"/>
      <c r="AV238" s="2"/>
    </row>
    <row r="239" spans="1:4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152"/>
      <c r="AC239" s="2"/>
      <c r="AD239" s="2"/>
      <c r="AE239" s="160"/>
      <c r="AF239" s="2"/>
      <c r="AG239" s="159"/>
      <c r="AJ239" s="159"/>
      <c r="AK239" s="2"/>
      <c r="AL239" s="2"/>
      <c r="AM239" s="2"/>
      <c r="AN239" s="144"/>
      <c r="AO239" s="144"/>
      <c r="AP239" s="138"/>
      <c r="AQ239" s="138"/>
      <c r="AR239" s="138"/>
      <c r="AS239" s="138"/>
      <c r="AT239" s="2"/>
      <c r="AU239" s="2"/>
      <c r="AV239" s="2"/>
    </row>
    <row r="240" spans="1:4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159"/>
      <c r="AJ240" s="159"/>
      <c r="AK240" s="159"/>
      <c r="AL240" s="159"/>
      <c r="AM240" s="159"/>
      <c r="AN240" s="144"/>
      <c r="AO240" s="144"/>
      <c r="AP240" s="138"/>
      <c r="AQ240" s="138"/>
      <c r="AR240" s="138"/>
      <c r="AS240" s="138"/>
      <c r="AT240" s="2"/>
      <c r="AU240" s="2"/>
      <c r="AV240" s="2"/>
    </row>
    <row r="241" spans="1:4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J241" s="2"/>
      <c r="AK241" s="2"/>
      <c r="AL241" s="2"/>
      <c r="AM241" s="2"/>
      <c r="AN241" s="2"/>
      <c r="AO241" s="2"/>
      <c r="AP241" s="2"/>
      <c r="AQ241" s="2"/>
      <c r="AR241" s="2"/>
      <c r="AS241" s="2"/>
      <c r="AT241" s="2"/>
      <c r="AU241" s="2"/>
      <c r="AV241" s="2"/>
    </row>
    <row r="242" spans="1:48">
      <c r="AG242" s="2"/>
      <c r="AJ242" s="2"/>
      <c r="AK242" s="2"/>
      <c r="AL242" s="2"/>
      <c r="AM242" s="2"/>
      <c r="AN242" s="2"/>
      <c r="AO242" s="2"/>
      <c r="AP242" s="2"/>
      <c r="AQ242" s="2"/>
      <c r="AR242" s="2"/>
      <c r="AS242" s="2"/>
      <c r="AT242" s="2"/>
      <c r="AU242" s="2"/>
      <c r="AV242" s="2"/>
    </row>
    <row r="243" spans="1:4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J243" s="2"/>
      <c r="AK243" s="2"/>
      <c r="AL243" s="2"/>
      <c r="AM243" s="2"/>
      <c r="AN243" s="2"/>
      <c r="AO243" s="2"/>
      <c r="AP243" s="2"/>
      <c r="AQ243" s="2"/>
      <c r="AR243" s="2"/>
      <c r="AS243" s="2"/>
      <c r="AT243" s="2"/>
      <c r="AU243" s="2"/>
      <c r="AV243" s="2"/>
    </row>
  </sheetData>
  <autoFilter ref="A38:AE237">
    <sortState ref="A39:AE237">
      <sortCondition ref="A38:A237"/>
    </sortState>
  </autoFilter>
  <pageMargins left="0.7" right="0.7" top="0.75" bottom="0.75" header="0.3" footer="0.3"/>
  <pageSetup paperSize="9" orientation="portrait" r:id="rId1"/>
  <ignoredErrors>
    <ignoredError sqref="AE34" formulaRange="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28">
      <c r="A1" s="44" t="s">
        <v>0</v>
      </c>
      <c r="B1" s="2"/>
      <c r="C1" s="2"/>
      <c r="D1" s="2"/>
      <c r="E1" s="2"/>
      <c r="F1" s="2"/>
      <c r="G1" s="2"/>
      <c r="H1" s="2"/>
      <c r="I1" s="2"/>
      <c r="J1" s="2"/>
      <c r="K1" s="2"/>
      <c r="L1" s="2"/>
      <c r="M1" s="2"/>
      <c r="N1" s="2"/>
      <c r="O1" s="2"/>
      <c r="P1" s="72"/>
      <c r="Q1" s="72"/>
      <c r="R1" s="72"/>
      <c r="S1" s="72"/>
      <c r="T1" s="72"/>
      <c r="U1" s="72"/>
      <c r="V1" s="72"/>
      <c r="W1" s="2"/>
      <c r="X1" s="2"/>
      <c r="Y1" s="72"/>
      <c r="Z1" s="72"/>
      <c r="AA1" s="72"/>
      <c r="AB1" s="72"/>
    </row>
    <row r="2" spans="1:28" ht="15.75">
      <c r="A2" s="47" t="s">
        <v>361</v>
      </c>
      <c r="B2" s="70"/>
      <c r="C2" s="70"/>
      <c r="D2" s="2"/>
      <c r="E2" s="2"/>
      <c r="F2" s="2"/>
      <c r="G2" s="71"/>
      <c r="H2" s="2"/>
      <c r="I2" s="2"/>
      <c r="J2" s="2"/>
      <c r="K2" s="2"/>
      <c r="L2" s="2"/>
      <c r="M2" s="2"/>
      <c r="N2" s="2"/>
      <c r="O2" s="2"/>
      <c r="P2" s="2"/>
      <c r="Q2" s="2"/>
      <c r="R2" s="2"/>
      <c r="S2" s="2"/>
      <c r="T2" s="2"/>
      <c r="U2" s="2"/>
      <c r="V2" s="2"/>
      <c r="W2" s="2"/>
      <c r="X2" s="2"/>
      <c r="Y2" s="2"/>
      <c r="Z2" s="2"/>
      <c r="AA2" s="2"/>
      <c r="AB2" s="2"/>
    </row>
    <row r="3" spans="1:28">
      <c r="A3" s="2"/>
      <c r="B3" s="2"/>
      <c r="C3" s="2"/>
      <c r="D3" s="2"/>
      <c r="E3" s="2"/>
      <c r="F3" s="2"/>
      <c r="G3" s="2"/>
      <c r="H3" s="2"/>
      <c r="I3" s="2"/>
      <c r="J3" s="2"/>
      <c r="K3" s="2"/>
      <c r="L3" s="2"/>
      <c r="M3" s="2"/>
      <c r="N3" s="2"/>
      <c r="O3" s="2"/>
      <c r="P3" s="2"/>
      <c r="Q3" s="2"/>
      <c r="R3" s="2"/>
      <c r="S3" s="2"/>
      <c r="T3" s="2"/>
      <c r="U3" s="2"/>
      <c r="V3" s="2"/>
      <c r="W3" s="2"/>
      <c r="X3" s="2"/>
      <c r="Y3" s="2"/>
      <c r="Z3" s="2"/>
      <c r="AA3" s="2"/>
      <c r="AB3" s="2"/>
    </row>
    <row r="4" spans="1:28">
      <c r="A4" s="2"/>
      <c r="B4" s="2"/>
      <c r="C4" s="2"/>
      <c r="D4" s="2"/>
      <c r="E4" s="2"/>
      <c r="F4" s="2"/>
      <c r="G4" s="2"/>
      <c r="H4" s="2"/>
      <c r="I4" s="2"/>
      <c r="J4" s="2"/>
      <c r="K4" s="2"/>
      <c r="L4" s="2"/>
      <c r="M4" s="2"/>
      <c r="N4" s="2"/>
      <c r="O4" s="2"/>
      <c r="P4" s="2"/>
      <c r="Q4" s="2"/>
      <c r="R4" s="2"/>
      <c r="S4" s="2"/>
      <c r="T4" s="2"/>
      <c r="U4" s="2"/>
      <c r="V4" s="2"/>
      <c r="W4" s="2"/>
      <c r="X4" s="2"/>
      <c r="Y4" s="2"/>
      <c r="Z4" s="2"/>
      <c r="AA4" s="2"/>
      <c r="AB4" s="2"/>
    </row>
    <row r="5" spans="1:28">
      <c r="A5" s="2"/>
      <c r="B5" s="2"/>
      <c r="C5" s="2"/>
      <c r="D5" s="2"/>
      <c r="E5" s="2"/>
      <c r="F5" s="2"/>
      <c r="G5" s="2"/>
      <c r="H5" s="2"/>
      <c r="I5" s="2"/>
      <c r="J5" s="2"/>
      <c r="K5" s="2"/>
      <c r="L5" s="2"/>
      <c r="M5" s="2"/>
      <c r="N5" s="2"/>
      <c r="O5" s="2"/>
      <c r="P5" s="2"/>
      <c r="Q5" s="2"/>
      <c r="R5" s="2"/>
      <c r="S5" s="2"/>
      <c r="T5" s="2"/>
      <c r="U5" s="2"/>
      <c r="V5" s="2"/>
      <c r="W5" s="2"/>
      <c r="X5" s="2"/>
      <c r="Y5" s="2"/>
      <c r="Z5" s="2"/>
      <c r="AA5" s="2"/>
      <c r="AB5" s="2"/>
    </row>
    <row r="6" spans="1:28">
      <c r="A6" s="2"/>
      <c r="B6" s="2"/>
      <c r="C6" s="2"/>
      <c r="D6" s="2"/>
      <c r="E6" s="2"/>
      <c r="F6" s="2"/>
      <c r="G6" s="2"/>
      <c r="H6" s="2"/>
      <c r="I6" s="2"/>
      <c r="J6" s="2"/>
      <c r="K6" s="2"/>
      <c r="L6" s="2"/>
      <c r="M6" s="2"/>
      <c r="N6" s="2"/>
      <c r="O6" s="2"/>
      <c r="P6" s="2"/>
      <c r="Q6" s="2"/>
      <c r="R6" s="2"/>
      <c r="S6" s="2"/>
      <c r="T6" s="2"/>
      <c r="U6" s="2"/>
      <c r="V6" s="2"/>
      <c r="W6" s="2"/>
      <c r="X6" s="2"/>
      <c r="Y6" s="2"/>
      <c r="Z6" s="2"/>
      <c r="AA6" s="2"/>
      <c r="AB6" s="2"/>
    </row>
    <row r="7" spans="1:28">
      <c r="A7" s="2"/>
      <c r="B7" s="2"/>
      <c r="C7" s="2"/>
      <c r="D7" s="2"/>
      <c r="E7" s="2"/>
      <c r="F7" s="2"/>
      <c r="G7" s="2"/>
      <c r="H7" s="2"/>
      <c r="I7" s="2"/>
      <c r="J7" s="2"/>
      <c r="K7" s="2"/>
      <c r="L7" s="2"/>
      <c r="M7" s="2"/>
      <c r="N7" s="2"/>
      <c r="O7" s="2"/>
      <c r="P7" s="2"/>
      <c r="Q7" s="2"/>
      <c r="R7" s="2"/>
      <c r="S7" s="2"/>
      <c r="T7" s="2"/>
      <c r="U7" s="2"/>
      <c r="V7" s="2"/>
      <c r="W7" s="2"/>
      <c r="X7" s="2"/>
      <c r="Y7" s="2"/>
      <c r="Z7" s="2"/>
      <c r="AA7" s="2"/>
      <c r="AB7" s="2"/>
    </row>
    <row r="8" spans="1:28">
      <c r="A8" s="2"/>
      <c r="B8" s="2"/>
      <c r="C8" s="2"/>
      <c r="D8" s="2"/>
      <c r="E8" s="2"/>
      <c r="F8" s="2"/>
      <c r="G8" s="2"/>
      <c r="H8" s="2"/>
      <c r="I8" s="2"/>
      <c r="J8" s="2"/>
      <c r="K8" s="2"/>
      <c r="L8" s="2"/>
      <c r="M8" s="2"/>
      <c r="N8" s="2"/>
      <c r="O8" s="2"/>
      <c r="P8" s="2"/>
      <c r="Q8" s="2"/>
      <c r="R8" s="2"/>
      <c r="S8" s="2"/>
      <c r="T8" s="2"/>
      <c r="U8" s="2"/>
      <c r="V8" s="2"/>
      <c r="W8" s="2"/>
      <c r="X8" s="2"/>
      <c r="Y8" s="2"/>
      <c r="Z8" s="2"/>
      <c r="AA8" s="2"/>
      <c r="AB8" s="2"/>
    </row>
    <row r="9" spans="1:28">
      <c r="A9" s="2"/>
      <c r="B9" s="2"/>
      <c r="C9" s="2"/>
      <c r="D9" s="2"/>
      <c r="E9" s="2"/>
      <c r="F9" s="2"/>
      <c r="G9" s="2"/>
      <c r="H9" s="2"/>
      <c r="I9" s="2"/>
      <c r="J9" s="2"/>
      <c r="K9" s="2"/>
      <c r="L9" s="2"/>
      <c r="M9" s="2"/>
      <c r="N9" s="2"/>
      <c r="O9" s="2"/>
      <c r="P9" s="2"/>
      <c r="Q9" s="2"/>
      <c r="R9" s="2"/>
      <c r="S9" s="2"/>
      <c r="T9" s="2"/>
      <c r="U9" s="2"/>
      <c r="V9" s="2"/>
      <c r="W9" s="2"/>
      <c r="X9" s="2"/>
      <c r="Y9" s="2"/>
      <c r="Z9" s="2"/>
      <c r="AA9" s="2"/>
      <c r="AB9" s="2"/>
    </row>
    <row r="10" spans="1:2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c r="A22" s="2"/>
      <c r="B22" s="2"/>
      <c r="C22" s="2"/>
      <c r="D22" s="2"/>
      <c r="E22" s="2"/>
      <c r="F22" s="2"/>
      <c r="G22" s="2"/>
      <c r="H22" s="2"/>
      <c r="I22" s="2"/>
      <c r="J22" s="2"/>
      <c r="K22" s="2"/>
      <c r="L22" s="2"/>
      <c r="M22" s="2"/>
      <c r="N22" s="2"/>
      <c r="O22" s="2"/>
      <c r="Q22" s="2"/>
      <c r="R22" s="2"/>
      <c r="S22" s="2"/>
      <c r="T22" s="2"/>
      <c r="U22" s="2"/>
      <c r="V22" s="2"/>
      <c r="W22" s="2"/>
      <c r="X22" s="2"/>
      <c r="Y22" s="2"/>
      <c r="Z22" s="2"/>
      <c r="AA22" s="2"/>
      <c r="AB22" s="2"/>
    </row>
    <row r="23" spans="1:2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c r="A27" s="2"/>
      <c r="B27" s="679" t="s">
        <v>184</v>
      </c>
      <c r="C27" s="395">
        <v>2000</v>
      </c>
      <c r="D27" s="395">
        <v>2001</v>
      </c>
      <c r="E27" s="395">
        <v>2002</v>
      </c>
      <c r="F27" s="395">
        <v>2003</v>
      </c>
      <c r="G27" s="395">
        <v>2004</v>
      </c>
      <c r="H27" s="395">
        <v>2005</v>
      </c>
      <c r="I27" s="395">
        <v>2006</v>
      </c>
      <c r="J27" s="395">
        <v>2007</v>
      </c>
      <c r="K27" s="395">
        <v>2008</v>
      </c>
      <c r="L27" s="395">
        <v>2009</v>
      </c>
      <c r="M27" s="395">
        <v>2010</v>
      </c>
      <c r="N27" s="395">
        <v>2011</v>
      </c>
      <c r="O27" s="395">
        <v>2012</v>
      </c>
      <c r="P27" s="395">
        <v>2013</v>
      </c>
      <c r="Q27" s="395">
        <v>2014</v>
      </c>
      <c r="R27" s="395">
        <v>2015</v>
      </c>
      <c r="S27" s="395">
        <v>2016</v>
      </c>
      <c r="T27" s="395">
        <v>2017</v>
      </c>
      <c r="U27" s="395">
        <v>2018</v>
      </c>
      <c r="V27" s="395">
        <v>2019</v>
      </c>
      <c r="W27" s="395">
        <v>2020</v>
      </c>
      <c r="X27" s="551">
        <v>2021</v>
      </c>
      <c r="Y27" s="2"/>
      <c r="Z27" s="2"/>
      <c r="AA27" s="2"/>
      <c r="AB27" s="2"/>
    </row>
    <row r="28" spans="1:28">
      <c r="A28" s="637" t="s">
        <v>185</v>
      </c>
      <c r="B28" s="638" t="s">
        <v>414</v>
      </c>
      <c r="C28" s="639">
        <v>7913.476834016602</v>
      </c>
      <c r="D28" s="639">
        <v>8195.838292607621</v>
      </c>
      <c r="E28" s="639">
        <v>8471.3611128350767</v>
      </c>
      <c r="F28" s="639">
        <v>8837.5816638137076</v>
      </c>
      <c r="G28" s="639">
        <v>9451.6668781729804</v>
      </c>
      <c r="H28" s="639">
        <v>10070.28776206886</v>
      </c>
      <c r="I28" s="639">
        <v>10897.623865270722</v>
      </c>
      <c r="J28" s="639">
        <v>11667.169476605708</v>
      </c>
      <c r="K28" s="639">
        <v>12203.310815292074</v>
      </c>
      <c r="L28" s="639">
        <v>12172.486667936775</v>
      </c>
      <c r="M28" s="639">
        <v>12833.616610228728</v>
      </c>
      <c r="N28" s="639">
        <v>13541.895094017955</v>
      </c>
      <c r="O28" s="639">
        <v>14071.513812234954</v>
      </c>
      <c r="P28" s="639">
        <v>14654.357229821235</v>
      </c>
      <c r="Q28" s="639">
        <v>15227.282760746075</v>
      </c>
      <c r="R28" s="639">
        <v>15668.332536731165</v>
      </c>
      <c r="S28" s="640">
        <v>16136.077451067402</v>
      </c>
      <c r="T28" s="193"/>
      <c r="U28" s="193"/>
      <c r="V28" s="193"/>
      <c r="W28" s="193"/>
      <c r="X28" s="550"/>
      <c r="Y28" s="2"/>
      <c r="Z28" s="2"/>
      <c r="AA28" s="2"/>
      <c r="AB28" s="2"/>
    </row>
    <row r="29" spans="1:28">
      <c r="A29" s="570" t="s">
        <v>185</v>
      </c>
      <c r="B29" s="161" t="s">
        <v>122</v>
      </c>
      <c r="C29" s="438">
        <v>817.86010958156021</v>
      </c>
      <c r="D29" s="438">
        <v>847.04224763650245</v>
      </c>
      <c r="E29" s="193">
        <v>875.5176104472979</v>
      </c>
      <c r="F29" s="193">
        <v>922.82944915300084</v>
      </c>
      <c r="G29" s="193">
        <v>916.33447479834945</v>
      </c>
      <c r="H29" s="193">
        <v>1011.5955243975923</v>
      </c>
      <c r="I29" s="193">
        <v>1065.619665147027</v>
      </c>
      <c r="J29" s="193">
        <v>1210.479265289395</v>
      </c>
      <c r="K29" s="193">
        <v>1247.0661442909948</v>
      </c>
      <c r="L29" s="193">
        <v>1482.0988371141652</v>
      </c>
      <c r="M29" s="193">
        <v>1581.6008359896719</v>
      </c>
      <c r="N29" s="193">
        <v>1660.7398561795851</v>
      </c>
      <c r="O29" s="193">
        <v>1873.1539455230695</v>
      </c>
      <c r="P29" s="436">
        <v>1877.4119527561047</v>
      </c>
      <c r="Q29" s="436">
        <v>1875.447406820166</v>
      </c>
      <c r="R29" s="436">
        <v>1861.1243315796944</v>
      </c>
      <c r="S29" s="437">
        <v>1876.5446824982421</v>
      </c>
      <c r="T29" s="193"/>
      <c r="U29" s="193"/>
      <c r="V29" s="193"/>
      <c r="W29" s="193"/>
      <c r="X29" s="550"/>
      <c r="Y29" s="2"/>
      <c r="Z29" s="2"/>
      <c r="AA29" s="2"/>
      <c r="AB29" s="2"/>
    </row>
    <row r="30" spans="1:28">
      <c r="A30" s="66" t="s">
        <v>185</v>
      </c>
      <c r="B30" s="161" t="s">
        <v>68</v>
      </c>
      <c r="C30" s="193">
        <v>28640.062432903</v>
      </c>
      <c r="D30" s="193">
        <v>29517.216403631046</v>
      </c>
      <c r="E30" s="193">
        <v>30640.34503647955</v>
      </c>
      <c r="F30" s="193">
        <v>30784.416114996831</v>
      </c>
      <c r="G30" s="193">
        <v>32931.946498468293</v>
      </c>
      <c r="H30" s="193">
        <v>34150.155795374267</v>
      </c>
      <c r="I30" s="193">
        <v>37317.116439444362</v>
      </c>
      <c r="J30" s="193">
        <v>38953.199886202099</v>
      </c>
      <c r="K30" s="193">
        <v>41278.328843462004</v>
      </c>
      <c r="L30" s="193">
        <v>40380.944470136623</v>
      </c>
      <c r="M30" s="193">
        <v>43082.755538458216</v>
      </c>
      <c r="N30" s="193">
        <v>44403.394145925668</v>
      </c>
      <c r="O30" s="193">
        <v>44803.962236741798</v>
      </c>
      <c r="P30" s="436">
        <v>46726.853320478032</v>
      </c>
      <c r="Q30" s="436">
        <v>47805.572709400636</v>
      </c>
      <c r="R30" s="436">
        <v>48980.791733371407</v>
      </c>
      <c r="S30" s="437">
        <v>49695.967505111803</v>
      </c>
      <c r="T30" s="193"/>
      <c r="U30" s="193"/>
      <c r="V30" s="193"/>
      <c r="W30" s="193"/>
      <c r="X30" s="550"/>
      <c r="Y30" s="2"/>
      <c r="Z30" s="2"/>
      <c r="AA30" s="2"/>
      <c r="AB30" s="2"/>
    </row>
    <row r="31" spans="1:28">
      <c r="A31" s="642" t="s">
        <v>185</v>
      </c>
      <c r="B31" s="161" t="s">
        <v>37</v>
      </c>
      <c r="C31" s="193">
        <v>29185.355058725778</v>
      </c>
      <c r="D31" s="193">
        <v>30073.912805211046</v>
      </c>
      <c r="E31" s="193">
        <v>30851.311481505647</v>
      </c>
      <c r="F31" s="193">
        <v>32189.061595659736</v>
      </c>
      <c r="G31" s="193">
        <v>33754.86956161719</v>
      </c>
      <c r="H31" s="193">
        <v>36134.602242307716</v>
      </c>
      <c r="I31" s="193">
        <v>38009.875996481976</v>
      </c>
      <c r="J31" s="193">
        <v>39441.967789023438</v>
      </c>
      <c r="K31" s="193">
        <v>40277.619312109891</v>
      </c>
      <c r="L31" s="193">
        <v>38791.074685748346</v>
      </c>
      <c r="M31" s="193">
        <v>40027.240208867406</v>
      </c>
      <c r="N31" s="193">
        <v>41565.271221036899</v>
      </c>
      <c r="O31" s="193">
        <v>42145.097861131697</v>
      </c>
      <c r="P31" s="436">
        <v>44097.606423256111</v>
      </c>
      <c r="Q31" s="436">
        <v>45082.009631829329</v>
      </c>
      <c r="R31" s="436">
        <v>44204.946581930599</v>
      </c>
      <c r="S31" s="437">
        <v>44025.183426162432</v>
      </c>
      <c r="T31" s="193"/>
      <c r="U31" s="193"/>
      <c r="V31" s="193"/>
      <c r="W31" s="193"/>
      <c r="X31" s="550"/>
      <c r="Y31" s="2"/>
      <c r="Z31" s="2"/>
      <c r="AA31" s="2"/>
      <c r="AB31" s="2"/>
    </row>
    <row r="32" spans="1:28">
      <c r="A32" s="573" t="s">
        <v>185</v>
      </c>
      <c r="B32" s="161" t="s">
        <v>32</v>
      </c>
      <c r="C32" s="193">
        <v>36449.855115534861</v>
      </c>
      <c r="D32" s="193">
        <v>37273.618103417619</v>
      </c>
      <c r="E32" s="193">
        <v>38166.037840781217</v>
      </c>
      <c r="F32" s="193">
        <v>39677.198348105841</v>
      </c>
      <c r="G32" s="193">
        <v>41921.809761789213</v>
      </c>
      <c r="H32" s="193">
        <v>44307.92058486028</v>
      </c>
      <c r="I32" s="193">
        <v>46437.067117306477</v>
      </c>
      <c r="J32" s="193">
        <v>48061.537661335336</v>
      </c>
      <c r="K32" s="193">
        <v>48401.427340389913</v>
      </c>
      <c r="L32" s="193">
        <v>47001.555349681752</v>
      </c>
      <c r="M32" s="193">
        <v>48373.878815577889</v>
      </c>
      <c r="N32" s="193">
        <v>49790.66547823052</v>
      </c>
      <c r="O32" s="193">
        <v>51450.122295058092</v>
      </c>
      <c r="P32" s="436">
        <v>52787.026948993465</v>
      </c>
      <c r="Q32" s="436">
        <v>54598.550688751944</v>
      </c>
      <c r="R32" s="436">
        <v>56207.036747267928</v>
      </c>
      <c r="S32" s="437">
        <v>57466.787113234765</v>
      </c>
      <c r="T32" s="193"/>
      <c r="U32" s="193"/>
      <c r="V32" s="193"/>
      <c r="W32" s="193"/>
      <c r="X32" s="550"/>
      <c r="Y32" s="2"/>
      <c r="Z32" s="2"/>
      <c r="AA32" s="2"/>
      <c r="AB32" s="2"/>
    </row>
    <row r="33" spans="1:28">
      <c r="A33" s="572" t="s">
        <v>185</v>
      </c>
      <c r="B33" s="161" t="s">
        <v>60</v>
      </c>
      <c r="C33" s="193">
        <v>27006.397718577355</v>
      </c>
      <c r="D33" s="193">
        <v>27996.731184207136</v>
      </c>
      <c r="E33" s="193">
        <v>28641.55892459584</v>
      </c>
      <c r="F33" s="193">
        <v>29079.550615172833</v>
      </c>
      <c r="G33" s="193">
        <v>29468.15936758235</v>
      </c>
      <c r="H33" s="193">
        <v>30051.772516381159</v>
      </c>
      <c r="I33" s="193">
        <v>32350.577840977341</v>
      </c>
      <c r="J33" s="193">
        <v>33983.151821417894</v>
      </c>
      <c r="K33" s="193">
        <v>35402.917546826262</v>
      </c>
      <c r="L33" s="193">
        <v>34549.276088436185</v>
      </c>
      <c r="M33" s="193">
        <v>35075.753203653614</v>
      </c>
      <c r="N33" s="193">
        <v>36347.343350773546</v>
      </c>
      <c r="O33" s="193">
        <v>36237.109639305214</v>
      </c>
      <c r="P33" s="436">
        <v>36131.131247698162</v>
      </c>
      <c r="Q33" s="436">
        <v>36294.071933899642</v>
      </c>
      <c r="R33" s="436">
        <v>37255.170006997389</v>
      </c>
      <c r="S33" s="437">
        <v>38160.673585795288</v>
      </c>
      <c r="T33" s="193"/>
      <c r="U33" s="193"/>
      <c r="V33" s="193"/>
      <c r="W33" s="193"/>
      <c r="X33" s="550"/>
      <c r="Y33" s="2"/>
      <c r="Z33" s="2"/>
      <c r="AA33" s="2"/>
      <c r="AB33" s="2"/>
    </row>
    <row r="34" spans="1:2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c r="A35" s="2"/>
      <c r="B35" s="561" t="s">
        <v>191</v>
      </c>
      <c r="C35" s="562"/>
      <c r="D35" s="562"/>
      <c r="E35" s="562"/>
      <c r="F35" s="562"/>
      <c r="G35" s="562"/>
      <c r="H35" s="563" t="s">
        <v>398</v>
      </c>
      <c r="I35" s="562"/>
      <c r="J35" s="562"/>
      <c r="K35" s="562"/>
      <c r="L35" s="562"/>
      <c r="M35" s="562"/>
      <c r="N35" s="562"/>
      <c r="O35" s="562"/>
      <c r="P35" s="562"/>
      <c r="Q35" s="562"/>
      <c r="R35" s="562"/>
      <c r="S35" s="562"/>
      <c r="T35" s="562"/>
      <c r="U35" s="562"/>
      <c r="V35" s="562"/>
      <c r="W35" s="563" t="s">
        <v>259</v>
      </c>
      <c r="X35" s="563" t="s">
        <v>260</v>
      </c>
      <c r="Y35" s="2"/>
      <c r="Z35" s="2"/>
      <c r="AA35" s="2"/>
      <c r="AB35" s="2"/>
    </row>
    <row r="36" spans="1:28">
      <c r="A36" s="2"/>
      <c r="B36" s="447" t="s">
        <v>362</v>
      </c>
      <c r="C36" s="448">
        <v>2000</v>
      </c>
      <c r="D36" s="448">
        <v>2001</v>
      </c>
      <c r="E36" s="547">
        <v>2002</v>
      </c>
      <c r="F36" s="547">
        <v>2003</v>
      </c>
      <c r="G36" s="547">
        <v>2004</v>
      </c>
      <c r="H36" s="547">
        <v>2005</v>
      </c>
      <c r="I36" s="547">
        <v>2006</v>
      </c>
      <c r="J36" s="547">
        <v>2007</v>
      </c>
      <c r="K36" s="547">
        <v>2008</v>
      </c>
      <c r="L36" s="547">
        <v>2009</v>
      </c>
      <c r="M36" s="547">
        <v>2010</v>
      </c>
      <c r="N36" s="547">
        <v>2011</v>
      </c>
      <c r="O36" s="547">
        <v>2012</v>
      </c>
      <c r="P36" s="547">
        <v>2013</v>
      </c>
      <c r="Q36" s="547">
        <v>2014</v>
      </c>
      <c r="R36" s="547">
        <v>2015</v>
      </c>
      <c r="S36" s="547">
        <v>2016</v>
      </c>
      <c r="T36" s="448">
        <v>2017</v>
      </c>
      <c r="U36" s="448">
        <v>2018</v>
      </c>
      <c r="V36" s="448">
        <v>2019</v>
      </c>
      <c r="W36" s="448" t="s">
        <v>408</v>
      </c>
      <c r="X36" s="449"/>
      <c r="Y36" s="2"/>
      <c r="Z36" s="2"/>
      <c r="AA36" s="2"/>
      <c r="AB36" s="2"/>
    </row>
    <row r="37" spans="1:28">
      <c r="A37" s="2"/>
      <c r="B37" s="450"/>
      <c r="C37" s="450"/>
      <c r="D37" s="450"/>
      <c r="E37" s="450"/>
      <c r="F37" s="450"/>
      <c r="G37" s="450"/>
      <c r="H37" s="450"/>
      <c r="I37" s="450"/>
      <c r="J37" s="450"/>
      <c r="K37" s="450"/>
      <c r="L37" s="450"/>
      <c r="M37" s="450"/>
      <c r="N37" s="451"/>
      <c r="O37" s="451"/>
      <c r="P37" s="451"/>
      <c r="Q37" s="451"/>
      <c r="R37" s="451"/>
      <c r="S37" s="451"/>
      <c r="T37" s="451"/>
      <c r="U37" s="451"/>
      <c r="V37" s="451"/>
      <c r="W37" s="451"/>
      <c r="X37" s="449"/>
      <c r="Y37" s="2"/>
      <c r="Z37" s="2"/>
      <c r="AA37" s="2"/>
      <c r="AB37" s="2"/>
    </row>
    <row r="38" spans="1:28">
      <c r="A38" s="2"/>
      <c r="B38" s="638" t="s">
        <v>390</v>
      </c>
      <c r="C38" s="639">
        <v>9307.2274767371528</v>
      </c>
      <c r="D38" s="639">
        <v>9489.685601704683</v>
      </c>
      <c r="E38" s="639">
        <v>9488.5197539669662</v>
      </c>
      <c r="F38" s="639">
        <v>9891.4301706554761</v>
      </c>
      <c r="G38" s="639">
        <v>10855.716258781729</v>
      </c>
      <c r="H38" s="639">
        <v>11568.269717094608</v>
      </c>
      <c r="I38" s="639">
        <v>12367.107699946946</v>
      </c>
      <c r="J38" s="639">
        <v>12958.777995115313</v>
      </c>
      <c r="K38" s="639">
        <v>13651.935033468792</v>
      </c>
      <c r="L38" s="639">
        <v>13549.435136215725</v>
      </c>
      <c r="M38" s="639">
        <v>14037.656347751841</v>
      </c>
      <c r="N38" s="639">
        <v>14412.990960849338</v>
      </c>
      <c r="O38" s="639">
        <v>15073.337505786883</v>
      </c>
      <c r="P38" s="639">
        <v>15507.184313274915</v>
      </c>
      <c r="Q38" s="639">
        <v>15892.246818150266</v>
      </c>
      <c r="R38" s="641">
        <v>16263.537503561745</v>
      </c>
      <c r="S38" s="640">
        <v>16697.596841915696</v>
      </c>
      <c r="T38" s="193"/>
      <c r="U38" s="193"/>
      <c r="V38" s="193"/>
      <c r="W38" s="719"/>
      <c r="X38" s="493" t="s">
        <v>427</v>
      </c>
      <c r="Y38" s="2"/>
      <c r="Z38" s="2"/>
      <c r="AA38" s="2"/>
      <c r="AB38" s="2"/>
    </row>
    <row r="39" spans="1:28">
      <c r="A39" s="2"/>
      <c r="B39" s="638" t="s">
        <v>391</v>
      </c>
      <c r="C39" s="639">
        <v>9997.4288440576875</v>
      </c>
      <c r="D39" s="639">
        <v>10802.174638550538</v>
      </c>
      <c r="E39" s="639">
        <v>11593.413770051062</v>
      </c>
      <c r="F39" s="639">
        <v>12330.551912284996</v>
      </c>
      <c r="G39" s="639">
        <v>13462.828982478934</v>
      </c>
      <c r="H39" s="639">
        <v>14283.324766323603</v>
      </c>
      <c r="I39" s="639">
        <v>15884.50215264241</v>
      </c>
      <c r="J39" s="639">
        <v>17631.254425800958</v>
      </c>
      <c r="K39" s="639">
        <v>19519.399692262785</v>
      </c>
      <c r="L39" s="639">
        <v>19520.585899603517</v>
      </c>
      <c r="M39" s="639">
        <v>20755.334273722659</v>
      </c>
      <c r="N39" s="639">
        <v>22156.887843895427</v>
      </c>
      <c r="O39" s="639">
        <v>22944.382627052291</v>
      </c>
      <c r="P39" s="639">
        <v>23960.539540173973</v>
      </c>
      <c r="Q39" s="639">
        <v>25036.969527098001</v>
      </c>
      <c r="R39" s="641">
        <v>26135.272548402601</v>
      </c>
      <c r="S39" s="640">
        <v>27139.726257329516</v>
      </c>
      <c r="T39" s="193"/>
      <c r="U39" s="193"/>
      <c r="V39" s="193"/>
      <c r="W39" s="719"/>
      <c r="X39" s="493" t="s">
        <v>427</v>
      </c>
      <c r="Y39" s="2"/>
      <c r="Z39" s="2"/>
      <c r="AA39" s="2"/>
      <c r="AB39" s="2"/>
    </row>
    <row r="40" spans="1:28">
      <c r="A40" s="2"/>
      <c r="B40" s="638" t="s">
        <v>392</v>
      </c>
      <c r="C40" s="639">
        <v>5712.7471869695555</v>
      </c>
      <c r="D40" s="639">
        <v>6016.1534754492122</v>
      </c>
      <c r="E40" s="639">
        <v>6384.9597730794212</v>
      </c>
      <c r="F40" s="639">
        <v>6801.5952689339556</v>
      </c>
      <c r="G40" s="639">
        <v>7387.7447784769392</v>
      </c>
      <c r="H40" s="639">
        <v>8040.3346192277568</v>
      </c>
      <c r="I40" s="639">
        <v>8826.8796387020393</v>
      </c>
      <c r="J40" s="639">
        <v>9768.9641596266247</v>
      </c>
      <c r="K40" s="639">
        <v>10392.954618880312</v>
      </c>
      <c r="L40" s="639">
        <v>10785.696843371103</v>
      </c>
      <c r="M40" s="639">
        <v>11721.305674184166</v>
      </c>
      <c r="N40" s="639">
        <v>12610.381624108153</v>
      </c>
      <c r="O40" s="639">
        <v>13479.390434879182</v>
      </c>
      <c r="P40" s="639">
        <v>14403.908470929557</v>
      </c>
      <c r="Q40" s="639">
        <v>15271.611607870833</v>
      </c>
      <c r="R40" s="641">
        <v>16097.607387237302</v>
      </c>
      <c r="S40" s="640">
        <v>16984.855911014383</v>
      </c>
      <c r="T40" s="193"/>
      <c r="U40" s="193"/>
      <c r="V40" s="193"/>
      <c r="W40" s="719"/>
      <c r="X40" s="493" t="s">
        <v>427</v>
      </c>
      <c r="Y40" s="2"/>
      <c r="Z40" s="2"/>
      <c r="AA40" s="2"/>
      <c r="AB40" s="2"/>
    </row>
    <row r="41" spans="1:28">
      <c r="A41" s="2"/>
      <c r="B41" s="638" t="s">
        <v>393</v>
      </c>
      <c r="C41" s="639">
        <v>15832.512868769929</v>
      </c>
      <c r="D41" s="639">
        <v>16663.89408644554</v>
      </c>
      <c r="E41" s="639">
        <v>17432.588673774946</v>
      </c>
      <c r="F41" s="639">
        <v>18093.217844617695</v>
      </c>
      <c r="G41" s="639">
        <v>19223.513583169097</v>
      </c>
      <c r="H41" s="639">
        <v>20254.138611286446</v>
      </c>
      <c r="I41" s="639">
        <v>22416.447767629401</v>
      </c>
      <c r="J41" s="639">
        <v>23997.311691395407</v>
      </c>
      <c r="K41" s="639">
        <v>25640.314407048321</v>
      </c>
      <c r="L41" s="639">
        <v>24942.086667873016</v>
      </c>
      <c r="M41" s="639">
        <v>26017.973974337638</v>
      </c>
      <c r="N41" s="639">
        <v>27716.063233408535</v>
      </c>
      <c r="O41" s="639">
        <v>28390.359163940007</v>
      </c>
      <c r="P41" s="639">
        <v>29339.75640826326</v>
      </c>
      <c r="Q41" s="639">
        <v>30138.30066550881</v>
      </c>
      <c r="R41" s="641">
        <v>30553.254881174878</v>
      </c>
      <c r="S41" s="640">
        <v>31022.884846149605</v>
      </c>
      <c r="T41" s="193"/>
      <c r="U41" s="193"/>
      <c r="V41" s="193"/>
      <c r="W41" s="719"/>
      <c r="X41" s="493" t="s">
        <v>427</v>
      </c>
      <c r="Y41" s="2"/>
      <c r="Z41" s="2"/>
      <c r="AA41" s="2"/>
      <c r="AB41" s="2"/>
    </row>
    <row r="42" spans="1:28">
      <c r="A42" s="2"/>
      <c r="B42" s="638" t="s">
        <v>394</v>
      </c>
      <c r="C42" s="639">
        <v>22547.160462904052</v>
      </c>
      <c r="D42" s="639">
        <v>23719.384765293267</v>
      </c>
      <c r="E42" s="639">
        <v>24724.294872023584</v>
      </c>
      <c r="F42" s="639">
        <v>25318.170378287083</v>
      </c>
      <c r="G42" s="639">
        <v>26564.347946203667</v>
      </c>
      <c r="H42" s="639">
        <v>27495.316520964014</v>
      </c>
      <c r="I42" s="639">
        <v>29755.239360450461</v>
      </c>
      <c r="J42" s="639">
        <v>31498.103471150374</v>
      </c>
      <c r="K42" s="639">
        <v>32918.223558542966</v>
      </c>
      <c r="L42" s="639">
        <v>32148.948627457747</v>
      </c>
      <c r="M42" s="639">
        <v>33275.375733968671</v>
      </c>
      <c r="N42" s="639">
        <v>34703.905189037752</v>
      </c>
      <c r="O42" s="639">
        <v>35241.332060640183</v>
      </c>
      <c r="P42" s="639">
        <v>36444.987330222328</v>
      </c>
      <c r="Q42" s="639">
        <v>37553.141105268573</v>
      </c>
      <c r="R42" s="641">
        <v>38705.611760781183</v>
      </c>
      <c r="S42" s="640">
        <v>39629.495719350802</v>
      </c>
      <c r="T42" s="193"/>
      <c r="U42" s="193"/>
      <c r="V42" s="193"/>
      <c r="W42" s="719"/>
      <c r="X42" s="493" t="s">
        <v>427</v>
      </c>
      <c r="Y42" s="2"/>
      <c r="Z42" s="2"/>
      <c r="AA42" s="2"/>
      <c r="AB42" s="2"/>
    </row>
    <row r="43" spans="1:28">
      <c r="A43" s="2"/>
      <c r="B43" s="638" t="s">
        <v>395</v>
      </c>
      <c r="C43" s="639">
        <v>8644.2755164650061</v>
      </c>
      <c r="D43" s="639">
        <v>8775.1132368070485</v>
      </c>
      <c r="E43" s="639">
        <v>8814.623611509749</v>
      </c>
      <c r="F43" s="639">
        <v>9042.9384971477539</v>
      </c>
      <c r="G43" s="639">
        <v>9735.627799247748</v>
      </c>
      <c r="H43" s="639">
        <v>10435.116698763615</v>
      </c>
      <c r="I43" s="639">
        <v>11303.817507148571</v>
      </c>
      <c r="J43" s="639">
        <v>12120.998951614121</v>
      </c>
      <c r="K43" s="639">
        <v>12716.585970638862</v>
      </c>
      <c r="L43" s="639">
        <v>12514.097110243065</v>
      </c>
      <c r="M43" s="639">
        <v>13285.200473398731</v>
      </c>
      <c r="N43" s="639">
        <v>14119.944569350593</v>
      </c>
      <c r="O43" s="639">
        <v>14589.052638354331</v>
      </c>
      <c r="P43" s="639">
        <v>15070.536011481943</v>
      </c>
      <c r="Q43" s="639">
        <v>15388.724149028112</v>
      </c>
      <c r="R43" s="641">
        <v>15320.86939098849</v>
      </c>
      <c r="S43" s="640">
        <v>15365.516043337049</v>
      </c>
      <c r="T43" s="193"/>
      <c r="U43" s="193"/>
      <c r="V43" s="193"/>
      <c r="W43" s="719"/>
      <c r="X43" s="493" t="s">
        <v>427</v>
      </c>
      <c r="Y43" s="2"/>
      <c r="Z43" s="2"/>
      <c r="AA43" s="2"/>
      <c r="AB43" s="2"/>
    </row>
    <row r="44" spans="1:28">
      <c r="A44" s="2"/>
      <c r="B44" s="638" t="s">
        <v>396</v>
      </c>
      <c r="C44" s="639">
        <v>10583.419770637294</v>
      </c>
      <c r="D44" s="639">
        <v>10806.324508674177</v>
      </c>
      <c r="E44" s="639">
        <v>10978.340545104496</v>
      </c>
      <c r="F44" s="639">
        <v>11507.133726040656</v>
      </c>
      <c r="G44" s="639">
        <v>12537.060091152687</v>
      </c>
      <c r="H44" s="639">
        <v>13310.395734691228</v>
      </c>
      <c r="I44" s="639">
        <v>14219.82891655208</v>
      </c>
      <c r="J44" s="639">
        <v>15058.455997510571</v>
      </c>
      <c r="K44" s="639">
        <v>15709.596657646887</v>
      </c>
      <c r="L44" s="639">
        <v>15669.684438370146</v>
      </c>
      <c r="M44" s="639">
        <v>16337.45157641267</v>
      </c>
      <c r="N44" s="639">
        <v>16873.446227046075</v>
      </c>
      <c r="O44" s="639">
        <v>17287.846721643535</v>
      </c>
      <c r="P44" s="639">
        <v>17673.99983512337</v>
      </c>
      <c r="Q44" s="639">
        <v>18197.221052656845</v>
      </c>
      <c r="R44" s="641">
        <v>18514.044136909091</v>
      </c>
      <c r="S44" s="640">
        <v>19056.770260448619</v>
      </c>
      <c r="T44" s="193"/>
      <c r="U44" s="193"/>
      <c r="V44" s="193"/>
      <c r="W44" s="719"/>
      <c r="X44" s="493" t="s">
        <v>427</v>
      </c>
      <c r="Y44" s="2"/>
      <c r="Z44" s="2"/>
      <c r="AA44" s="2"/>
      <c r="AB44" s="2"/>
    </row>
    <row r="45" spans="1:28">
      <c r="A45" s="2"/>
      <c r="B45" s="638" t="s">
        <v>397</v>
      </c>
      <c r="C45" s="639">
        <v>1900.4642682111805</v>
      </c>
      <c r="D45" s="639">
        <v>1972.2085976581327</v>
      </c>
      <c r="E45" s="639">
        <v>2008.6450173172893</v>
      </c>
      <c r="F45" s="639">
        <v>2096.2916962536756</v>
      </c>
      <c r="G45" s="639">
        <v>2353.1842175894953</v>
      </c>
      <c r="H45" s="639">
        <v>2494.9771560122176</v>
      </c>
      <c r="I45" s="639">
        <v>2679.7285123591209</v>
      </c>
      <c r="J45" s="639">
        <v>2866.1073352489348</v>
      </c>
      <c r="K45" s="639">
        <v>2999.9070723620052</v>
      </c>
      <c r="L45" s="639">
        <v>3038.336283106461</v>
      </c>
      <c r="M45" s="639">
        <v>3163.241967766322</v>
      </c>
      <c r="N45" s="639">
        <v>3283.42759327052</v>
      </c>
      <c r="O45" s="639">
        <v>3378.5140584792935</v>
      </c>
      <c r="P45" s="639">
        <v>3509.4295979781668</v>
      </c>
      <c r="Q45" s="639">
        <v>3647.1740108168924</v>
      </c>
      <c r="R45" s="641">
        <v>3705.2441018546851</v>
      </c>
      <c r="S45" s="640">
        <v>3710.7449572203695</v>
      </c>
      <c r="T45" s="193"/>
      <c r="U45" s="193"/>
      <c r="V45" s="193"/>
      <c r="W45" s="719"/>
      <c r="X45" s="493" t="s">
        <v>427</v>
      </c>
      <c r="Y45" s="2"/>
      <c r="Z45" s="2"/>
      <c r="AA45" s="2"/>
      <c r="AB45" s="2"/>
    </row>
    <row r="46" spans="1:28">
      <c r="A46" s="2"/>
      <c r="B46" s="638" t="s">
        <v>414</v>
      </c>
      <c r="C46" s="639">
        <v>7913.476834016602</v>
      </c>
      <c r="D46" s="639">
        <v>8195.838292607621</v>
      </c>
      <c r="E46" s="639">
        <v>8471.3611128350767</v>
      </c>
      <c r="F46" s="639">
        <v>8837.5816638137076</v>
      </c>
      <c r="G46" s="639">
        <v>9451.6668781729804</v>
      </c>
      <c r="H46" s="639">
        <v>10070.28776206886</v>
      </c>
      <c r="I46" s="639">
        <v>10897.623865270722</v>
      </c>
      <c r="J46" s="639">
        <v>11667.169476605708</v>
      </c>
      <c r="K46" s="639">
        <v>12203.310815292074</v>
      </c>
      <c r="L46" s="639">
        <v>12172.486667936775</v>
      </c>
      <c r="M46" s="639">
        <v>12833.616610228728</v>
      </c>
      <c r="N46" s="639">
        <v>13541.895094017955</v>
      </c>
      <c r="O46" s="639">
        <v>14071.513812234954</v>
      </c>
      <c r="P46" s="639">
        <v>14654.357229821235</v>
      </c>
      <c r="Q46" s="639">
        <v>15227.282760746075</v>
      </c>
      <c r="R46" s="639">
        <v>15668.332536731165</v>
      </c>
      <c r="S46" s="640">
        <v>16136.077451067402</v>
      </c>
      <c r="T46" s="193"/>
      <c r="U46" s="193"/>
      <c r="V46" s="193"/>
      <c r="W46" s="719"/>
      <c r="X46" s="493" t="s">
        <v>427</v>
      </c>
      <c r="Y46" s="2"/>
      <c r="Z46" s="2"/>
      <c r="AA46" s="2"/>
      <c r="AB46" s="2"/>
    </row>
    <row r="47" spans="1:28">
      <c r="A47" s="2"/>
      <c r="B47" s="161" t="s">
        <v>122</v>
      </c>
      <c r="C47" s="438">
        <v>817.86010958156021</v>
      </c>
      <c r="D47" s="438">
        <v>847.04224763650245</v>
      </c>
      <c r="E47" s="193">
        <v>875.5176104472979</v>
      </c>
      <c r="F47" s="193">
        <v>922.82944915300084</v>
      </c>
      <c r="G47" s="193">
        <v>916.33447479834945</v>
      </c>
      <c r="H47" s="193">
        <v>1011.5955243975923</v>
      </c>
      <c r="I47" s="193">
        <v>1065.619665147027</v>
      </c>
      <c r="J47" s="193">
        <v>1210.479265289395</v>
      </c>
      <c r="K47" s="193">
        <v>1247.0661442909948</v>
      </c>
      <c r="L47" s="193">
        <v>1482.0988371141652</v>
      </c>
      <c r="M47" s="193">
        <v>1581.6008359896719</v>
      </c>
      <c r="N47" s="193">
        <v>1660.7398561795851</v>
      </c>
      <c r="O47" s="193">
        <v>1873.1539455230695</v>
      </c>
      <c r="P47" s="436">
        <v>1877.4119527561047</v>
      </c>
      <c r="Q47" s="436">
        <v>1875.447406820166</v>
      </c>
      <c r="R47" s="436">
        <v>1861.1243315796944</v>
      </c>
      <c r="S47" s="437">
        <v>1876.5446824982421</v>
      </c>
      <c r="T47" s="193"/>
      <c r="U47" s="193"/>
      <c r="V47" s="193"/>
      <c r="W47" s="719">
        <v>1713.4048497269644</v>
      </c>
      <c r="X47" s="493" t="s">
        <v>407</v>
      </c>
      <c r="Y47" s="2"/>
    </row>
    <row r="48" spans="1:28">
      <c r="A48" s="2"/>
      <c r="B48" s="161" t="s">
        <v>111</v>
      </c>
      <c r="C48" s="193">
        <v>4026.5374216543764</v>
      </c>
      <c r="D48" s="193">
        <v>4463.6329857457058</v>
      </c>
      <c r="E48" s="193">
        <v>4754.6758564387746</v>
      </c>
      <c r="F48" s="193">
        <v>5114.7847786848661</v>
      </c>
      <c r="G48" s="193">
        <v>5524.9216608443576</v>
      </c>
      <c r="H48" s="193">
        <v>5942.8700830914113</v>
      </c>
      <c r="I48" s="193">
        <v>6634.779222294188</v>
      </c>
      <c r="J48" s="193">
        <v>7289.6323664745378</v>
      </c>
      <c r="K48" s="193">
        <v>8228.3574283083344</v>
      </c>
      <c r="L48" s="193">
        <v>8823.8029837768845</v>
      </c>
      <c r="M48" s="193">
        <v>9646.6157266835908</v>
      </c>
      <c r="N48" s="193">
        <v>10207.700674490219</v>
      </c>
      <c r="O48" s="193">
        <v>10526.248327765965</v>
      </c>
      <c r="P48" s="436">
        <v>10584.446918838943</v>
      </c>
      <c r="Q48" s="436">
        <v>11325.321567828163</v>
      </c>
      <c r="R48" s="436">
        <v>11504.74823778835</v>
      </c>
      <c r="S48" s="437">
        <v>11928.536562516372</v>
      </c>
      <c r="T48" s="193"/>
      <c r="U48" s="193"/>
      <c r="V48" s="193"/>
      <c r="W48" s="719">
        <v>10260.94986249758</v>
      </c>
      <c r="X48" s="493" t="s">
        <v>407</v>
      </c>
      <c r="Y48" s="2"/>
    </row>
    <row r="49" spans="1:25">
      <c r="A49" s="2"/>
      <c r="B49" s="161" t="s">
        <v>99</v>
      </c>
      <c r="C49" s="193">
        <v>8093.2878715494107</v>
      </c>
      <c r="D49" s="193">
        <v>8416.4999554577771</v>
      </c>
      <c r="E49" s="193">
        <v>8911.4130924145629</v>
      </c>
      <c r="F49" s="193">
        <v>9620.8720559261164</v>
      </c>
      <c r="G49" s="193">
        <v>10176.370061367712</v>
      </c>
      <c r="H49" s="193">
        <v>10971.517419714184</v>
      </c>
      <c r="I49" s="193">
        <v>11332.449612855449</v>
      </c>
      <c r="J49" s="193">
        <v>11843.363581141939</v>
      </c>
      <c r="K49" s="193">
        <v>12161.899155195404</v>
      </c>
      <c r="L49" s="193">
        <v>12241.810545567401</v>
      </c>
      <c r="M49" s="193">
        <v>12609.869410261841</v>
      </c>
      <c r="N49" s="193">
        <v>12989.954960129422</v>
      </c>
      <c r="O49" s="193">
        <v>13404.009294239986</v>
      </c>
      <c r="P49" s="436">
        <v>13715.331741126756</v>
      </c>
      <c r="Q49" s="436">
        <v>14202.865755743887</v>
      </c>
      <c r="R49" s="436">
        <v>14612.6803900956</v>
      </c>
      <c r="S49" s="437">
        <v>15074.924812804462</v>
      </c>
      <c r="T49" s="193"/>
      <c r="U49" s="193"/>
      <c r="V49" s="193"/>
      <c r="W49" s="719">
        <v>13494.039361293564</v>
      </c>
      <c r="X49" s="493" t="s">
        <v>19</v>
      </c>
      <c r="Y49" s="2"/>
    </row>
    <row r="50" spans="1:25">
      <c r="A50" s="2"/>
      <c r="B50" s="161" t="s">
        <v>113</v>
      </c>
      <c r="C50" s="193">
        <v>2781.2581400696458</v>
      </c>
      <c r="D50" s="193">
        <v>2870.0367144547886</v>
      </c>
      <c r="E50" s="193">
        <v>2620.8890118658055</v>
      </c>
      <c r="F50" s="193">
        <v>2715.9434412313972</v>
      </c>
      <c r="G50" s="193">
        <v>2985.5985853921125</v>
      </c>
      <c r="H50" s="193">
        <v>3516.402657741442</v>
      </c>
      <c r="I50" s="193">
        <v>4222.6630326540526</v>
      </c>
      <c r="J50" s="193">
        <v>5128.3612533913702</v>
      </c>
      <c r="K50" s="193">
        <v>5743.1100475711892</v>
      </c>
      <c r="L50" s="193">
        <v>5718.694407895573</v>
      </c>
      <c r="M50" s="193">
        <v>5775.8640130560016</v>
      </c>
      <c r="N50" s="193">
        <v>5911.2543338732239</v>
      </c>
      <c r="O50" s="193">
        <v>6109.1366123063453</v>
      </c>
      <c r="P50" s="436">
        <v>6400.6733758948021</v>
      </c>
      <c r="Q50" s="436">
        <v>6594.3978255573293</v>
      </c>
      <c r="R50" s="436">
        <v>6634.4022742107582</v>
      </c>
      <c r="S50" s="437">
        <v>6499.0671039768558</v>
      </c>
      <c r="T50" s="193"/>
      <c r="U50" s="193"/>
      <c r="V50" s="193"/>
      <c r="W50" s="719">
        <v>6047.0875336400641</v>
      </c>
      <c r="X50" s="493" t="s">
        <v>407</v>
      </c>
      <c r="Y50" s="2"/>
    </row>
    <row r="51" spans="1:25">
      <c r="A51" s="2"/>
      <c r="B51" s="161" t="s">
        <v>266</v>
      </c>
      <c r="C51" s="193">
        <v>14901.648653753729</v>
      </c>
      <c r="D51" s="193">
        <v>14199.05238514333</v>
      </c>
      <c r="E51" s="193">
        <v>14369.592996084444</v>
      </c>
      <c r="F51" s="193">
        <v>15368.734055798182</v>
      </c>
      <c r="G51" s="193">
        <v>16526.526858282352</v>
      </c>
      <c r="H51" s="193">
        <v>17928.467083915464</v>
      </c>
      <c r="I51" s="193">
        <v>20603.615975104996</v>
      </c>
      <c r="J51" s="193">
        <v>22843.671553172255</v>
      </c>
      <c r="K51" s="193">
        <v>23026.455210511587</v>
      </c>
      <c r="L51" s="193">
        <v>20168.366388662202</v>
      </c>
      <c r="M51" s="193">
        <v>18760.633366139631</v>
      </c>
      <c r="N51" s="193">
        <v>18602.425357617649</v>
      </c>
      <c r="O51" s="193">
        <v>19457.041460008073</v>
      </c>
      <c r="P51" s="436">
        <v>19520.526932360339</v>
      </c>
      <c r="Q51" s="436">
        <v>20563.657135807691</v>
      </c>
      <c r="R51" s="436">
        <v>21415.707947635587</v>
      </c>
      <c r="S51" s="437">
        <v>22413.483798392972</v>
      </c>
      <c r="T51" s="193"/>
      <c r="U51" s="193"/>
      <c r="V51" s="193"/>
      <c r="W51" s="719">
        <v>20373.260377120834</v>
      </c>
      <c r="X51" s="493" t="s">
        <v>426</v>
      </c>
      <c r="Y51" s="2"/>
    </row>
    <row r="52" spans="1:25">
      <c r="A52" s="2"/>
      <c r="B52" s="161" t="s">
        <v>267</v>
      </c>
      <c r="C52" s="193">
        <v>11810.06136433316</v>
      </c>
      <c r="D52" s="193">
        <v>11419.058866265175</v>
      </c>
      <c r="E52" s="193">
        <v>10217.273099783357</v>
      </c>
      <c r="F52" s="193">
        <v>11217.571927688754</v>
      </c>
      <c r="G52" s="193">
        <v>12430.713724945206</v>
      </c>
      <c r="H52" s="193">
        <v>13817.714073788426</v>
      </c>
      <c r="I52" s="193">
        <v>15227.512496123374</v>
      </c>
      <c r="J52" s="193">
        <v>16865.544759521177</v>
      </c>
      <c r="K52" s="193">
        <v>17711.441786757092</v>
      </c>
      <c r="L52" s="193">
        <v>16618.120852378179</v>
      </c>
      <c r="M52" s="193">
        <v>18333.543698546109</v>
      </c>
      <c r="N52" s="193">
        <v>19629.351845191642</v>
      </c>
      <c r="O52" s="193">
        <v>19579.006483713914</v>
      </c>
      <c r="P52" s="193">
        <v>20161.496832425448</v>
      </c>
      <c r="Q52" s="193">
        <v>19801.259115092467</v>
      </c>
      <c r="R52" s="193">
        <v>20337.715945278858</v>
      </c>
      <c r="S52" s="437">
        <v>19934.372487130146</v>
      </c>
      <c r="T52" s="193"/>
      <c r="U52" s="193"/>
      <c r="V52" s="193"/>
      <c r="W52" s="719">
        <v>18977.620991260959</v>
      </c>
      <c r="X52" s="493" t="s">
        <v>19</v>
      </c>
      <c r="Y52" s="2"/>
    </row>
    <row r="53" spans="1:25">
      <c r="A53" s="2"/>
      <c r="B53" s="161" t="s">
        <v>114</v>
      </c>
      <c r="C53" s="193">
        <v>2318.2380734852363</v>
      </c>
      <c r="D53" s="193">
        <v>2613.7845670753586</v>
      </c>
      <c r="E53" s="193">
        <v>3020.4539866882992</v>
      </c>
      <c r="F53" s="193">
        <v>3531.9686429130506</v>
      </c>
      <c r="G53" s="193">
        <v>4031.9472042657972</v>
      </c>
      <c r="H53" s="193">
        <v>4769.4890040930059</v>
      </c>
      <c r="I53" s="193">
        <v>5607.6458691567004</v>
      </c>
      <c r="J53" s="193">
        <v>6605.2166961815137</v>
      </c>
      <c r="K53" s="193">
        <v>7260.9687558736805</v>
      </c>
      <c r="L53" s="193">
        <v>6323.5783360545129</v>
      </c>
      <c r="M53" s="193">
        <v>6567.25858179835</v>
      </c>
      <c r="N53" s="193">
        <v>7022.1039433838769</v>
      </c>
      <c r="O53" s="193">
        <v>7649.4914094321239</v>
      </c>
      <c r="P53" s="436">
        <v>7997.3871284892466</v>
      </c>
      <c r="Q53" s="436">
        <v>8396.7425948462951</v>
      </c>
      <c r="R53" s="436">
        <v>8709.5410881624321</v>
      </c>
      <c r="S53" s="437">
        <v>8817.9539955471137</v>
      </c>
      <c r="T53" s="193"/>
      <c r="U53" s="193"/>
      <c r="V53" s="193"/>
      <c r="W53" s="719">
        <v>7661.3723518306788</v>
      </c>
      <c r="X53" s="493" t="s">
        <v>407</v>
      </c>
      <c r="Y53" s="2"/>
    </row>
    <row r="54" spans="1:25">
      <c r="A54" s="2"/>
      <c r="B54" s="161" t="s">
        <v>268</v>
      </c>
      <c r="C54" s="442"/>
      <c r="D54" s="442"/>
      <c r="E54" s="442"/>
      <c r="F54" s="442"/>
      <c r="G54" s="442"/>
      <c r="H54" s="442"/>
      <c r="I54" s="442"/>
      <c r="J54" s="442"/>
      <c r="K54" s="442"/>
      <c r="L54" s="442"/>
      <c r="M54" s="442"/>
      <c r="N54" s="193">
        <v>35973.780509792021</v>
      </c>
      <c r="O54" s="442"/>
      <c r="P54" s="443"/>
      <c r="Q54" s="440"/>
      <c r="R54" s="440"/>
      <c r="S54" s="441"/>
      <c r="T54" s="193"/>
      <c r="U54" s="193"/>
      <c r="V54" s="193"/>
      <c r="W54" s="720"/>
      <c r="X54" s="493"/>
      <c r="Y54" s="2"/>
    </row>
    <row r="55" spans="1:25">
      <c r="A55" s="2"/>
      <c r="B55" s="161" t="s">
        <v>34</v>
      </c>
      <c r="C55" s="193">
        <v>26406.130950898892</v>
      </c>
      <c r="D55" s="193">
        <v>27431.075399361758</v>
      </c>
      <c r="E55" s="193">
        <v>28717.289202630138</v>
      </c>
      <c r="F55" s="193">
        <v>29723.683849918907</v>
      </c>
      <c r="G55" s="193">
        <v>31345.220871297945</v>
      </c>
      <c r="H55" s="193">
        <v>32591.809354018285</v>
      </c>
      <c r="I55" s="193">
        <v>34356.766405255854</v>
      </c>
      <c r="J55" s="193">
        <v>36596.008409386406</v>
      </c>
      <c r="K55" s="193">
        <v>37506.906821726843</v>
      </c>
      <c r="L55" s="193">
        <v>40282.313719524216</v>
      </c>
      <c r="M55" s="193">
        <v>39191.035625181576</v>
      </c>
      <c r="N55" s="193">
        <v>41782.284942066239</v>
      </c>
      <c r="O55" s="193">
        <v>42616.148921566251</v>
      </c>
      <c r="P55" s="436">
        <v>45668.689114267334</v>
      </c>
      <c r="Q55" s="436">
        <v>46446.027241940428</v>
      </c>
      <c r="R55" s="436">
        <v>46475.927751856929</v>
      </c>
      <c r="S55" s="437">
        <v>46789.927237754528</v>
      </c>
      <c r="T55" s="193"/>
      <c r="U55" s="193"/>
      <c r="V55" s="193"/>
      <c r="W55" s="719">
        <v>43126.487351136333</v>
      </c>
      <c r="X55" s="493" t="s">
        <v>19</v>
      </c>
      <c r="Y55" s="2"/>
    </row>
    <row r="56" spans="1:25">
      <c r="A56" s="2"/>
      <c r="B56" s="161" t="s">
        <v>43</v>
      </c>
      <c r="C56" s="193">
        <v>29301.086978103005</v>
      </c>
      <c r="D56" s="193">
        <v>29725.42733191259</v>
      </c>
      <c r="E56" s="193">
        <v>31119.209993289038</v>
      </c>
      <c r="F56" s="193">
        <v>31987.22057274442</v>
      </c>
      <c r="G56" s="193">
        <v>33649.413350707131</v>
      </c>
      <c r="H56" s="193">
        <v>34866.840437147657</v>
      </c>
      <c r="I56" s="193">
        <v>37455.510214891226</v>
      </c>
      <c r="J56" s="193">
        <v>39150.877283042624</v>
      </c>
      <c r="K56" s="193">
        <v>41058.630539138132</v>
      </c>
      <c r="L56" s="193">
        <v>40704.409714400768</v>
      </c>
      <c r="M56" s="193">
        <v>41906.729592689626</v>
      </c>
      <c r="N56" s="193">
        <v>44237.960316538942</v>
      </c>
      <c r="O56" s="193">
        <v>46233.396243390467</v>
      </c>
      <c r="P56" s="436">
        <v>47721.737278265333</v>
      </c>
      <c r="Q56" s="436">
        <v>48615.989610374927</v>
      </c>
      <c r="R56" s="436">
        <v>49419.330061587512</v>
      </c>
      <c r="S56" s="437">
        <v>50077.832611796752</v>
      </c>
      <c r="T56" s="193"/>
      <c r="U56" s="193"/>
      <c r="V56" s="193"/>
      <c r="W56" s="719">
        <v>45817.250533327635</v>
      </c>
      <c r="X56" s="493" t="s">
        <v>19</v>
      </c>
      <c r="Y56" s="2"/>
    </row>
    <row r="57" spans="1:25">
      <c r="A57" s="2"/>
      <c r="B57" s="161" t="s">
        <v>123</v>
      </c>
      <c r="C57" s="193">
        <v>3534.3291476621462</v>
      </c>
      <c r="D57" s="193">
        <v>3942.0848821948493</v>
      </c>
      <c r="E57" s="193">
        <v>4393.9671993184229</v>
      </c>
      <c r="F57" s="193">
        <v>4945.907916372159</v>
      </c>
      <c r="G57" s="193">
        <v>5551.4488418301871</v>
      </c>
      <c r="H57" s="193">
        <v>7169.1504310385499</v>
      </c>
      <c r="I57" s="193">
        <v>9830.1626057386784</v>
      </c>
      <c r="J57" s="193">
        <v>12477.384685944313</v>
      </c>
      <c r="K57" s="193">
        <v>13799.786140073293</v>
      </c>
      <c r="L57" s="193">
        <v>14900.508664252155</v>
      </c>
      <c r="M57" s="193">
        <v>15627.605619881655</v>
      </c>
      <c r="N57" s="193">
        <v>15754.152362614832</v>
      </c>
      <c r="O57" s="193">
        <v>16180.887150304756</v>
      </c>
      <c r="P57" s="436">
        <v>17171.761365550745</v>
      </c>
      <c r="Q57" s="436">
        <v>17607.622893364591</v>
      </c>
      <c r="R57" s="436">
        <v>17779.773730439621</v>
      </c>
      <c r="S57" s="437">
        <v>17253.256030063316</v>
      </c>
      <c r="T57" s="193"/>
      <c r="U57" s="193"/>
      <c r="V57" s="193"/>
      <c r="W57" s="719">
        <v>15824.811499826303</v>
      </c>
      <c r="X57" s="493" t="s">
        <v>407</v>
      </c>
      <c r="Y57" s="2"/>
    </row>
    <row r="58" spans="1:25">
      <c r="A58" s="2"/>
      <c r="B58" s="161" t="s">
        <v>77</v>
      </c>
      <c r="C58" s="193">
        <v>20487.343180341366</v>
      </c>
      <c r="D58" s="193">
        <v>21132.328841074712</v>
      </c>
      <c r="E58" s="193">
        <v>21607.806652766347</v>
      </c>
      <c r="F58" s="193">
        <v>21305.858070754464</v>
      </c>
      <c r="G58" s="193">
        <v>21620.727283894492</v>
      </c>
      <c r="H58" s="193">
        <v>22602.956495697537</v>
      </c>
      <c r="I58" s="193">
        <v>23415.711724390876</v>
      </c>
      <c r="J58" s="193">
        <v>23923.708714822395</v>
      </c>
      <c r="K58" s="193">
        <v>23392.286158716724</v>
      </c>
      <c r="L58" s="193">
        <v>22191.17460331264</v>
      </c>
      <c r="M58" s="193">
        <v>22431.929950606536</v>
      </c>
      <c r="N58" s="193">
        <v>22674.727815832844</v>
      </c>
      <c r="O58" s="193">
        <v>23453.635488630753</v>
      </c>
      <c r="P58" s="193">
        <v>23506.787268702545</v>
      </c>
      <c r="Q58" s="436">
        <v>23494.507028120144</v>
      </c>
      <c r="R58" s="436">
        <v>23072.814705711051</v>
      </c>
      <c r="S58" s="437">
        <v>23173.033301434851</v>
      </c>
      <c r="T58" s="193"/>
      <c r="U58" s="193"/>
      <c r="V58" s="193"/>
      <c r="W58" s="719">
        <v>23140.244391091677</v>
      </c>
      <c r="X58" s="493" t="s">
        <v>19</v>
      </c>
      <c r="Y58" s="2"/>
    </row>
    <row r="59" spans="1:25">
      <c r="A59" s="2"/>
      <c r="B59" s="161" t="s">
        <v>33</v>
      </c>
      <c r="C59" s="193">
        <v>36053.105126356291</v>
      </c>
      <c r="D59" s="193">
        <v>36008.859391555547</v>
      </c>
      <c r="E59" s="193">
        <v>35945.511908232693</v>
      </c>
      <c r="F59" s="193">
        <v>36696.27589309153</v>
      </c>
      <c r="G59" s="193">
        <v>37851.826438184762</v>
      </c>
      <c r="H59" s="193">
        <v>38931.435237845195</v>
      </c>
      <c r="I59" s="193">
        <v>39636.411475306137</v>
      </c>
      <c r="J59" s="193">
        <v>40769.791020702018</v>
      </c>
      <c r="K59" s="193">
        <v>41047.160830096851</v>
      </c>
      <c r="L59" s="193">
        <v>39888.468193272063</v>
      </c>
      <c r="M59" s="193">
        <v>40230.231096438532</v>
      </c>
      <c r="N59" s="193">
        <v>40696.150970313327</v>
      </c>
      <c r="O59" s="193">
        <v>42208.653052952781</v>
      </c>
      <c r="P59" s="436">
        <v>44657.795923382568</v>
      </c>
      <c r="Q59" s="436">
        <v>46734.524149471006</v>
      </c>
      <c r="R59" s="436">
        <v>47333.848029629415</v>
      </c>
      <c r="S59" s="445">
        <v>48746.899906076411</v>
      </c>
      <c r="T59" s="193"/>
      <c r="U59" s="193"/>
      <c r="V59" s="193"/>
      <c r="W59" s="719">
        <v>44177.024335845788</v>
      </c>
      <c r="X59" s="493" t="s">
        <v>19</v>
      </c>
      <c r="Y59" s="2"/>
    </row>
    <row r="60" spans="1:25">
      <c r="A60" s="2"/>
      <c r="B60" s="161" t="s">
        <v>124</v>
      </c>
      <c r="C60" s="193">
        <v>1301.4632847935163</v>
      </c>
      <c r="D60" s="193">
        <v>1372.3625138677182</v>
      </c>
      <c r="E60" s="193">
        <v>1420.4312516704028</v>
      </c>
      <c r="F60" s="193">
        <v>1491.0235918849983</v>
      </c>
      <c r="G60" s="193">
        <v>1586.1821679414597</v>
      </c>
      <c r="H60" s="193">
        <v>1718.4028729891625</v>
      </c>
      <c r="I60" s="193">
        <v>1864.1945026523938</v>
      </c>
      <c r="J60" s="193">
        <v>2024.2320950168742</v>
      </c>
      <c r="K60" s="193">
        <v>2163.5544272776242</v>
      </c>
      <c r="L60" s="193">
        <v>2264.8714985892461</v>
      </c>
      <c r="M60" s="193">
        <v>2393.3158316350318</v>
      </c>
      <c r="N60" s="193">
        <v>2570.8501452547644</v>
      </c>
      <c r="O60" s="193">
        <v>2756.4434665931203</v>
      </c>
      <c r="P60" s="436">
        <v>2934.6443524000088</v>
      </c>
      <c r="Q60" s="436">
        <v>3131.7896647232628</v>
      </c>
      <c r="R60" s="436">
        <v>3335.3372550216591</v>
      </c>
      <c r="S60" s="437">
        <v>3580.694127502044</v>
      </c>
      <c r="T60" s="193"/>
      <c r="U60" s="193"/>
      <c r="V60" s="193"/>
      <c r="W60" s="719">
        <v>2850.7466198343977</v>
      </c>
      <c r="X60" s="493" t="s">
        <v>407</v>
      </c>
      <c r="Y60" s="2"/>
    </row>
    <row r="61" spans="1:25">
      <c r="A61" s="2"/>
      <c r="B61" s="161" t="s">
        <v>69</v>
      </c>
      <c r="C61" s="193">
        <v>11445.444915353059</v>
      </c>
      <c r="D61" s="193">
        <v>11393.765149187115</v>
      </c>
      <c r="E61" s="193">
        <v>11626.136095189973</v>
      </c>
      <c r="F61" s="193">
        <v>12080.724502683554</v>
      </c>
      <c r="G61" s="193">
        <v>12549.135845537372</v>
      </c>
      <c r="H61" s="193">
        <v>13421.385456699567</v>
      </c>
      <c r="I61" s="193">
        <v>14563.16061708955</v>
      </c>
      <c r="J61" s="193">
        <v>15153.298162839141</v>
      </c>
      <c r="K61" s="193">
        <v>15446.347150684704</v>
      </c>
      <c r="L61" s="193">
        <v>14872.991509020516</v>
      </c>
      <c r="M61" s="193">
        <v>15035.187025630477</v>
      </c>
      <c r="N61" s="193">
        <v>15404.78522693442</v>
      </c>
      <c r="O61" s="193">
        <v>15680.376556327159</v>
      </c>
      <c r="P61" s="436">
        <v>15870.04741263305</v>
      </c>
      <c r="Q61" s="436">
        <v>16114.411751213618</v>
      </c>
      <c r="R61" s="436">
        <v>16386.536130641281</v>
      </c>
      <c r="S61" s="437">
        <v>16815.570343832689</v>
      </c>
      <c r="T61" s="193"/>
      <c r="U61" s="193"/>
      <c r="V61" s="193"/>
      <c r="W61" s="719">
        <v>15703.456750530182</v>
      </c>
      <c r="X61" s="493" t="s">
        <v>19</v>
      </c>
      <c r="Y61" s="2"/>
    </row>
    <row r="62" spans="1:25">
      <c r="A62" s="2"/>
      <c r="B62" s="161" t="s">
        <v>89</v>
      </c>
      <c r="C62" s="193">
        <v>5994.5571730399979</v>
      </c>
      <c r="D62" s="193">
        <v>6453.9052176029472</v>
      </c>
      <c r="E62" s="193">
        <v>6927.5544704368467</v>
      </c>
      <c r="F62" s="193">
        <v>7616.4588444899682</v>
      </c>
      <c r="G62" s="193">
        <v>8781.6363143366998</v>
      </c>
      <c r="H62" s="193">
        <v>9984.1924170966831</v>
      </c>
      <c r="I62" s="193">
        <v>11389.551496306225</v>
      </c>
      <c r="J62" s="193">
        <v>12756.634450233718</v>
      </c>
      <c r="K62" s="193">
        <v>14383.166847166967</v>
      </c>
      <c r="L62" s="193">
        <v>14553.795512746294</v>
      </c>
      <c r="M62" s="193">
        <v>15906.756080578936</v>
      </c>
      <c r="N62" s="193">
        <v>17166.69564347191</v>
      </c>
      <c r="O62" s="193">
        <v>17801.91842892495</v>
      </c>
      <c r="P62" s="436">
        <v>18271.753894653833</v>
      </c>
      <c r="Q62" s="436">
        <v>18902.355945160274</v>
      </c>
      <c r="R62" s="436">
        <v>18344.816128430255</v>
      </c>
      <c r="S62" s="437">
        <v>18060.412945434793</v>
      </c>
      <c r="T62" s="193"/>
      <c r="U62" s="193"/>
      <c r="V62" s="193"/>
      <c r="W62" s="719">
        <v>16865.580653782352</v>
      </c>
      <c r="X62" s="493" t="s">
        <v>19</v>
      </c>
      <c r="Y62" s="2"/>
    </row>
    <row r="63" spans="1:25">
      <c r="A63" s="2"/>
      <c r="B63" s="161" t="s">
        <v>42</v>
      </c>
      <c r="C63" s="193">
        <v>27966.938803937272</v>
      </c>
      <c r="D63" s="193">
        <v>29024.907963367987</v>
      </c>
      <c r="E63" s="193">
        <v>30482.773569188059</v>
      </c>
      <c r="F63" s="193">
        <v>31054.643562605379</v>
      </c>
      <c r="G63" s="193">
        <v>32260.772898462252</v>
      </c>
      <c r="H63" s="193">
        <v>33332.352752355393</v>
      </c>
      <c r="I63" s="193">
        <v>35406.622795257819</v>
      </c>
      <c r="J63" s="193">
        <v>36858.193315424753</v>
      </c>
      <c r="K63" s="193">
        <v>38133.512234636488</v>
      </c>
      <c r="L63" s="193">
        <v>38047.677270766006</v>
      </c>
      <c r="M63" s="193">
        <v>40129.42633466499</v>
      </c>
      <c r="N63" s="193">
        <v>41248.692700462059</v>
      </c>
      <c r="O63" s="193">
        <v>42354.620555175497</v>
      </c>
      <c r="P63" s="436">
        <v>43452.247578370865</v>
      </c>
      <c r="Q63" s="436">
        <v>44794.772842723316</v>
      </c>
      <c r="R63" s="436">
        <v>45608.429292686771</v>
      </c>
      <c r="S63" s="437">
        <v>46383.236962548079</v>
      </c>
      <c r="T63" s="193"/>
      <c r="U63" s="193"/>
      <c r="V63" s="193"/>
      <c r="W63" s="719">
        <v>42400.277510699409</v>
      </c>
      <c r="X63" s="493" t="s">
        <v>19</v>
      </c>
      <c r="Y63" s="2"/>
    </row>
    <row r="64" spans="1:25">
      <c r="A64" s="2"/>
      <c r="B64" s="161" t="s">
        <v>269</v>
      </c>
      <c r="C64" s="193">
        <v>5516.1424138173725</v>
      </c>
      <c r="D64" s="193">
        <v>5746.6285878724175</v>
      </c>
      <c r="E64" s="193">
        <v>5964.570004238838</v>
      </c>
      <c r="F64" s="193">
        <v>6479.7777914545259</v>
      </c>
      <c r="G64" s="193">
        <v>6791.9573119653769</v>
      </c>
      <c r="H64" s="193">
        <v>7008.8057464169851</v>
      </c>
      <c r="I64" s="193">
        <v>7361.0741375331181</v>
      </c>
      <c r="J64" s="193">
        <v>7444.3025264119688</v>
      </c>
      <c r="K64" s="193">
        <v>7636.8413573354273</v>
      </c>
      <c r="L64" s="193">
        <v>7558.0478508385677</v>
      </c>
      <c r="M64" s="193">
        <v>7715.95031849724</v>
      </c>
      <c r="N64" s="193">
        <v>7855.6982866025737</v>
      </c>
      <c r="O64" s="193">
        <v>8121.1529416997118</v>
      </c>
      <c r="P64" s="436">
        <v>8179.0498833187094</v>
      </c>
      <c r="Q64" s="436">
        <v>8480.1396218702921</v>
      </c>
      <c r="R64" s="436">
        <v>8583.138300626335</v>
      </c>
      <c r="S64" s="437">
        <v>8448.0434561745442</v>
      </c>
      <c r="T64" s="193"/>
      <c r="U64" s="193"/>
      <c r="V64" s="193"/>
      <c r="W64" s="719">
        <v>8072.9892829586679</v>
      </c>
      <c r="X64" s="493"/>
      <c r="Y64" s="2"/>
    </row>
    <row r="65" spans="1:25">
      <c r="A65" s="2"/>
      <c r="B65" s="161" t="s">
        <v>125</v>
      </c>
      <c r="C65" s="193">
        <v>1320.8895745650668</v>
      </c>
      <c r="D65" s="193">
        <v>1380.620228824863</v>
      </c>
      <c r="E65" s="193">
        <v>1422.9540625470993</v>
      </c>
      <c r="F65" s="193">
        <v>1456.3645451664477</v>
      </c>
      <c r="G65" s="193">
        <v>1516.4302871289178</v>
      </c>
      <c r="H65" s="193">
        <v>1545.6982649107736</v>
      </c>
      <c r="I65" s="193">
        <v>1608.7728866524992</v>
      </c>
      <c r="J65" s="193">
        <v>1701.2070731363192</v>
      </c>
      <c r="K65" s="193">
        <v>1768.8035979427032</v>
      </c>
      <c r="L65" s="193">
        <v>1773.0532976900665</v>
      </c>
      <c r="M65" s="193">
        <v>1781.9870663365921</v>
      </c>
      <c r="N65" s="193">
        <v>1820.8946931562934</v>
      </c>
      <c r="O65" s="193">
        <v>1890.0290198769708</v>
      </c>
      <c r="P65" s="436">
        <v>2002.0514086201933</v>
      </c>
      <c r="Q65" s="436">
        <v>2107.9811663876044</v>
      </c>
      <c r="R65" s="436">
        <v>2115.7955991572835</v>
      </c>
      <c r="S65" s="437">
        <v>2168.2104066740012</v>
      </c>
      <c r="T65" s="193"/>
      <c r="U65" s="193"/>
      <c r="V65" s="193"/>
      <c r="W65" s="719">
        <v>1954.1301767117914</v>
      </c>
      <c r="X65" s="493" t="s">
        <v>407</v>
      </c>
      <c r="Y65" s="2"/>
    </row>
    <row r="66" spans="1:25">
      <c r="A66" s="2"/>
      <c r="B66" s="161" t="s">
        <v>270</v>
      </c>
      <c r="C66" s="193">
        <v>40535.208257699916</v>
      </c>
      <c r="D66" s="193">
        <v>43976.092506377521</v>
      </c>
      <c r="E66" s="193">
        <v>43706.034736477988</v>
      </c>
      <c r="F66" s="193">
        <v>45797.3203552513</v>
      </c>
      <c r="G66" s="193">
        <v>47835.439226025075</v>
      </c>
      <c r="H66" s="193">
        <v>49877.284108286061</v>
      </c>
      <c r="I66" s="193">
        <v>53949.423706182788</v>
      </c>
      <c r="J66" s="193">
        <v>56640.988995253792</v>
      </c>
      <c r="K66" s="193">
        <v>58288.612094414384</v>
      </c>
      <c r="L66" s="193">
        <v>55320.161710827779</v>
      </c>
      <c r="M66" s="193">
        <v>55254.21411920667</v>
      </c>
      <c r="N66" s="193">
        <v>54984.510394777739</v>
      </c>
      <c r="O66" s="193">
        <v>53097.696287882056</v>
      </c>
      <c r="P66" s="436">
        <v>52436.056406239019</v>
      </c>
      <c r="Q66" s="444">
        <v>54486.092104496376</v>
      </c>
      <c r="R66" s="444">
        <v>56064.251457978673</v>
      </c>
      <c r="S66" s="445">
        <v>57737.931055604095</v>
      </c>
      <c r="T66" s="193"/>
      <c r="U66" s="193"/>
      <c r="V66" s="193"/>
      <c r="W66" s="719">
        <v>54486.546527824881</v>
      </c>
      <c r="X66" s="493" t="s">
        <v>426</v>
      </c>
      <c r="Y66" s="2"/>
    </row>
    <row r="67" spans="1:25">
      <c r="A67" s="2"/>
      <c r="B67" s="161" t="s">
        <v>126</v>
      </c>
      <c r="C67" s="193">
        <v>2804.9327568845347</v>
      </c>
      <c r="D67" s="193">
        <v>3019.0009296550265</v>
      </c>
      <c r="E67" s="193">
        <v>3300.1629305930715</v>
      </c>
      <c r="F67" s="193">
        <v>3524.9267527985821</v>
      </c>
      <c r="G67" s="193">
        <v>3734.4888701455525</v>
      </c>
      <c r="H67" s="193">
        <v>4026.3418759683877</v>
      </c>
      <c r="I67" s="193">
        <v>4331.4619059758543</v>
      </c>
      <c r="J67" s="193">
        <v>5131.4103773602374</v>
      </c>
      <c r="K67" s="193">
        <v>5372.1324286455656</v>
      </c>
      <c r="L67" s="193">
        <v>5664.1278051614036</v>
      </c>
      <c r="M67" s="193">
        <v>6289.8143641294737</v>
      </c>
      <c r="N67" s="193">
        <v>6805.8784557568888</v>
      </c>
      <c r="O67" s="193">
        <v>7162.2934742193456</v>
      </c>
      <c r="P67" s="436">
        <v>7317.3374138386052</v>
      </c>
      <c r="Q67" s="436">
        <v>7759.7606503750985</v>
      </c>
      <c r="R67" s="436">
        <v>8236.3564706519719</v>
      </c>
      <c r="S67" s="437">
        <v>8743.9855712761782</v>
      </c>
      <c r="T67" s="193"/>
      <c r="U67" s="193"/>
      <c r="V67" s="193"/>
      <c r="W67" s="719">
        <v>7118.708092077748</v>
      </c>
      <c r="X67" s="493" t="s">
        <v>407</v>
      </c>
      <c r="Y67" s="2"/>
    </row>
    <row r="68" spans="1:25">
      <c r="A68" s="2"/>
      <c r="B68" s="161" t="s">
        <v>110</v>
      </c>
      <c r="C68" s="193">
        <v>3497.2794751103152</v>
      </c>
      <c r="D68" s="193">
        <v>3570.0567605005049</v>
      </c>
      <c r="E68" s="193">
        <v>3647.5712452389225</v>
      </c>
      <c r="F68" s="193">
        <v>3753.0508490100974</v>
      </c>
      <c r="G68" s="193">
        <v>3946.708576333222</v>
      </c>
      <c r="H68" s="193">
        <v>4180.3182354051396</v>
      </c>
      <c r="I68" s="193">
        <v>4438.6246504588398</v>
      </c>
      <c r="J68" s="193">
        <v>4684.9424501081148</v>
      </c>
      <c r="K68" s="193">
        <v>4986.8805333240252</v>
      </c>
      <c r="L68" s="193">
        <v>5108.8735936160565</v>
      </c>
      <c r="M68" s="193">
        <v>5298.0845121943712</v>
      </c>
      <c r="N68" s="193">
        <v>5598.5084445148677</v>
      </c>
      <c r="O68" s="193">
        <v>5899.6418606385914</v>
      </c>
      <c r="P68" s="436">
        <v>6303.0664203415699</v>
      </c>
      <c r="Q68" s="436">
        <v>6662.5468253211548</v>
      </c>
      <c r="R68" s="436">
        <v>6954.3017672842416</v>
      </c>
      <c r="S68" s="437">
        <v>7236.0894705637484</v>
      </c>
      <c r="T68" s="193"/>
      <c r="U68" s="193"/>
      <c r="V68" s="193"/>
      <c r="W68" s="719">
        <v>6104.1776506389178</v>
      </c>
      <c r="X68" s="493" t="s">
        <v>19</v>
      </c>
      <c r="Y68" s="2"/>
    </row>
    <row r="69" spans="1:25">
      <c r="A69" s="2"/>
      <c r="B69" s="161" t="s">
        <v>271</v>
      </c>
      <c r="C69" s="193">
        <v>4525.821883640192</v>
      </c>
      <c r="D69" s="193">
        <v>4742.0978473739315</v>
      </c>
      <c r="E69" s="193">
        <v>5114.2967517838779</v>
      </c>
      <c r="F69" s="193">
        <v>5348.6590078903446</v>
      </c>
      <c r="G69" s="193">
        <v>5842.6934884080656</v>
      </c>
      <c r="H69" s="193">
        <v>6453.1612467904815</v>
      </c>
      <c r="I69" s="193">
        <v>7384.1436842771627</v>
      </c>
      <c r="J69" s="193">
        <v>8159.8947005522541</v>
      </c>
      <c r="K69" s="193">
        <v>9001.1469683226151</v>
      </c>
      <c r="L69" s="193">
        <v>9007.3039992870727</v>
      </c>
      <c r="M69" s="193">
        <v>9317.0705196515391</v>
      </c>
      <c r="N69" s="193">
        <v>9893.3782299891427</v>
      </c>
      <c r="O69" s="193">
        <v>10170.415716952382</v>
      </c>
      <c r="P69" s="436">
        <v>10821.20534033448</v>
      </c>
      <c r="Q69" s="436">
        <v>11211.459456928638</v>
      </c>
      <c r="R69" s="436">
        <v>11687.070748491515</v>
      </c>
      <c r="S69" s="437">
        <v>12074.752358066362</v>
      </c>
      <c r="T69" s="193"/>
      <c r="U69" s="193"/>
      <c r="V69" s="193"/>
      <c r="W69" s="719">
        <v>10354.560413841049</v>
      </c>
      <c r="X69" s="493" t="s">
        <v>19</v>
      </c>
      <c r="Y69" s="2"/>
    </row>
    <row r="70" spans="1:25">
      <c r="A70" s="2"/>
      <c r="B70" s="161" t="s">
        <v>94</v>
      </c>
      <c r="C70" s="193">
        <v>8251.8194463069649</v>
      </c>
      <c r="D70" s="193">
        <v>8332.7966228406476</v>
      </c>
      <c r="E70" s="193">
        <v>8848.1043735030053</v>
      </c>
      <c r="F70" s="193">
        <v>9314.3957135964993</v>
      </c>
      <c r="G70" s="193">
        <v>9695.1934244841796</v>
      </c>
      <c r="H70" s="193">
        <v>10313.611186025357</v>
      </c>
      <c r="I70" s="193">
        <v>11346.049487642746</v>
      </c>
      <c r="J70" s="193">
        <v>12413.285675026631</v>
      </c>
      <c r="K70" s="193">
        <v>13226.606483213141</v>
      </c>
      <c r="L70" s="193">
        <v>12098.792986810156</v>
      </c>
      <c r="M70" s="193">
        <v>13064.466232130504</v>
      </c>
      <c r="N70" s="193">
        <v>13889.270465236797</v>
      </c>
      <c r="O70" s="193">
        <v>14506.885225793005</v>
      </c>
      <c r="P70" s="436">
        <v>16111.109139954173</v>
      </c>
      <c r="Q70" s="436">
        <v>16764.447659193047</v>
      </c>
      <c r="R70" s="436">
        <v>16350.474335575271</v>
      </c>
      <c r="S70" s="437">
        <v>16734.851978794009</v>
      </c>
      <c r="T70" s="193"/>
      <c r="U70" s="193"/>
      <c r="V70" s="193"/>
      <c r="W70" s="719">
        <v>14956.647491323078</v>
      </c>
      <c r="X70" s="493" t="s">
        <v>19</v>
      </c>
      <c r="Y70" s="2"/>
    </row>
    <row r="71" spans="1:25">
      <c r="A71" s="2"/>
      <c r="B71" s="161" t="s">
        <v>95</v>
      </c>
      <c r="C71" s="193">
        <v>9012.7640179938244</v>
      </c>
      <c r="D71" s="193">
        <v>9216.7651749279921</v>
      </c>
      <c r="E71" s="193">
        <v>9515.4923944884085</v>
      </c>
      <c r="F71" s="193">
        <v>9690.5794099486902</v>
      </c>
      <c r="G71" s="193">
        <v>10401.941384461146</v>
      </c>
      <c r="H71" s="193">
        <v>10951.274780563146</v>
      </c>
      <c r="I71" s="193">
        <v>11604.863548981284</v>
      </c>
      <c r="J71" s="193">
        <v>12503.609279518909</v>
      </c>
      <c r="K71" s="193">
        <v>13262.800544741433</v>
      </c>
      <c r="L71" s="193">
        <v>13215.425684259733</v>
      </c>
      <c r="M71" s="193">
        <v>14244.978789861369</v>
      </c>
      <c r="N71" s="193">
        <v>14973.098473674676</v>
      </c>
      <c r="O71" s="193">
        <v>15396.622344672378</v>
      </c>
      <c r="P71" s="436">
        <v>15968.292078887805</v>
      </c>
      <c r="Q71" s="436">
        <v>16191.74388281195</v>
      </c>
      <c r="R71" s="436">
        <v>15615.343053653805</v>
      </c>
      <c r="S71" s="437">
        <v>15127.810096551453</v>
      </c>
      <c r="T71" s="193"/>
      <c r="U71" s="193"/>
      <c r="V71" s="193"/>
      <c r="W71" s="719">
        <v>14839.711217396483</v>
      </c>
      <c r="X71" s="493" t="s">
        <v>19</v>
      </c>
      <c r="Y71" s="2"/>
    </row>
    <row r="72" spans="1:25">
      <c r="A72" s="2"/>
      <c r="B72" s="161" t="s">
        <v>26</v>
      </c>
      <c r="C72" s="193">
        <v>65034.834658950283</v>
      </c>
      <c r="D72" s="193">
        <v>66960.520817490135</v>
      </c>
      <c r="E72" s="193">
        <v>69246.748177333488</v>
      </c>
      <c r="F72" s="193">
        <v>71337.235205243036</v>
      </c>
      <c r="G72" s="193">
        <v>72411.57528315649</v>
      </c>
      <c r="H72" s="193">
        <v>73873.290240391769</v>
      </c>
      <c r="I72" s="193">
        <v>78398.189657098454</v>
      </c>
      <c r="J72" s="193">
        <v>79616.870305081015</v>
      </c>
      <c r="K72" s="193">
        <v>78682.980825174731</v>
      </c>
      <c r="L72" s="193">
        <v>76964.317772392751</v>
      </c>
      <c r="M72" s="193">
        <v>78923.390474031257</v>
      </c>
      <c r="N72" s="193">
        <v>82434.883091021475</v>
      </c>
      <c r="O72" s="193">
        <v>83504.302518481694</v>
      </c>
      <c r="P72" s="436">
        <v>81827.273460677112</v>
      </c>
      <c r="Q72" s="436">
        <v>80152.139184156942</v>
      </c>
      <c r="R72" s="436">
        <v>79429.00002057018</v>
      </c>
      <c r="S72" s="437">
        <v>77440.884427896031</v>
      </c>
      <c r="T72" s="193"/>
      <c r="U72" s="193"/>
      <c r="V72" s="193"/>
      <c r="W72" s="719">
        <v>79576.114659113402</v>
      </c>
      <c r="X72" s="493" t="s">
        <v>19</v>
      </c>
      <c r="Y72" s="2"/>
    </row>
    <row r="73" spans="1:25">
      <c r="A73" s="2"/>
      <c r="B73" s="161" t="s">
        <v>88</v>
      </c>
      <c r="C73" s="193">
        <v>6370.5579327307769</v>
      </c>
      <c r="D73" s="193">
        <v>6954.2098090029594</v>
      </c>
      <c r="E73" s="193">
        <v>7766.2607375341322</v>
      </c>
      <c r="F73" s="193">
        <v>8379.2817864609879</v>
      </c>
      <c r="G73" s="193">
        <v>9177.3146872073557</v>
      </c>
      <c r="H73" s="193">
        <v>10275.049926831454</v>
      </c>
      <c r="I73" s="193">
        <v>11377.85564053897</v>
      </c>
      <c r="J73" s="193">
        <v>12897.953864148722</v>
      </c>
      <c r="K73" s="193">
        <v>14395.697693736201</v>
      </c>
      <c r="L73" s="193">
        <v>14132.991628540809</v>
      </c>
      <c r="M73" s="193">
        <v>14962.984863118805</v>
      </c>
      <c r="N73" s="193">
        <v>15676.05322228025</v>
      </c>
      <c r="O73" s="193">
        <v>16208.237041119823</v>
      </c>
      <c r="P73" s="436">
        <v>16646.716501831685</v>
      </c>
      <c r="Q73" s="436">
        <v>17406.068473700441</v>
      </c>
      <c r="R73" s="436">
        <v>18248.831864272241</v>
      </c>
      <c r="S73" s="437">
        <v>19199.071146465627</v>
      </c>
      <c r="T73" s="193"/>
      <c r="U73" s="193"/>
      <c r="V73" s="193"/>
      <c r="W73" s="719">
        <v>16254.312093296345</v>
      </c>
      <c r="X73" s="493" t="s">
        <v>19</v>
      </c>
      <c r="Y73" s="2"/>
    </row>
    <row r="74" spans="1:25">
      <c r="A74" s="2"/>
      <c r="B74" s="161" t="s">
        <v>127</v>
      </c>
      <c r="C74" s="193">
        <v>829.05252919987686</v>
      </c>
      <c r="D74" s="193">
        <v>878.54494477212552</v>
      </c>
      <c r="E74" s="193">
        <v>904.47167480627877</v>
      </c>
      <c r="F74" s="193">
        <v>966.07467293638808</v>
      </c>
      <c r="G74" s="193">
        <v>1007.1726716609554</v>
      </c>
      <c r="H74" s="193">
        <v>1096.6887862508263</v>
      </c>
      <c r="I74" s="193">
        <v>1165.6970915345007</v>
      </c>
      <c r="J74" s="193">
        <v>1226.8814023710954</v>
      </c>
      <c r="K74" s="193">
        <v>1302.2053914043154</v>
      </c>
      <c r="L74" s="193">
        <v>1310.6856311244348</v>
      </c>
      <c r="M74" s="193">
        <v>1395.9603659852353</v>
      </c>
      <c r="N74" s="193">
        <v>1472.7161913792097</v>
      </c>
      <c r="O74" s="193">
        <v>1549.4796106330496</v>
      </c>
      <c r="P74" s="436">
        <v>1571.2683347616419</v>
      </c>
      <c r="Q74" s="436">
        <v>1617.7164461316984</v>
      </c>
      <c r="R74" s="436">
        <v>1651.232673247524</v>
      </c>
      <c r="S74" s="437">
        <v>1720.121584975484</v>
      </c>
      <c r="T74" s="193"/>
      <c r="U74" s="193"/>
      <c r="V74" s="193"/>
      <c r="W74" s="719">
        <v>1517.3355899947549</v>
      </c>
      <c r="X74" s="493" t="s">
        <v>407</v>
      </c>
      <c r="Y74" s="2"/>
    </row>
    <row r="75" spans="1:25">
      <c r="A75" s="2"/>
      <c r="B75" s="161" t="s">
        <v>128</v>
      </c>
      <c r="C75" s="193">
        <v>597.71818925313039</v>
      </c>
      <c r="D75" s="193">
        <v>609.1447542177915</v>
      </c>
      <c r="E75" s="193">
        <v>628.19925914972282</v>
      </c>
      <c r="F75" s="193">
        <v>613.63003889531569</v>
      </c>
      <c r="G75" s="193">
        <v>639.87422721852693</v>
      </c>
      <c r="H75" s="193">
        <v>644.78660267440318</v>
      </c>
      <c r="I75" s="193">
        <v>677.38266550024696</v>
      </c>
      <c r="J75" s="193">
        <v>704.43985887775602</v>
      </c>
      <c r="K75" s="193">
        <v>729.4627833089254</v>
      </c>
      <c r="L75" s="193">
        <v>735.70123433655442</v>
      </c>
      <c r="M75" s="193">
        <v>748.38065760241875</v>
      </c>
      <c r="N75" s="193">
        <v>771.5094237348211</v>
      </c>
      <c r="O75" s="193">
        <v>793.08019211907424</v>
      </c>
      <c r="P75" s="436">
        <v>818.28521331236982</v>
      </c>
      <c r="Q75" s="436">
        <v>846.05893878680331</v>
      </c>
      <c r="R75" s="436">
        <v>796.99441536549227</v>
      </c>
      <c r="S75" s="437">
        <v>777.9565011881383</v>
      </c>
      <c r="T75" s="193"/>
      <c r="U75" s="193"/>
      <c r="V75" s="193"/>
      <c r="W75" s="719">
        <v>779.58027410553586</v>
      </c>
      <c r="X75" s="493" t="s">
        <v>407</v>
      </c>
      <c r="Y75" s="2"/>
    </row>
    <row r="76" spans="1:25">
      <c r="A76" s="2"/>
      <c r="B76" s="161" t="s">
        <v>129</v>
      </c>
      <c r="C76" s="193">
        <v>1090.6322103505245</v>
      </c>
      <c r="D76" s="193">
        <v>1182.051876790689</v>
      </c>
      <c r="E76" s="193">
        <v>1255.6442045479203</v>
      </c>
      <c r="F76" s="193">
        <v>1366.0041852497091</v>
      </c>
      <c r="G76" s="193">
        <v>1523.775476262025</v>
      </c>
      <c r="H76" s="193">
        <v>1753.4419831346131</v>
      </c>
      <c r="I76" s="193">
        <v>1971.6273256944246</v>
      </c>
      <c r="J76" s="193">
        <v>2197.8299781009587</v>
      </c>
      <c r="K76" s="193">
        <v>2355.7903053022601</v>
      </c>
      <c r="L76" s="193">
        <v>2340.3817214055666</v>
      </c>
      <c r="M76" s="193">
        <v>2471.8914744246276</v>
      </c>
      <c r="N76" s="193">
        <v>2658.7092467445068</v>
      </c>
      <c r="O76" s="193">
        <v>2858.7135701623629</v>
      </c>
      <c r="P76" s="436">
        <v>3069.5884596281326</v>
      </c>
      <c r="Q76" s="436">
        <v>3291.144997398007</v>
      </c>
      <c r="R76" s="436">
        <v>3503.9743543135337</v>
      </c>
      <c r="S76" s="437">
        <v>3735.4786225690241</v>
      </c>
      <c r="T76" s="193"/>
      <c r="U76" s="193"/>
      <c r="V76" s="193"/>
      <c r="W76" s="719">
        <v>2974.0330325075515</v>
      </c>
      <c r="X76" s="493" t="s">
        <v>407</v>
      </c>
      <c r="Y76" s="2"/>
    </row>
    <row r="77" spans="1:25">
      <c r="A77" s="2"/>
      <c r="B77" s="161" t="s">
        <v>130</v>
      </c>
      <c r="C77" s="193">
        <v>1986.8886249160098</v>
      </c>
      <c r="D77" s="193">
        <v>2070.0088937254186</v>
      </c>
      <c r="E77" s="193">
        <v>2129.9236568206547</v>
      </c>
      <c r="F77" s="193">
        <v>2201.2635103701168</v>
      </c>
      <c r="G77" s="193">
        <v>2283.9389562118413</v>
      </c>
      <c r="H77" s="193">
        <v>2347.6590625571384</v>
      </c>
      <c r="I77" s="193">
        <v>2430.9896878971645</v>
      </c>
      <c r="J77" s="193">
        <v>2507.47922653552</v>
      </c>
      <c r="K77" s="193">
        <v>2559.223661646512</v>
      </c>
      <c r="L77" s="193">
        <v>2557.3907453747747</v>
      </c>
      <c r="M77" s="193">
        <v>2601.228297353593</v>
      </c>
      <c r="N77" s="193">
        <v>2690.7650552168261</v>
      </c>
      <c r="O77" s="193">
        <v>2789.6836788906926</v>
      </c>
      <c r="P77" s="436">
        <v>2913.1732385347605</v>
      </c>
      <c r="Q77" s="436">
        <v>3058.5745781200517</v>
      </c>
      <c r="R77" s="436">
        <v>3184.8105416308435</v>
      </c>
      <c r="S77" s="437">
        <v>3285.7315987291126</v>
      </c>
      <c r="T77" s="193"/>
      <c r="U77" s="193"/>
      <c r="V77" s="193"/>
      <c r="W77" s="719">
        <v>2888.9046099576262</v>
      </c>
      <c r="X77" s="493" t="s">
        <v>407</v>
      </c>
      <c r="Y77" s="2"/>
    </row>
    <row r="78" spans="1:25">
      <c r="A78" s="2"/>
      <c r="B78" s="161" t="s">
        <v>37</v>
      </c>
      <c r="C78" s="193">
        <v>29185.355058725778</v>
      </c>
      <c r="D78" s="193">
        <v>30073.912805211046</v>
      </c>
      <c r="E78" s="193">
        <v>30851.311481505647</v>
      </c>
      <c r="F78" s="193">
        <v>32189.061595659736</v>
      </c>
      <c r="G78" s="193">
        <v>33754.86956161719</v>
      </c>
      <c r="H78" s="193">
        <v>36134.602242307716</v>
      </c>
      <c r="I78" s="193">
        <v>38009.875996481976</v>
      </c>
      <c r="J78" s="193">
        <v>39441.967789023438</v>
      </c>
      <c r="K78" s="193">
        <v>40277.619312109891</v>
      </c>
      <c r="L78" s="193">
        <v>38791.074685748346</v>
      </c>
      <c r="M78" s="193">
        <v>40027.240208867406</v>
      </c>
      <c r="N78" s="193">
        <v>41565.271221036899</v>
      </c>
      <c r="O78" s="193">
        <v>42145.097861131697</v>
      </c>
      <c r="P78" s="436">
        <v>44097.606423256111</v>
      </c>
      <c r="Q78" s="436">
        <v>45082.009631829329</v>
      </c>
      <c r="R78" s="436">
        <v>44204.946581930599</v>
      </c>
      <c r="S78" s="437">
        <v>44025.183426162432</v>
      </c>
      <c r="T78" s="193"/>
      <c r="U78" s="193"/>
      <c r="V78" s="193"/>
      <c r="W78" s="719">
        <v>42315.232080297021</v>
      </c>
      <c r="X78" s="493" t="s">
        <v>19</v>
      </c>
      <c r="Y78" s="2"/>
    </row>
    <row r="79" spans="1:25">
      <c r="A79" s="2"/>
      <c r="B79" s="161" t="s">
        <v>272</v>
      </c>
      <c r="C79" s="193">
        <v>3039.9193510339633</v>
      </c>
      <c r="D79" s="193">
        <v>3116.7110164051887</v>
      </c>
      <c r="E79" s="193">
        <v>3268.9136058475951</v>
      </c>
      <c r="F79" s="193">
        <v>3412.6420782229197</v>
      </c>
      <c r="G79" s="193">
        <v>3801.9299075741578</v>
      </c>
      <c r="H79" s="193">
        <v>4134.4975843805078</v>
      </c>
      <c r="I79" s="193">
        <v>4542.1405529358008</v>
      </c>
      <c r="J79" s="193">
        <v>5308.1341738391466</v>
      </c>
      <c r="K79" s="193">
        <v>5710.1634195667184</v>
      </c>
      <c r="L79" s="193">
        <v>5620.5393172886916</v>
      </c>
      <c r="M79" s="193">
        <v>5710.3442521767111</v>
      </c>
      <c r="N79" s="193">
        <v>5991.7784903417478</v>
      </c>
      <c r="O79" s="193">
        <v>6097.2215558254575</v>
      </c>
      <c r="P79" s="436">
        <v>6171.8579863501882</v>
      </c>
      <c r="Q79" s="436">
        <v>6244.7402875732605</v>
      </c>
      <c r="R79" s="436">
        <v>6301.6960688806548</v>
      </c>
      <c r="S79" s="437">
        <v>6553.0343687664827</v>
      </c>
      <c r="T79" s="193"/>
      <c r="U79" s="193"/>
      <c r="V79" s="193"/>
      <c r="W79" s="719">
        <v>5960.7628477894095</v>
      </c>
      <c r="X79" s="493"/>
      <c r="Y79" s="2"/>
    </row>
    <row r="80" spans="1:25">
      <c r="A80" s="2"/>
      <c r="B80" s="161" t="s">
        <v>273</v>
      </c>
      <c r="C80" s="442"/>
      <c r="D80" s="442"/>
      <c r="E80" s="442"/>
      <c r="F80" s="442"/>
      <c r="G80" s="442"/>
      <c r="H80" s="442"/>
      <c r="I80" s="442"/>
      <c r="J80" s="442"/>
      <c r="K80" s="442"/>
      <c r="L80" s="442"/>
      <c r="M80" s="442"/>
      <c r="N80" s="193">
        <v>49903.028539575171</v>
      </c>
      <c r="O80" s="442"/>
      <c r="P80" s="442"/>
      <c r="Q80" s="443"/>
      <c r="R80" s="440"/>
      <c r="S80" s="441"/>
      <c r="T80" s="193"/>
      <c r="U80" s="193"/>
      <c r="V80" s="193"/>
      <c r="W80" s="719"/>
      <c r="X80" s="493" t="s">
        <v>426</v>
      </c>
      <c r="Y80" s="2"/>
    </row>
    <row r="81" spans="1:25">
      <c r="A81" s="2"/>
      <c r="B81" s="161" t="s">
        <v>274</v>
      </c>
      <c r="C81" s="193">
        <v>649.45904570418247</v>
      </c>
      <c r="D81" s="193">
        <v>679.93494423692039</v>
      </c>
      <c r="E81" s="193">
        <v>701.53579440074702</v>
      </c>
      <c r="F81" s="193">
        <v>664.31505851763268</v>
      </c>
      <c r="G81" s="193">
        <v>710.41096696698969</v>
      </c>
      <c r="H81" s="193">
        <v>726.86636655346263</v>
      </c>
      <c r="I81" s="193">
        <v>771.14674144628498</v>
      </c>
      <c r="J81" s="193">
        <v>813.8053893959858</v>
      </c>
      <c r="K81" s="193">
        <v>833.25296407662415</v>
      </c>
      <c r="L81" s="193">
        <v>842.52222414483447</v>
      </c>
      <c r="M81" s="193">
        <v>870.04408091688538</v>
      </c>
      <c r="N81" s="193">
        <v>911.65594688964313</v>
      </c>
      <c r="O81" s="193">
        <v>963.56401391656368</v>
      </c>
      <c r="P81" s="436">
        <v>618.51468225169981</v>
      </c>
      <c r="Q81" s="436">
        <v>633.91876475988886</v>
      </c>
      <c r="R81" s="436">
        <v>666.9581719465989</v>
      </c>
      <c r="S81" s="437">
        <v>698.88960754667903</v>
      </c>
      <c r="T81" s="193"/>
      <c r="U81" s="193"/>
      <c r="V81" s="193"/>
      <c r="W81" s="719">
        <v>745.02200090043698</v>
      </c>
      <c r="X81" s="493" t="s">
        <v>407</v>
      </c>
      <c r="Y81" s="2"/>
    </row>
    <row r="82" spans="1:25">
      <c r="A82" s="2"/>
      <c r="B82" s="161" t="s">
        <v>132</v>
      </c>
      <c r="C82" s="193">
        <v>787.22511868682636</v>
      </c>
      <c r="D82" s="193">
        <v>865.7763824065604</v>
      </c>
      <c r="E82" s="193">
        <v>917.82842652862678</v>
      </c>
      <c r="F82" s="193">
        <v>1033.5834679328218</v>
      </c>
      <c r="G82" s="193">
        <v>1366.9960113924344</v>
      </c>
      <c r="H82" s="193">
        <v>1596.8359830663017</v>
      </c>
      <c r="I82" s="193">
        <v>1600.2012255342502</v>
      </c>
      <c r="J82" s="193">
        <v>1640.780387370859</v>
      </c>
      <c r="K82" s="193">
        <v>1668.5779849679861</v>
      </c>
      <c r="L82" s="193">
        <v>1695.9633098865149</v>
      </c>
      <c r="M82" s="193">
        <v>1886.2510605405066</v>
      </c>
      <c r="N82" s="193">
        <v>1863.8456053976499</v>
      </c>
      <c r="O82" s="193">
        <v>1999.0349482239574</v>
      </c>
      <c r="P82" s="436">
        <v>2077.060248245853</v>
      </c>
      <c r="Q82" s="436">
        <v>2187.5345133504666</v>
      </c>
      <c r="R82" s="436">
        <v>2180.1798306113583</v>
      </c>
      <c r="S82" s="437">
        <v>1991.2479162032726</v>
      </c>
      <c r="T82" s="193"/>
      <c r="U82" s="193"/>
      <c r="V82" s="193"/>
      <c r="W82" s="719">
        <v>1951.4130021013432</v>
      </c>
      <c r="X82" s="493" t="s">
        <v>407</v>
      </c>
      <c r="Y82" s="2"/>
    </row>
    <row r="83" spans="1:25">
      <c r="A83" s="2"/>
      <c r="B83" s="161" t="s">
        <v>76</v>
      </c>
      <c r="C83" s="193">
        <v>9608.1771357760881</v>
      </c>
      <c r="D83" s="193">
        <v>10001.178038502136</v>
      </c>
      <c r="E83" s="193">
        <v>10297.97808692979</v>
      </c>
      <c r="F83" s="193">
        <v>10771.247480509523</v>
      </c>
      <c r="G83" s="193">
        <v>11777.133050468152</v>
      </c>
      <c r="H83" s="193">
        <v>12774.731224837898</v>
      </c>
      <c r="I83" s="193">
        <v>15611.108214241407</v>
      </c>
      <c r="J83" s="193">
        <v>16862.924066416985</v>
      </c>
      <c r="K83" s="193">
        <v>16422.866333905193</v>
      </c>
      <c r="L83" s="193">
        <v>16267.461929277402</v>
      </c>
      <c r="M83" s="193">
        <v>18356.776217967839</v>
      </c>
      <c r="N83" s="193">
        <v>20437.704525929188</v>
      </c>
      <c r="O83" s="193">
        <v>21620.28096675302</v>
      </c>
      <c r="P83" s="436">
        <v>22578.728919648442</v>
      </c>
      <c r="Q83" s="436">
        <v>23082.33453927968</v>
      </c>
      <c r="R83" s="436">
        <v>23579.462274287685</v>
      </c>
      <c r="S83" s="437">
        <v>23960.270149303258</v>
      </c>
      <c r="T83" s="193"/>
      <c r="U83" s="193"/>
      <c r="V83" s="193"/>
      <c r="W83" s="719">
        <v>21038.816674059042</v>
      </c>
      <c r="X83" s="493" t="s">
        <v>19</v>
      </c>
      <c r="Y83" s="2"/>
    </row>
    <row r="84" spans="1:25">
      <c r="A84" s="2"/>
      <c r="B84" s="161" t="s">
        <v>74</v>
      </c>
      <c r="C84" s="193">
        <v>2933.3150196849747</v>
      </c>
      <c r="D84" s="193">
        <v>3226.8486795653262</v>
      </c>
      <c r="E84" s="193">
        <v>3551.6638974727312</v>
      </c>
      <c r="F84" s="193">
        <v>3961.2741668139679</v>
      </c>
      <c r="G84" s="193">
        <v>4455.2053296712238</v>
      </c>
      <c r="H84" s="193">
        <v>5092.560189280849</v>
      </c>
      <c r="I84" s="193">
        <v>5883.7197840108702</v>
      </c>
      <c r="J84" s="193">
        <v>6863.9822292517147</v>
      </c>
      <c r="K84" s="193">
        <v>7635.0731388279282</v>
      </c>
      <c r="L84" s="193">
        <v>8374.4328501305572</v>
      </c>
      <c r="M84" s="193">
        <v>9333.1248821895642</v>
      </c>
      <c r="N84" s="193">
        <v>10384.367316917002</v>
      </c>
      <c r="O84" s="193">
        <v>11351.062842497722</v>
      </c>
      <c r="P84" s="436">
        <v>12367.96586431311</v>
      </c>
      <c r="Q84" s="436">
        <v>13439.907642127664</v>
      </c>
      <c r="R84" s="436">
        <v>14448.265618458116</v>
      </c>
      <c r="S84" s="437">
        <v>15534.701944330467</v>
      </c>
      <c r="T84" s="193"/>
      <c r="U84" s="193"/>
      <c r="V84" s="193"/>
      <c r="W84" s="719">
        <v>11733.104882489302</v>
      </c>
      <c r="X84" s="493" t="s">
        <v>19</v>
      </c>
      <c r="Y84" s="2"/>
    </row>
    <row r="85" spans="1:25">
      <c r="A85" s="2"/>
      <c r="B85" s="161" t="s">
        <v>359</v>
      </c>
      <c r="C85" s="193">
        <v>26962.587770220358</v>
      </c>
      <c r="D85" s="193">
        <v>27528.076585101862</v>
      </c>
      <c r="E85" s="193">
        <v>28288.182748793297</v>
      </c>
      <c r="F85" s="193">
        <v>29792.850360671709</v>
      </c>
      <c r="G85" s="193">
        <v>33016.840457535407</v>
      </c>
      <c r="H85" s="193">
        <v>36437.492000257458</v>
      </c>
      <c r="I85" s="193">
        <v>39940.850059295743</v>
      </c>
      <c r="J85" s="193">
        <v>43280.973767206262</v>
      </c>
      <c r="K85" s="193">
        <v>44800.219713699364</v>
      </c>
      <c r="L85" s="193">
        <v>43935.68496390259</v>
      </c>
      <c r="M85" s="193">
        <v>47134.568968884065</v>
      </c>
      <c r="N85" s="193">
        <v>50085.959328848294</v>
      </c>
      <c r="O85" s="193">
        <v>51274.057265341195</v>
      </c>
      <c r="P85" s="436">
        <v>53472.230720594831</v>
      </c>
      <c r="Q85" s="436">
        <v>55514.510938702027</v>
      </c>
      <c r="R85" s="436">
        <v>56951.963718090876</v>
      </c>
      <c r="S85" s="437">
        <v>58552.712215901149</v>
      </c>
      <c r="T85" s="193"/>
      <c r="U85" s="193"/>
      <c r="V85" s="193"/>
      <c r="W85" s="719">
        <v>51537.131397892685</v>
      </c>
      <c r="X85" s="493"/>
      <c r="Y85" s="2"/>
    </row>
    <row r="86" spans="1:25">
      <c r="A86" s="2"/>
      <c r="B86" s="161" t="s">
        <v>360</v>
      </c>
      <c r="C86" s="193">
        <v>33469.066891121038</v>
      </c>
      <c r="D86" s="193">
        <v>34408.468743422251</v>
      </c>
      <c r="E86" s="193">
        <v>37145.394381871258</v>
      </c>
      <c r="F86" s="193">
        <v>41266.798067334188</v>
      </c>
      <c r="G86" s="193">
        <v>52457.373336715464</v>
      </c>
      <c r="H86" s="193">
        <v>57162.644220701754</v>
      </c>
      <c r="I86" s="193">
        <v>65307.164463711641</v>
      </c>
      <c r="J86" s="193">
        <v>75131.938348333118</v>
      </c>
      <c r="K86" s="193">
        <v>77584.571332050124</v>
      </c>
      <c r="L86" s="193">
        <v>77553.353162853382</v>
      </c>
      <c r="M86" s="193">
        <v>96198.241002570387</v>
      </c>
      <c r="N86" s="193">
        <v>116752.21155631825</v>
      </c>
      <c r="O86" s="193">
        <v>126863.41001036145</v>
      </c>
      <c r="P86" s="436">
        <v>140037.11559733178</v>
      </c>
      <c r="Q86" s="436">
        <v>137736.94981458969</v>
      </c>
      <c r="R86" s="436">
        <v>107024.2842112536</v>
      </c>
      <c r="S86" s="437">
        <v>104168.75114472971</v>
      </c>
      <c r="T86" s="193"/>
      <c r="U86" s="193"/>
      <c r="V86" s="193"/>
      <c r="W86" s="719">
        <v>110416.78191408742</v>
      </c>
      <c r="X86" s="493"/>
      <c r="Y86" s="2"/>
    </row>
    <row r="87" spans="1:25">
      <c r="A87" s="2"/>
      <c r="B87" s="161" t="s">
        <v>133</v>
      </c>
      <c r="C87" s="193">
        <v>6585.3341381374385</v>
      </c>
      <c r="D87" s="193">
        <v>6750.6871387656465</v>
      </c>
      <c r="E87" s="193">
        <v>6927.3212525907693</v>
      </c>
      <c r="F87" s="193">
        <v>7241.3312583306688</v>
      </c>
      <c r="G87" s="193">
        <v>7732.3194762241274</v>
      </c>
      <c r="H87" s="193">
        <v>8248.3553417859603</v>
      </c>
      <c r="I87" s="193">
        <v>8957.3411175654874</v>
      </c>
      <c r="J87" s="193">
        <v>9710.9175959435579</v>
      </c>
      <c r="K87" s="193">
        <v>10132.265661285741</v>
      </c>
      <c r="L87" s="193">
        <v>10260.226679026542</v>
      </c>
      <c r="M87" s="193">
        <v>10680.003006654784</v>
      </c>
      <c r="N87" s="193">
        <v>11496.477705438057</v>
      </c>
      <c r="O87" s="193">
        <v>12058.343757963226</v>
      </c>
      <c r="P87" s="436">
        <v>12725.043731128322</v>
      </c>
      <c r="Q87" s="436">
        <v>13394.947358687174</v>
      </c>
      <c r="R87" s="436">
        <v>13825.921256022903</v>
      </c>
      <c r="S87" s="437">
        <v>14157.634039633056</v>
      </c>
      <c r="T87" s="193"/>
      <c r="U87" s="193"/>
      <c r="V87" s="193"/>
      <c r="W87" s="719">
        <v>12239.58632029687</v>
      </c>
      <c r="X87" s="493" t="s">
        <v>407</v>
      </c>
      <c r="Y87" s="2"/>
    </row>
    <row r="88" spans="1:25">
      <c r="A88" s="2"/>
      <c r="B88" s="161" t="s">
        <v>134</v>
      </c>
      <c r="C88" s="193">
        <v>1173.8175264185163</v>
      </c>
      <c r="D88" s="193">
        <v>1198.6710859166578</v>
      </c>
      <c r="E88" s="193">
        <v>1215.644913477252</v>
      </c>
      <c r="F88" s="193">
        <v>1236.1660103823447</v>
      </c>
      <c r="G88" s="193">
        <v>1264.1561350917723</v>
      </c>
      <c r="H88" s="193">
        <v>1310.2653821260135</v>
      </c>
      <c r="I88" s="193">
        <v>1353.5194410941399</v>
      </c>
      <c r="J88" s="193">
        <v>1367.4888396144938</v>
      </c>
      <c r="K88" s="193">
        <v>1366.6475497174845</v>
      </c>
      <c r="L88" s="193">
        <v>1370.4668838866312</v>
      </c>
      <c r="M88" s="193">
        <v>1383.9296940583038</v>
      </c>
      <c r="N88" s="193">
        <v>1414.6117232569391</v>
      </c>
      <c r="O88" s="193">
        <v>1448.4276861252977</v>
      </c>
      <c r="P88" s="436">
        <v>1487.1105066938489</v>
      </c>
      <c r="Q88" s="436">
        <v>1508.5563531017808</v>
      </c>
      <c r="R88" s="444">
        <v>1504.5259806462348</v>
      </c>
      <c r="S88" s="445">
        <v>1522.2557062067449</v>
      </c>
      <c r="T88" s="193"/>
      <c r="U88" s="193"/>
      <c r="V88" s="193"/>
      <c r="W88" s="719">
        <v>1452.9497071701442</v>
      </c>
      <c r="X88" s="493" t="s">
        <v>407</v>
      </c>
      <c r="Y88" s="2"/>
    </row>
    <row r="89" spans="1:25">
      <c r="A89" s="2"/>
      <c r="B89" s="161" t="s">
        <v>135</v>
      </c>
      <c r="C89" s="193">
        <v>3551.0934996040578</v>
      </c>
      <c r="D89" s="193">
        <v>3667.7092078790452</v>
      </c>
      <c r="E89" s="193">
        <v>3790.1957497318658</v>
      </c>
      <c r="F89" s="193">
        <v>3791.1307110498255</v>
      </c>
      <c r="G89" s="193">
        <v>3915.7417454177189</v>
      </c>
      <c r="H89" s="193">
        <v>4223.075366934162</v>
      </c>
      <c r="I89" s="193">
        <v>4474.881179312014</v>
      </c>
      <c r="J89" s="193">
        <v>4369.0533336169092</v>
      </c>
      <c r="K89" s="193">
        <v>4543.9273088141308</v>
      </c>
      <c r="L89" s="193">
        <v>4760.4441785716208</v>
      </c>
      <c r="M89" s="193">
        <v>5081.4343424355757</v>
      </c>
      <c r="N89" s="193">
        <v>5213.9469370838851</v>
      </c>
      <c r="O89" s="193">
        <v>5368.2669754247536</v>
      </c>
      <c r="P89" s="436">
        <v>5502.4841911377462</v>
      </c>
      <c r="Q89" s="436">
        <v>5833.7647722060065</v>
      </c>
      <c r="R89" s="436">
        <v>5901.6826019676064</v>
      </c>
      <c r="S89" s="437">
        <v>5718.7888412556358</v>
      </c>
      <c r="T89" s="193"/>
      <c r="U89" s="193"/>
      <c r="V89" s="193"/>
      <c r="W89" s="719">
        <v>5357.0724517578974</v>
      </c>
      <c r="X89" s="493" t="s">
        <v>407</v>
      </c>
      <c r="Y89" s="2"/>
    </row>
    <row r="90" spans="1:25">
      <c r="A90" s="2"/>
      <c r="B90" s="161" t="s">
        <v>136</v>
      </c>
      <c r="C90" s="193">
        <v>7829.8129616772567</v>
      </c>
      <c r="D90" s="193">
        <v>8139.8101026478889</v>
      </c>
      <c r="E90" s="193">
        <v>8397.3025357519255</v>
      </c>
      <c r="F90" s="193">
        <v>8793.3831466595366</v>
      </c>
      <c r="G90" s="193">
        <v>9289.50331735902</v>
      </c>
      <c r="H90" s="193">
        <v>9817.0011940259265</v>
      </c>
      <c r="I90" s="193">
        <v>10697.463544079903</v>
      </c>
      <c r="J90" s="193">
        <v>11714.214711229084</v>
      </c>
      <c r="K90" s="193">
        <v>12329.930057933972</v>
      </c>
      <c r="L90" s="193">
        <v>12141.934981207442</v>
      </c>
      <c r="M90" s="193">
        <v>12737.020176163456</v>
      </c>
      <c r="N90" s="193">
        <v>13397.230542238596</v>
      </c>
      <c r="O90" s="193">
        <v>14133.688180651134</v>
      </c>
      <c r="P90" s="436">
        <v>14524.671500782155</v>
      </c>
      <c r="Q90" s="436">
        <v>15160.517663423103</v>
      </c>
      <c r="R90" s="436">
        <v>15879.596769106429</v>
      </c>
      <c r="S90" s="437">
        <v>16614.088506962664</v>
      </c>
      <c r="T90" s="193"/>
      <c r="U90" s="193"/>
      <c r="V90" s="193"/>
      <c r="W90" s="719">
        <v>14228.79554049326</v>
      </c>
      <c r="X90" s="493" t="s">
        <v>407</v>
      </c>
      <c r="Y90" s="2"/>
    </row>
    <row r="91" spans="1:25">
      <c r="A91" s="2"/>
      <c r="B91" s="161" t="s">
        <v>137</v>
      </c>
      <c r="C91" s="193">
        <v>2336.3569209568373</v>
      </c>
      <c r="D91" s="193">
        <v>2342.8549964235076</v>
      </c>
      <c r="E91" s="193">
        <v>2295.1913994012289</v>
      </c>
      <c r="F91" s="193">
        <v>2268.2722921194672</v>
      </c>
      <c r="G91" s="193">
        <v>2317.6143617794114</v>
      </c>
      <c r="H91" s="193">
        <v>2388.4321949825508</v>
      </c>
      <c r="I91" s="193">
        <v>2450.5967779908733</v>
      </c>
      <c r="J91" s="193">
        <v>2508.3738993361708</v>
      </c>
      <c r="K91" s="193">
        <v>2567.1907432448938</v>
      </c>
      <c r="L91" s="193">
        <v>2612.0638686920934</v>
      </c>
      <c r="M91" s="193">
        <v>2635.8377713869945</v>
      </c>
      <c r="N91" s="193">
        <v>2511.4201951191476</v>
      </c>
      <c r="O91" s="193">
        <v>2762.3414257031918</v>
      </c>
      <c r="P91" s="436">
        <v>2980.2650598422256</v>
      </c>
      <c r="Q91" s="436">
        <v>3217.634378980063</v>
      </c>
      <c r="R91" s="436">
        <v>3461.6038099148764</v>
      </c>
      <c r="S91" s="437">
        <v>3719.6245620881709</v>
      </c>
      <c r="T91" s="193"/>
      <c r="U91" s="193"/>
      <c r="V91" s="193"/>
      <c r="W91" s="719">
        <v>3024.8850029333262</v>
      </c>
      <c r="X91" s="493" t="s">
        <v>407</v>
      </c>
      <c r="Y91" s="2"/>
    </row>
    <row r="92" spans="1:25">
      <c r="A92" s="2"/>
      <c r="B92" s="161" t="s">
        <v>70</v>
      </c>
      <c r="C92" s="193">
        <v>10746.624255301409</v>
      </c>
      <c r="D92" s="193">
        <v>11325.556219841154</v>
      </c>
      <c r="E92" s="193">
        <v>12283.777871659613</v>
      </c>
      <c r="F92" s="193">
        <v>13121.795324526511</v>
      </c>
      <c r="G92" s="193">
        <v>14097.550749738004</v>
      </c>
      <c r="H92" s="193">
        <v>14859.289422549511</v>
      </c>
      <c r="I92" s="193">
        <v>16934.749794268202</v>
      </c>
      <c r="J92" s="193">
        <v>18770.869548410235</v>
      </c>
      <c r="K92" s="193">
        <v>20247.002225882999</v>
      </c>
      <c r="L92" s="193">
        <v>19470.590513771323</v>
      </c>
      <c r="M92" s="193">
        <v>19205.437355705995</v>
      </c>
      <c r="N92" s="193">
        <v>20704.308707960074</v>
      </c>
      <c r="O92" s="193">
        <v>21132.995844393987</v>
      </c>
      <c r="P92" s="436">
        <v>21681.085658993619</v>
      </c>
      <c r="Q92" s="436">
        <v>21980.934287010343</v>
      </c>
      <c r="R92" s="436">
        <v>22488.746218319571</v>
      </c>
      <c r="S92" s="437">
        <v>23596.244910581096</v>
      </c>
      <c r="T92" s="193"/>
      <c r="U92" s="193"/>
      <c r="V92" s="193"/>
      <c r="W92" s="719">
        <v>21031.074131443715</v>
      </c>
      <c r="X92" s="493" t="s">
        <v>19</v>
      </c>
      <c r="Y92" s="2"/>
    </row>
    <row r="93" spans="1:25">
      <c r="A93" s="2"/>
      <c r="B93" s="161" t="s">
        <v>138</v>
      </c>
      <c r="C93" s="442"/>
      <c r="D93" s="442"/>
      <c r="E93" s="442"/>
      <c r="F93" s="442"/>
      <c r="G93" s="442"/>
      <c r="H93" s="442"/>
      <c r="I93" s="442"/>
      <c r="J93" s="442"/>
      <c r="K93" s="442"/>
      <c r="L93" s="442"/>
      <c r="M93" s="442"/>
      <c r="N93" s="442"/>
      <c r="O93" s="442"/>
      <c r="P93" s="442"/>
      <c r="Q93" s="442"/>
      <c r="R93" s="442"/>
      <c r="S93" s="441"/>
      <c r="T93" s="193"/>
      <c r="U93" s="193"/>
      <c r="V93" s="193"/>
      <c r="W93" s="719"/>
      <c r="X93" s="493" t="s">
        <v>407</v>
      </c>
      <c r="Y93" s="2"/>
    </row>
    <row r="94" spans="1:25">
      <c r="A94" s="2"/>
      <c r="B94" s="161" t="s">
        <v>50</v>
      </c>
      <c r="C94" s="193">
        <v>21695.794534199598</v>
      </c>
      <c r="D94" s="193">
        <v>23297.445790760401</v>
      </c>
      <c r="E94" s="193">
        <v>23964.873900245198</v>
      </c>
      <c r="F94" s="193">
        <v>24300.752473638298</v>
      </c>
      <c r="G94" s="193">
        <v>26091.908720427498</v>
      </c>
      <c r="H94" s="193">
        <v>28169.479203118499</v>
      </c>
      <c r="I94" s="193">
        <v>30496.1488220344</v>
      </c>
      <c r="J94" s="193">
        <v>32986.037917323098</v>
      </c>
      <c r="K94" s="193">
        <v>34823.742942354504</v>
      </c>
      <c r="L94" s="193">
        <v>33922.668525908797</v>
      </c>
      <c r="M94" s="193">
        <v>33295.027893385297</v>
      </c>
      <c r="N94" s="193">
        <v>33192.379846782598</v>
      </c>
      <c r="O94" s="193">
        <v>31877.470273433999</v>
      </c>
      <c r="P94" s="193">
        <v>30610.722775698701</v>
      </c>
      <c r="Q94" s="436">
        <v>30482.562274168002</v>
      </c>
      <c r="R94" s="436">
        <v>31539.526825781999</v>
      </c>
      <c r="S94" s="437">
        <v>32580.350639507498</v>
      </c>
      <c r="T94" s="193"/>
      <c r="U94" s="193"/>
      <c r="V94" s="193"/>
      <c r="W94" s="719">
        <v>31487.323661874118</v>
      </c>
      <c r="X94" s="493" t="s">
        <v>19</v>
      </c>
      <c r="Y94" s="2"/>
    </row>
    <row r="95" spans="1:25">
      <c r="A95" s="2"/>
      <c r="B95" s="161" t="s">
        <v>52</v>
      </c>
      <c r="C95" s="193">
        <v>16132.369748122641</v>
      </c>
      <c r="D95" s="193">
        <v>17556.215695106293</v>
      </c>
      <c r="E95" s="193">
        <v>18141.686457110685</v>
      </c>
      <c r="F95" s="193">
        <v>19361.213678651697</v>
      </c>
      <c r="G95" s="193">
        <v>20781.34340451852</v>
      </c>
      <c r="H95" s="193">
        <v>21909.585174042346</v>
      </c>
      <c r="I95" s="193">
        <v>23751.792040856682</v>
      </c>
      <c r="J95" s="193">
        <v>26058.200421257567</v>
      </c>
      <c r="K95" s="193">
        <v>27784.104571249398</v>
      </c>
      <c r="L95" s="193">
        <v>27567.202460682667</v>
      </c>
      <c r="M95" s="193">
        <v>27659.265237999796</v>
      </c>
      <c r="N95" s="193">
        <v>28797.417961169096</v>
      </c>
      <c r="O95" s="193">
        <v>29047.246439594921</v>
      </c>
      <c r="P95" s="436">
        <v>30485.714154111276</v>
      </c>
      <c r="Q95" s="436">
        <v>32357.636080741231</v>
      </c>
      <c r="R95" s="436">
        <v>33743.190900546128</v>
      </c>
      <c r="S95" s="437">
        <v>34711.282937187993</v>
      </c>
      <c r="T95" s="193"/>
      <c r="U95" s="193"/>
      <c r="V95" s="193"/>
      <c r="W95" s="719">
        <v>30247.877201437619</v>
      </c>
      <c r="X95" s="493" t="s">
        <v>19</v>
      </c>
      <c r="Y95" s="2"/>
    </row>
    <row r="96" spans="1:25">
      <c r="A96" s="2"/>
      <c r="B96" s="161" t="s">
        <v>139</v>
      </c>
      <c r="C96" s="193">
        <v>419.46391359242438</v>
      </c>
      <c r="D96" s="193">
        <v>408.57440044406724</v>
      </c>
      <c r="E96" s="193">
        <v>414.72277326648333</v>
      </c>
      <c r="F96" s="193">
        <v>433.0794753064572</v>
      </c>
      <c r="G96" s="193">
        <v>460.24764142318134</v>
      </c>
      <c r="H96" s="193">
        <v>488.38808694665352</v>
      </c>
      <c r="I96" s="193">
        <v>513.37969086873034</v>
      </c>
      <c r="J96" s="193">
        <v>542.06172865838403</v>
      </c>
      <c r="K96" s="193">
        <v>568.08347786522143</v>
      </c>
      <c r="L96" s="193">
        <v>569.53500630888789</v>
      </c>
      <c r="M96" s="193">
        <v>597.07698734942687</v>
      </c>
      <c r="N96" s="193">
        <v>629.85638883656486</v>
      </c>
      <c r="O96" s="193">
        <v>664.80178008921666</v>
      </c>
      <c r="P96" s="436">
        <v>708.95962146478735</v>
      </c>
      <c r="Q96" s="436">
        <v>764.4810991137773</v>
      </c>
      <c r="R96" s="436">
        <v>799.07670388272504</v>
      </c>
      <c r="S96" s="437">
        <v>800.75156535593874</v>
      </c>
      <c r="T96" s="193"/>
      <c r="U96" s="193"/>
      <c r="V96" s="193"/>
      <c r="W96" s="719">
        <v>691.20381386434735</v>
      </c>
      <c r="X96" s="493" t="s">
        <v>407</v>
      </c>
      <c r="Y96" s="2"/>
    </row>
    <row r="97" spans="1:25">
      <c r="A97" s="2"/>
      <c r="B97" s="161" t="s">
        <v>68</v>
      </c>
      <c r="C97" s="193">
        <v>28640.062432903</v>
      </c>
      <c r="D97" s="193">
        <v>29517.216403631046</v>
      </c>
      <c r="E97" s="193">
        <v>30640.34503647955</v>
      </c>
      <c r="F97" s="193">
        <v>30784.416114996831</v>
      </c>
      <c r="G97" s="193">
        <v>32931.946498468293</v>
      </c>
      <c r="H97" s="193">
        <v>34150.155795374267</v>
      </c>
      <c r="I97" s="193">
        <v>37317.116439444362</v>
      </c>
      <c r="J97" s="193">
        <v>38953.199886202099</v>
      </c>
      <c r="K97" s="193">
        <v>41278.328843462004</v>
      </c>
      <c r="L97" s="193">
        <v>40380.944470136623</v>
      </c>
      <c r="M97" s="193">
        <v>43082.755538458216</v>
      </c>
      <c r="N97" s="193">
        <v>44403.394145925668</v>
      </c>
      <c r="O97" s="193">
        <v>44803.962236741798</v>
      </c>
      <c r="P97" s="436">
        <v>46726.853320478032</v>
      </c>
      <c r="Q97" s="436">
        <v>47805.572709400636</v>
      </c>
      <c r="R97" s="436">
        <v>48980.791733371407</v>
      </c>
      <c r="S97" s="437">
        <v>49695.967505111803</v>
      </c>
      <c r="T97" s="193"/>
      <c r="U97" s="193"/>
      <c r="V97" s="193"/>
      <c r="W97" s="719">
        <v>45241.246597904152</v>
      </c>
      <c r="X97" s="493" t="s">
        <v>19</v>
      </c>
      <c r="Y97" s="2"/>
    </row>
    <row r="98" spans="1:25">
      <c r="A98" s="2"/>
      <c r="B98" s="161" t="s">
        <v>277</v>
      </c>
      <c r="C98" s="193">
        <v>1689.2994725288174</v>
      </c>
      <c r="D98" s="193">
        <v>1726.7768946070321</v>
      </c>
      <c r="E98" s="193">
        <v>1766.622289280471</v>
      </c>
      <c r="F98" s="193">
        <v>1829.1281634748052</v>
      </c>
      <c r="G98" s="193">
        <v>1920.6121336632775</v>
      </c>
      <c r="H98" s="193">
        <v>2012.5995739329603</v>
      </c>
      <c r="I98" s="193">
        <v>2138.6317469488336</v>
      </c>
      <c r="J98" s="193">
        <v>2269.9074812569447</v>
      </c>
      <c r="K98" s="193">
        <v>2408.4056227616729</v>
      </c>
      <c r="L98" s="193">
        <v>2506.4679641528751</v>
      </c>
      <c r="M98" s="193">
        <v>2581.4166098197552</v>
      </c>
      <c r="N98" s="193">
        <v>2705.4055888268422</v>
      </c>
      <c r="O98" s="193">
        <v>2838.6744725763429</v>
      </c>
      <c r="P98" s="436">
        <v>2976.3780801851376</v>
      </c>
      <c r="Q98" s="436">
        <v>3156.9652640657596</v>
      </c>
      <c r="R98" s="436">
        <v>3342.4773261992582</v>
      </c>
      <c r="S98" s="445">
        <v>3442.2599142282497</v>
      </c>
      <c r="T98" s="193"/>
      <c r="U98" s="193"/>
      <c r="V98" s="193"/>
      <c r="W98" s="719">
        <v>2921.6406714152458</v>
      </c>
      <c r="X98" s="493"/>
      <c r="Y98" s="2"/>
    </row>
    <row r="99" spans="1:25">
      <c r="A99" s="2"/>
      <c r="B99" s="161" t="s">
        <v>278</v>
      </c>
      <c r="C99" s="193">
        <v>6479.6055752394241</v>
      </c>
      <c r="D99" s="193">
        <v>6659.1966191010006</v>
      </c>
      <c r="E99" s="193">
        <v>6628.2338088966071</v>
      </c>
      <c r="F99" s="193">
        <v>7252.1519874888936</v>
      </c>
      <c r="G99" s="193">
        <v>7662.4873901047049</v>
      </c>
      <c r="H99" s="193">
        <v>7874.3120609564521</v>
      </c>
      <c r="I99" s="193">
        <v>8332.7752401986309</v>
      </c>
      <c r="J99" s="193">
        <v>9076.9397262619641</v>
      </c>
      <c r="K99" s="193">
        <v>9896.7217466527363</v>
      </c>
      <c r="L99" s="193">
        <v>9833.7883244954846</v>
      </c>
      <c r="M99" s="193">
        <v>9991.2406088444986</v>
      </c>
      <c r="N99" s="193">
        <v>10134.527802015156</v>
      </c>
      <c r="O99" s="193">
        <v>10164.591718426624</v>
      </c>
      <c r="P99" s="436">
        <v>10357.168978821774</v>
      </c>
      <c r="Q99" s="436">
        <v>10926.963826588644</v>
      </c>
      <c r="R99" s="436">
        <v>10792.961539195141</v>
      </c>
      <c r="S99" s="437">
        <v>10975.064705455094</v>
      </c>
      <c r="T99" s="193"/>
      <c r="U99" s="193"/>
      <c r="V99" s="193"/>
      <c r="W99" s="719">
        <v>10227.05376488517</v>
      </c>
      <c r="X99" s="493" t="s">
        <v>426</v>
      </c>
      <c r="Y99" s="2"/>
    </row>
    <row r="100" spans="1:25">
      <c r="A100" s="2"/>
      <c r="B100" s="161" t="s">
        <v>104</v>
      </c>
      <c r="C100" s="193">
        <v>6312.2599294113015</v>
      </c>
      <c r="D100" s="193">
        <v>6471.2635527078146</v>
      </c>
      <c r="E100" s="193">
        <v>6844.556909569279</v>
      </c>
      <c r="F100" s="193">
        <v>6858.1594892296516</v>
      </c>
      <c r="G100" s="193">
        <v>7033.1271974826195</v>
      </c>
      <c r="H100" s="193">
        <v>7816.3034183193586</v>
      </c>
      <c r="I100" s="193">
        <v>8788.8819342172646</v>
      </c>
      <c r="J100" s="193">
        <v>9671.4310050698259</v>
      </c>
      <c r="K100" s="193">
        <v>10038.052333289248</v>
      </c>
      <c r="L100" s="193">
        <v>10072.801976346413</v>
      </c>
      <c r="M100" s="193">
        <v>10898.517185540586</v>
      </c>
      <c r="N100" s="193">
        <v>11320.903055982873</v>
      </c>
      <c r="O100" s="193">
        <v>11702.346091291451</v>
      </c>
      <c r="P100" s="436">
        <v>12302.173422584079</v>
      </c>
      <c r="Q100" s="436">
        <v>13313.966665242393</v>
      </c>
      <c r="R100" s="436">
        <v>14237.057901671862</v>
      </c>
      <c r="S100" s="437">
        <v>15208.913777590862</v>
      </c>
      <c r="T100" s="446"/>
      <c r="U100" s="193"/>
      <c r="V100" s="193"/>
      <c r="W100" s="719">
        <v>12291.109231477471</v>
      </c>
      <c r="X100" s="493" t="s">
        <v>19</v>
      </c>
      <c r="Y100" s="2"/>
    </row>
    <row r="101" spans="1:25">
      <c r="A101" s="2"/>
      <c r="B101" s="161" t="s">
        <v>98</v>
      </c>
      <c r="C101" s="193">
        <v>5855.634753909947</v>
      </c>
      <c r="D101" s="193">
        <v>6120.9308957790572</v>
      </c>
      <c r="E101" s="193">
        <v>6360.9687331026726</v>
      </c>
      <c r="F101" s="193">
        <v>6555.3727417929867</v>
      </c>
      <c r="G101" s="193">
        <v>7169.9723047511898</v>
      </c>
      <c r="H101" s="193">
        <v>7664.2892728116658</v>
      </c>
      <c r="I101" s="193">
        <v>8110.4855605309731</v>
      </c>
      <c r="J101" s="193">
        <v>8366.1454441331152</v>
      </c>
      <c r="K101" s="193">
        <v>8920.5008266587884</v>
      </c>
      <c r="L101" s="193">
        <v>8889.2135258775725</v>
      </c>
      <c r="M101" s="193">
        <v>9163.1591364778105</v>
      </c>
      <c r="N101" s="193">
        <v>9926.9034410960685</v>
      </c>
      <c r="O101" s="193">
        <v>10512.31875190485</v>
      </c>
      <c r="P101" s="436">
        <v>11037.3467676481</v>
      </c>
      <c r="Q101" s="436">
        <v>11506.062594099531</v>
      </c>
      <c r="R101" s="436">
        <v>11474.13721912168</v>
      </c>
      <c r="S101" s="437">
        <v>11286.174125681697</v>
      </c>
      <c r="T101" s="193"/>
      <c r="U101" s="193"/>
      <c r="V101" s="193"/>
      <c r="W101" s="719">
        <v>10410.99890983142</v>
      </c>
      <c r="X101" s="493" t="s">
        <v>19</v>
      </c>
      <c r="Y101" s="2"/>
    </row>
    <row r="102" spans="1:25">
      <c r="A102" s="2"/>
      <c r="B102" s="161" t="s">
        <v>97</v>
      </c>
      <c r="C102" s="193">
        <v>5856.2217206123023</v>
      </c>
      <c r="D102" s="193">
        <v>6086.4197384461031</v>
      </c>
      <c r="E102" s="193">
        <v>6207.5416922517352</v>
      </c>
      <c r="F102" s="193">
        <v>6410.5237318480822</v>
      </c>
      <c r="G102" s="193">
        <v>6728.8613160962523</v>
      </c>
      <c r="H102" s="193">
        <v>7124.4898620023132</v>
      </c>
      <c r="I102" s="193">
        <v>7708.0475610927951</v>
      </c>
      <c r="J102" s="193">
        <v>8327.4108125992298</v>
      </c>
      <c r="K102" s="193">
        <v>8939.2821348104826</v>
      </c>
      <c r="L102" s="193">
        <v>9255.3839272624755</v>
      </c>
      <c r="M102" s="193">
        <v>9658.0652147371238</v>
      </c>
      <c r="N102" s="193">
        <v>9823.8232867571114</v>
      </c>
      <c r="O102" s="193">
        <v>10003.354217158681</v>
      </c>
      <c r="P102" s="436">
        <v>10156.41484756034</v>
      </c>
      <c r="Q102" s="436">
        <v>10407.339705140905</v>
      </c>
      <c r="R102" s="436">
        <v>10749.094559956557</v>
      </c>
      <c r="S102" s="437">
        <v>11131.716479200641</v>
      </c>
      <c r="T102" s="193"/>
      <c r="U102" s="193"/>
      <c r="V102" s="193"/>
      <c r="W102" s="719">
        <v>9943.9135538150167</v>
      </c>
      <c r="X102" s="493" t="s">
        <v>19</v>
      </c>
      <c r="Y102" s="2"/>
    </row>
    <row r="103" spans="1:25">
      <c r="A103" s="2"/>
      <c r="B103" s="161" t="s">
        <v>140</v>
      </c>
      <c r="C103" s="193">
        <v>5044.1313878850797</v>
      </c>
      <c r="D103" s="193">
        <v>5213.1873352942666</v>
      </c>
      <c r="E103" s="193">
        <v>5385.8045906338602</v>
      </c>
      <c r="F103" s="193">
        <v>5590.1552320381143</v>
      </c>
      <c r="G103" s="193">
        <v>5821.655147557819</v>
      </c>
      <c r="H103" s="193">
        <v>6193.9701321341672</v>
      </c>
      <c r="I103" s="193">
        <v>6603.8736138586846</v>
      </c>
      <c r="J103" s="193">
        <v>7008.704990982711</v>
      </c>
      <c r="K103" s="193">
        <v>7205.4502942359741</v>
      </c>
      <c r="L103" s="193">
        <v>7001.7950756319906</v>
      </c>
      <c r="M103" s="193">
        <v>7152.2049248205749</v>
      </c>
      <c r="N103" s="193">
        <v>7428.0301488937721</v>
      </c>
      <c r="O103" s="193">
        <v>7671.6204040388611</v>
      </c>
      <c r="P103" s="436">
        <v>7901.964357827218</v>
      </c>
      <c r="Q103" s="436">
        <v>8118.5950321479313</v>
      </c>
      <c r="R103" s="436">
        <v>8352.9711640281894</v>
      </c>
      <c r="S103" s="437">
        <v>8619.0686741324862</v>
      </c>
      <c r="T103" s="193"/>
      <c r="U103" s="193"/>
      <c r="V103" s="193"/>
      <c r="W103" s="719">
        <v>7755.4274507964556</v>
      </c>
      <c r="X103" s="493" t="s">
        <v>407</v>
      </c>
      <c r="Y103" s="2"/>
    </row>
    <row r="104" spans="1:25">
      <c r="A104" s="2"/>
      <c r="B104" s="161" t="s">
        <v>36</v>
      </c>
      <c r="C104" s="193">
        <v>8554.6275835776578</v>
      </c>
      <c r="D104" s="193">
        <v>13726.634044076416</v>
      </c>
      <c r="E104" s="193">
        <v>15984.242704739054</v>
      </c>
      <c r="F104" s="193">
        <v>17823.753291960733</v>
      </c>
      <c r="G104" s="193">
        <v>24219.667671625994</v>
      </c>
      <c r="H104" s="193">
        <v>27933.465448360163</v>
      </c>
      <c r="I104" s="193">
        <v>29643.926350468089</v>
      </c>
      <c r="J104" s="193">
        <v>33513.74210545075</v>
      </c>
      <c r="K104" s="193">
        <v>38441.348329742759</v>
      </c>
      <c r="L104" s="193">
        <v>37496.568221274094</v>
      </c>
      <c r="M104" s="193">
        <v>33041.188352995225</v>
      </c>
      <c r="N104" s="193">
        <v>34363.152906345327</v>
      </c>
      <c r="O104" s="193">
        <v>36288.406268422899</v>
      </c>
      <c r="P104" s="436">
        <v>33877.54224200327</v>
      </c>
      <c r="Q104" s="436">
        <v>32859.591632971613</v>
      </c>
      <c r="R104" s="436">
        <v>29000.917647699247</v>
      </c>
      <c r="S104" s="437">
        <v>25535.105925294778</v>
      </c>
      <c r="T104" s="193"/>
      <c r="U104" s="193"/>
      <c r="V104" s="193"/>
      <c r="W104" s="719">
        <v>31533.838695918475</v>
      </c>
      <c r="X104" s="493" t="s">
        <v>19</v>
      </c>
      <c r="Y104" s="2"/>
    </row>
    <row r="105" spans="1:25">
      <c r="A105" s="2"/>
      <c r="B105" s="161" t="s">
        <v>141</v>
      </c>
      <c r="C105" s="193">
        <v>1330.9398499408749</v>
      </c>
      <c r="D105" s="193">
        <v>1436.2922175161734</v>
      </c>
      <c r="E105" s="193">
        <v>1453.3336563184232</v>
      </c>
      <c r="F105" s="193">
        <v>1395.2318718088941</v>
      </c>
      <c r="G105" s="193">
        <v>1409.0430341792955</v>
      </c>
      <c r="H105" s="193">
        <v>1450.3334172972702</v>
      </c>
      <c r="I105" s="193">
        <v>1444.8580297089238</v>
      </c>
      <c r="J105" s="193">
        <v>1473.0749414108507</v>
      </c>
      <c r="K105" s="193">
        <v>1329.6443726206514</v>
      </c>
      <c r="L105" s="193">
        <v>1366.5909311487087</v>
      </c>
      <c r="M105" s="193">
        <v>1387.7146634431858</v>
      </c>
      <c r="N105" s="193">
        <v>1510.4589291089862</v>
      </c>
      <c r="O105" s="438">
        <v>1569.5324425574477</v>
      </c>
      <c r="P105" s="438">
        <v>1634.5426230568144</v>
      </c>
      <c r="Q105" s="438">
        <v>1698.4465654438889</v>
      </c>
      <c r="R105" s="444">
        <v>1747.6411255621756</v>
      </c>
      <c r="S105" s="445">
        <v>1799.8132534290191</v>
      </c>
      <c r="T105" s="193"/>
      <c r="U105" s="193"/>
      <c r="V105" s="193"/>
      <c r="W105" s="719">
        <v>1611.6334383285566</v>
      </c>
      <c r="X105" s="493" t="s">
        <v>407</v>
      </c>
      <c r="Y105" s="2"/>
    </row>
    <row r="106" spans="1:25">
      <c r="A106" s="2"/>
      <c r="B106" s="161" t="s">
        <v>47</v>
      </c>
      <c r="C106" s="193">
        <v>9414.0153514141439</v>
      </c>
      <c r="D106" s="193">
        <v>10326.417724852032</v>
      </c>
      <c r="E106" s="193">
        <v>11590.603170533144</v>
      </c>
      <c r="F106" s="193">
        <v>13063.915479886811</v>
      </c>
      <c r="G106" s="193">
        <v>14429.619073321663</v>
      </c>
      <c r="H106" s="193">
        <v>16516.143872545508</v>
      </c>
      <c r="I106" s="193">
        <v>19269.069515928491</v>
      </c>
      <c r="J106" s="193">
        <v>21955.653309988884</v>
      </c>
      <c r="K106" s="193">
        <v>22664.039327471539</v>
      </c>
      <c r="L106" s="193">
        <v>20523.35284964072</v>
      </c>
      <c r="M106" s="193">
        <v>21623.449662448562</v>
      </c>
      <c r="N106" s="193">
        <v>24543.067471545161</v>
      </c>
      <c r="O106" s="193">
        <v>26022.468847095115</v>
      </c>
      <c r="P106" s="436">
        <v>27434.51577048609</v>
      </c>
      <c r="Q106" s="436">
        <v>28543.272725389575</v>
      </c>
      <c r="R106" s="436">
        <v>28946.789890266289</v>
      </c>
      <c r="S106" s="437">
        <v>29364.721107581565</v>
      </c>
      <c r="T106" s="193"/>
      <c r="U106" s="193"/>
      <c r="V106" s="193"/>
      <c r="W106" s="719">
        <v>25812.977230365213</v>
      </c>
      <c r="X106" s="493" t="s">
        <v>19</v>
      </c>
      <c r="Y106" s="2"/>
    </row>
    <row r="107" spans="1:25">
      <c r="A107" s="2"/>
      <c r="B107" s="161" t="s">
        <v>142</v>
      </c>
      <c r="C107" s="193">
        <v>490.03639079122041</v>
      </c>
      <c r="D107" s="193">
        <v>527.31724994866568</v>
      </c>
      <c r="E107" s="193">
        <v>528.06452004419225</v>
      </c>
      <c r="F107" s="193">
        <v>512.07754577155083</v>
      </c>
      <c r="G107" s="193">
        <v>580.92147395238067</v>
      </c>
      <c r="H107" s="193">
        <v>652.10606139748529</v>
      </c>
      <c r="I107" s="193">
        <v>724.90169423594659</v>
      </c>
      <c r="J107" s="193">
        <v>807.43656454353822</v>
      </c>
      <c r="K107" s="193">
        <v>888.1424517060924</v>
      </c>
      <c r="L107" s="193">
        <v>948.22495226044123</v>
      </c>
      <c r="M107" s="193">
        <v>1052.1042615086683</v>
      </c>
      <c r="N107" s="193">
        <v>1162.783317404921</v>
      </c>
      <c r="O107" s="193">
        <v>1253.2433177406604</v>
      </c>
      <c r="P107" s="436">
        <v>1371.981670524526</v>
      </c>
      <c r="Q107" s="436">
        <v>1500.5908225492383</v>
      </c>
      <c r="R107" s="436">
        <v>1632.3450126532437</v>
      </c>
      <c r="S107" s="437">
        <v>1734.9182327125425</v>
      </c>
      <c r="T107" s="193"/>
      <c r="U107" s="193"/>
      <c r="V107" s="193"/>
      <c r="W107" s="719">
        <v>1321.4962937748689</v>
      </c>
      <c r="X107" s="493" t="s">
        <v>407</v>
      </c>
      <c r="Y107" s="2"/>
    </row>
    <row r="108" spans="1:25">
      <c r="A108" s="2"/>
      <c r="B108" s="161" t="s">
        <v>279</v>
      </c>
      <c r="C108" s="439"/>
      <c r="D108" s="439"/>
      <c r="E108" s="439"/>
      <c r="F108" s="439"/>
      <c r="G108" s="439"/>
      <c r="H108" s="439"/>
      <c r="I108" s="439"/>
      <c r="J108" s="439"/>
      <c r="K108" s="439"/>
      <c r="L108" s="439"/>
      <c r="M108" s="439"/>
      <c r="N108" s="439"/>
      <c r="O108" s="439"/>
      <c r="P108" s="440"/>
      <c r="Q108" s="440"/>
      <c r="R108" s="440"/>
      <c r="S108" s="441"/>
      <c r="T108" s="193"/>
      <c r="U108" s="193"/>
      <c r="V108" s="193"/>
      <c r="W108" s="719"/>
      <c r="X108" s="493" t="s">
        <v>426</v>
      </c>
      <c r="Y108" s="2"/>
    </row>
    <row r="109" spans="1:25">
      <c r="A109" s="2"/>
      <c r="B109" s="161" t="s">
        <v>117</v>
      </c>
      <c r="C109" s="193">
        <v>5289.8815210475759</v>
      </c>
      <c r="D109" s="193">
        <v>5498.3416646905616</v>
      </c>
      <c r="E109" s="193">
        <v>5750.9919194990744</v>
      </c>
      <c r="F109" s="193">
        <v>5917.5289637794676</v>
      </c>
      <c r="G109" s="193">
        <v>6388.9939041526986</v>
      </c>
      <c r="H109" s="193">
        <v>6612.7476882518386</v>
      </c>
      <c r="I109" s="193">
        <v>6895.2375159818685</v>
      </c>
      <c r="J109" s="193">
        <v>6956.3048661342409</v>
      </c>
      <c r="K109" s="193">
        <v>7093.5502492780042</v>
      </c>
      <c r="L109" s="193">
        <v>6976.9837026411315</v>
      </c>
      <c r="M109" s="193">
        <v>7203.3656933996826</v>
      </c>
      <c r="N109" s="193">
        <v>7488.8293805757239</v>
      </c>
      <c r="O109" s="193">
        <v>7712.5211675042383</v>
      </c>
      <c r="P109" s="436">
        <v>8255.7853547011637</v>
      </c>
      <c r="Q109" s="436">
        <v>8800.3598362278371</v>
      </c>
      <c r="R109" s="436">
        <v>9323.1565715771649</v>
      </c>
      <c r="S109" s="437">
        <v>9560.5249999121806</v>
      </c>
      <c r="T109" s="193"/>
      <c r="U109" s="193"/>
      <c r="V109" s="193"/>
      <c r="W109" s="719">
        <v>8204.3309027372488</v>
      </c>
      <c r="X109" s="493" t="s">
        <v>407</v>
      </c>
      <c r="Y109" s="2"/>
    </row>
    <row r="110" spans="1:25">
      <c r="A110" s="2"/>
      <c r="B110" s="161" t="s">
        <v>39</v>
      </c>
      <c r="C110" s="193">
        <v>26732.306072276311</v>
      </c>
      <c r="D110" s="193">
        <v>27834.343688387948</v>
      </c>
      <c r="E110" s="193">
        <v>28567.171202075911</v>
      </c>
      <c r="F110" s="193">
        <v>28983.18388060038</v>
      </c>
      <c r="G110" s="193">
        <v>31140.1407327897</v>
      </c>
      <c r="H110" s="193">
        <v>31993.407256857925</v>
      </c>
      <c r="I110" s="193">
        <v>34382.79589749204</v>
      </c>
      <c r="J110" s="193">
        <v>37688.351918693857</v>
      </c>
      <c r="K110" s="193">
        <v>39969.387598705529</v>
      </c>
      <c r="L110" s="193">
        <v>37868.723410701517</v>
      </c>
      <c r="M110" s="193">
        <v>38812.318886577879</v>
      </c>
      <c r="N110" s="193">
        <v>40683.527582170289</v>
      </c>
      <c r="O110" s="193">
        <v>40620.176066034976</v>
      </c>
      <c r="P110" s="436">
        <v>41293.515772852435</v>
      </c>
      <c r="Q110" s="436">
        <v>41511.750257775668</v>
      </c>
      <c r="R110" s="436">
        <v>42275.239930189047</v>
      </c>
      <c r="S110" s="437">
        <v>43052.726796036695</v>
      </c>
      <c r="T110" s="193"/>
      <c r="U110" s="193"/>
      <c r="V110" s="193"/>
      <c r="W110" s="719">
        <v>40348.345871478356</v>
      </c>
      <c r="X110" s="493" t="s">
        <v>19</v>
      </c>
      <c r="Y110" s="2"/>
    </row>
    <row r="111" spans="1:25">
      <c r="A111" s="2"/>
      <c r="B111" s="161" t="s">
        <v>63</v>
      </c>
      <c r="C111" s="193">
        <v>26192.653202433467</v>
      </c>
      <c r="D111" s="193">
        <v>27679.858365975171</v>
      </c>
      <c r="E111" s="193">
        <v>28639.3947556454</v>
      </c>
      <c r="F111" s="193">
        <v>28256.661671719321</v>
      </c>
      <c r="G111" s="193">
        <v>29169.456428758065</v>
      </c>
      <c r="H111" s="193">
        <v>30603.462396860072</v>
      </c>
      <c r="I111" s="193">
        <v>32543.361262499115</v>
      </c>
      <c r="J111" s="193">
        <v>34150.601700486171</v>
      </c>
      <c r="K111" s="193">
        <v>35156.38284120943</v>
      </c>
      <c r="L111" s="193">
        <v>34767.154256166614</v>
      </c>
      <c r="M111" s="193">
        <v>36026.982564473037</v>
      </c>
      <c r="N111" s="193">
        <v>37457.284286758921</v>
      </c>
      <c r="O111" s="193">
        <v>37645.310278596859</v>
      </c>
      <c r="P111" s="436">
        <v>39487.838557840405</v>
      </c>
      <c r="Q111" s="436">
        <v>40221.385420622115</v>
      </c>
      <c r="R111" s="436">
        <v>41178.141818639044</v>
      </c>
      <c r="S111" s="437">
        <v>41466.265710990017</v>
      </c>
      <c r="T111" s="193"/>
      <c r="U111" s="193"/>
      <c r="V111" s="193"/>
      <c r="W111" s="719">
        <v>38277.709637505461</v>
      </c>
      <c r="X111" s="493" t="s">
        <v>19</v>
      </c>
      <c r="Y111" s="2"/>
    </row>
    <row r="112" spans="1:25">
      <c r="A112" s="2"/>
      <c r="B112" s="161" t="s">
        <v>280</v>
      </c>
      <c r="C112" s="439"/>
      <c r="D112" s="439"/>
      <c r="E112" s="439"/>
      <c r="F112" s="439"/>
      <c r="G112" s="439"/>
      <c r="H112" s="439"/>
      <c r="I112" s="439"/>
      <c r="J112" s="439"/>
      <c r="K112" s="439"/>
      <c r="L112" s="439"/>
      <c r="M112" s="439"/>
      <c r="N112" s="439"/>
      <c r="O112" s="439"/>
      <c r="P112" s="440"/>
      <c r="Q112" s="440"/>
      <c r="R112" s="440"/>
      <c r="S112" s="441"/>
      <c r="T112" s="193"/>
      <c r="U112" s="193"/>
      <c r="V112" s="193"/>
      <c r="W112" s="719"/>
      <c r="X112" s="493"/>
      <c r="Y112" s="2"/>
    </row>
    <row r="113" spans="1:25">
      <c r="A113" s="2"/>
      <c r="B113" s="161" t="s">
        <v>281</v>
      </c>
      <c r="C113" s="439"/>
      <c r="D113" s="439"/>
      <c r="E113" s="439"/>
      <c r="F113" s="439"/>
      <c r="G113" s="439"/>
      <c r="H113" s="439"/>
      <c r="I113" s="439"/>
      <c r="J113" s="439"/>
      <c r="K113" s="439"/>
      <c r="L113" s="439"/>
      <c r="M113" s="439"/>
      <c r="N113" s="439"/>
      <c r="O113" s="439"/>
      <c r="P113" s="440"/>
      <c r="Q113" s="440"/>
      <c r="R113" s="440"/>
      <c r="S113" s="441"/>
      <c r="T113" s="193"/>
      <c r="U113" s="193"/>
      <c r="V113" s="193"/>
      <c r="W113" s="719"/>
      <c r="X113" s="493"/>
      <c r="Y113" s="2"/>
    </row>
    <row r="114" spans="1:25">
      <c r="A114" s="2"/>
      <c r="B114" s="161" t="s">
        <v>87</v>
      </c>
      <c r="C114" s="193">
        <v>14094.922147611111</v>
      </c>
      <c r="D114" s="193">
        <v>14360.743848254204</v>
      </c>
      <c r="E114" s="193">
        <v>14183.627193541204</v>
      </c>
      <c r="F114" s="193">
        <v>14415.836659437477</v>
      </c>
      <c r="G114" s="193">
        <v>14520.148449132916</v>
      </c>
      <c r="H114" s="193">
        <v>15140.019523343875</v>
      </c>
      <c r="I114" s="193">
        <v>14603.768333318223</v>
      </c>
      <c r="J114" s="193">
        <v>15369.088848685962</v>
      </c>
      <c r="K114" s="193">
        <v>14686.455823063052</v>
      </c>
      <c r="L114" s="193">
        <v>14347.168014803428</v>
      </c>
      <c r="M114" s="193">
        <v>15045.163609795192</v>
      </c>
      <c r="N114" s="193">
        <v>15893.515312089656</v>
      </c>
      <c r="O114" s="193">
        <v>16457.157139981362</v>
      </c>
      <c r="P114" s="436">
        <v>17078.17145879077</v>
      </c>
      <c r="Q114" s="436">
        <v>17569.020226331097</v>
      </c>
      <c r="R114" s="436">
        <v>17926.429087192628</v>
      </c>
      <c r="S114" s="437">
        <v>18107.599416312012</v>
      </c>
      <c r="T114" s="193"/>
      <c r="U114" s="193"/>
      <c r="V114" s="193"/>
      <c r="W114" s="719">
        <v>16716.09311989645</v>
      </c>
      <c r="X114" s="493" t="s">
        <v>19</v>
      </c>
      <c r="Y114" s="2"/>
    </row>
    <row r="115" spans="1:25">
      <c r="A115" s="2"/>
      <c r="B115" s="161" t="s">
        <v>143</v>
      </c>
      <c r="C115" s="193">
        <v>1236.8555715430809</v>
      </c>
      <c r="D115" s="193">
        <v>1297.6974852198034</v>
      </c>
      <c r="E115" s="193">
        <v>1235.0809189065656</v>
      </c>
      <c r="F115" s="193">
        <v>1303.6574439592516</v>
      </c>
      <c r="G115" s="193">
        <v>1388.4382120622868</v>
      </c>
      <c r="H115" s="193">
        <v>1374.7636727199445</v>
      </c>
      <c r="I115" s="193">
        <v>1387.9356328298297</v>
      </c>
      <c r="J115" s="193">
        <v>1430.4689727851319</v>
      </c>
      <c r="K115" s="193">
        <v>1494.1592416797353</v>
      </c>
      <c r="L115" s="193">
        <v>1552.7681771171726</v>
      </c>
      <c r="M115" s="193">
        <v>1622.2489523548188</v>
      </c>
      <c r="N115" s="193">
        <v>1534.8949382538353</v>
      </c>
      <c r="O115" s="193">
        <v>1603.6014579474445</v>
      </c>
      <c r="P115" s="436">
        <v>1654.8791625866288</v>
      </c>
      <c r="Q115" s="436">
        <v>1647.4302230233095</v>
      </c>
      <c r="R115" s="444">
        <v>1691.0097438661271</v>
      </c>
      <c r="S115" s="445">
        <v>1689.0755899044766</v>
      </c>
      <c r="T115" s="193"/>
      <c r="U115" s="193"/>
      <c r="V115" s="193"/>
      <c r="W115" s="719">
        <v>1605.8034349791023</v>
      </c>
      <c r="X115" s="493" t="s">
        <v>407</v>
      </c>
      <c r="Y115" s="2"/>
    </row>
    <row r="116" spans="1:25">
      <c r="A116" s="2"/>
      <c r="B116" s="161" t="s">
        <v>144</v>
      </c>
      <c r="C116" s="193">
        <v>2587.0278094845798</v>
      </c>
      <c r="D116" s="193">
        <v>2793.3026505206676</v>
      </c>
      <c r="E116" s="193">
        <v>3011.6168773791842</v>
      </c>
      <c r="F116" s="193">
        <v>3455.7550475779417</v>
      </c>
      <c r="G116" s="193">
        <v>3808.3450116289177</v>
      </c>
      <c r="H116" s="193">
        <v>4364.7865046525267</v>
      </c>
      <c r="I116" s="193">
        <v>4985.2765228439403</v>
      </c>
      <c r="J116" s="193">
        <v>5825.7732650700937</v>
      </c>
      <c r="K116" s="193">
        <v>6155.9274415349619</v>
      </c>
      <c r="L116" s="193">
        <v>6054.39489734577</v>
      </c>
      <c r="M116" s="193">
        <v>6597.568548922457</v>
      </c>
      <c r="N116" s="193">
        <v>7315.0908976642995</v>
      </c>
      <c r="O116" s="193">
        <v>8026.5071867454262</v>
      </c>
      <c r="P116" s="436">
        <v>8541.812259641978</v>
      </c>
      <c r="Q116" s="436">
        <v>9216.3248756948342</v>
      </c>
      <c r="R116" s="436">
        <v>9609.3260293343228</v>
      </c>
      <c r="S116" s="437">
        <v>9996.9354153021541</v>
      </c>
      <c r="T116" s="193"/>
      <c r="U116" s="193"/>
      <c r="V116" s="193"/>
      <c r="W116" s="719">
        <v>8120.4691847112381</v>
      </c>
      <c r="X116" s="493" t="s">
        <v>407</v>
      </c>
      <c r="Y116" s="2"/>
    </row>
    <row r="117" spans="1:25">
      <c r="A117" s="2"/>
      <c r="B117" s="161" t="s">
        <v>49</v>
      </c>
      <c r="C117" s="193">
        <v>27277.110328283066</v>
      </c>
      <c r="D117" s="193">
        <v>28541.243870533322</v>
      </c>
      <c r="E117" s="193">
        <v>29326.912073428331</v>
      </c>
      <c r="F117" s="193">
        <v>29988.213385509007</v>
      </c>
      <c r="G117" s="193">
        <v>31439.58273046228</v>
      </c>
      <c r="H117" s="193">
        <v>31968.467447358918</v>
      </c>
      <c r="I117" s="193">
        <v>34261.473648069448</v>
      </c>
      <c r="J117" s="193">
        <v>36436.517769767161</v>
      </c>
      <c r="K117" s="193">
        <v>38028.772143517999</v>
      </c>
      <c r="L117" s="193">
        <v>37080.308254689648</v>
      </c>
      <c r="M117" s="193">
        <v>39263.187791326083</v>
      </c>
      <c r="N117" s="193">
        <v>42692.519756642389</v>
      </c>
      <c r="O117" s="193">
        <v>43564.148017235319</v>
      </c>
      <c r="P117" s="436">
        <v>45232.197853081809</v>
      </c>
      <c r="Q117" s="436">
        <v>47058.158933922983</v>
      </c>
      <c r="R117" s="436">
        <v>47998.862695487944</v>
      </c>
      <c r="S117" s="437">
        <v>48729.590424731941</v>
      </c>
      <c r="T117" s="193"/>
      <c r="U117" s="193"/>
      <c r="V117" s="193"/>
      <c r="W117" s="719">
        <v>43724.70523853835</v>
      </c>
      <c r="X117" s="493" t="s">
        <v>19</v>
      </c>
      <c r="Y117" s="2"/>
    </row>
    <row r="118" spans="1:25">
      <c r="A118" s="2"/>
      <c r="B118" s="161" t="s">
        <v>145</v>
      </c>
      <c r="C118" s="193">
        <v>1790.5932399197347</v>
      </c>
      <c r="D118" s="193">
        <v>1857.3031763671054</v>
      </c>
      <c r="E118" s="193">
        <v>1920.9347037752843</v>
      </c>
      <c r="F118" s="193">
        <v>2008.4737073179949</v>
      </c>
      <c r="G118" s="193">
        <v>2123.2196602194304</v>
      </c>
      <c r="H118" s="193">
        <v>2260.9938369131974</v>
      </c>
      <c r="I118" s="193">
        <v>2415.5312803140309</v>
      </c>
      <c r="J118" s="193">
        <v>2520.7216626072354</v>
      </c>
      <c r="K118" s="193">
        <v>2733.2784116365419</v>
      </c>
      <c r="L118" s="193">
        <v>2814.3850234161023</v>
      </c>
      <c r="M118" s="193">
        <v>2997.5259544255009</v>
      </c>
      <c r="N118" s="193">
        <v>3404.4595659524139</v>
      </c>
      <c r="O118" s="193">
        <v>3699.3478050139774</v>
      </c>
      <c r="P118" s="436">
        <v>3940.0873696107619</v>
      </c>
      <c r="Q118" s="436">
        <v>4075.1578022823346</v>
      </c>
      <c r="R118" s="436">
        <v>4184.0475638277449</v>
      </c>
      <c r="S118" s="437">
        <v>4293.5728498883136</v>
      </c>
      <c r="T118" s="193"/>
      <c r="U118" s="193"/>
      <c r="V118" s="193"/>
      <c r="W118" s="719">
        <v>3655.4215277185372</v>
      </c>
      <c r="X118" s="493" t="s">
        <v>407</v>
      </c>
      <c r="Y118" s="2"/>
    </row>
    <row r="119" spans="1:25">
      <c r="A119" s="2"/>
      <c r="B119" s="161" t="s">
        <v>55</v>
      </c>
      <c r="C119" s="193">
        <v>19503.879431890582</v>
      </c>
      <c r="D119" s="193">
        <v>21011.659228760866</v>
      </c>
      <c r="E119" s="193">
        <v>22615.935648970615</v>
      </c>
      <c r="F119" s="193">
        <v>23868.733212079223</v>
      </c>
      <c r="G119" s="193">
        <v>25455.248115642607</v>
      </c>
      <c r="H119" s="193">
        <v>25577.524079559851</v>
      </c>
      <c r="I119" s="193">
        <v>28535.923426279125</v>
      </c>
      <c r="J119" s="193">
        <v>29280.439758074765</v>
      </c>
      <c r="K119" s="193">
        <v>30856.011826847745</v>
      </c>
      <c r="L119" s="193">
        <v>30396.431358960999</v>
      </c>
      <c r="M119" s="193">
        <v>28202.833360529934</v>
      </c>
      <c r="N119" s="193">
        <v>26141.319591897463</v>
      </c>
      <c r="O119" s="193">
        <v>25284.464076623823</v>
      </c>
      <c r="P119" s="436">
        <v>26097.871900873568</v>
      </c>
      <c r="Q119" s="436">
        <v>26430.551018493497</v>
      </c>
      <c r="R119" s="436">
        <v>26357.937957168288</v>
      </c>
      <c r="S119" s="437">
        <v>26783.024574095718</v>
      </c>
      <c r="T119" s="193"/>
      <c r="U119" s="193"/>
      <c r="V119" s="193"/>
      <c r="W119" s="719">
        <v>26627.000629263453</v>
      </c>
      <c r="X119" s="493" t="s">
        <v>19</v>
      </c>
      <c r="Y119" s="2"/>
    </row>
    <row r="120" spans="1:25">
      <c r="A120" s="2"/>
      <c r="B120" s="161" t="s">
        <v>282</v>
      </c>
      <c r="C120" s="439"/>
      <c r="D120" s="439"/>
      <c r="E120" s="439"/>
      <c r="F120" s="439"/>
      <c r="G120" s="439"/>
      <c r="H120" s="439"/>
      <c r="I120" s="439"/>
      <c r="J120" s="439"/>
      <c r="K120" s="439"/>
      <c r="L120" s="439"/>
      <c r="M120" s="439"/>
      <c r="N120" s="439"/>
      <c r="O120" s="439"/>
      <c r="P120" s="440"/>
      <c r="Q120" s="440"/>
      <c r="R120" s="440"/>
      <c r="S120" s="441"/>
      <c r="T120" s="193"/>
      <c r="U120" s="193"/>
      <c r="V120" s="193"/>
      <c r="W120" s="719"/>
      <c r="X120" s="493" t="s">
        <v>426</v>
      </c>
      <c r="Y120" s="2"/>
    </row>
    <row r="121" spans="1:25">
      <c r="A121" s="2"/>
      <c r="B121" s="161" t="s">
        <v>283</v>
      </c>
      <c r="C121" s="193">
        <v>7650.0449206605927</v>
      </c>
      <c r="D121" s="193">
        <v>7648.7124333368583</v>
      </c>
      <c r="E121" s="193">
        <v>8013.3283943260194</v>
      </c>
      <c r="F121" s="193">
        <v>8922.5880146676518</v>
      </c>
      <c r="G121" s="193">
        <v>9083.6436030375207</v>
      </c>
      <c r="H121" s="193">
        <v>10590.168181538213</v>
      </c>
      <c r="I121" s="193">
        <v>10445.518778576581</v>
      </c>
      <c r="J121" s="193">
        <v>11347.133493411569</v>
      </c>
      <c r="K121" s="193">
        <v>11640.864521430301</v>
      </c>
      <c r="L121" s="193">
        <v>10915.067587443338</v>
      </c>
      <c r="M121" s="193">
        <v>10951.884108154522</v>
      </c>
      <c r="N121" s="193">
        <v>11220.828366135982</v>
      </c>
      <c r="O121" s="193">
        <v>11252.023424238454</v>
      </c>
      <c r="P121" s="436">
        <v>11655.407460189288</v>
      </c>
      <c r="Q121" s="436">
        <v>12682.88491847273</v>
      </c>
      <c r="R121" s="436">
        <v>13558.799068991877</v>
      </c>
      <c r="S121" s="437">
        <v>13927.503436117497</v>
      </c>
      <c r="T121" s="193"/>
      <c r="U121" s="193"/>
      <c r="V121" s="193"/>
      <c r="W121" s="719">
        <v>12058.882893725689</v>
      </c>
      <c r="X121" s="493"/>
      <c r="Y121" s="2"/>
    </row>
    <row r="122" spans="1:25">
      <c r="A122" s="2"/>
      <c r="B122" s="161" t="s">
        <v>284</v>
      </c>
      <c r="C122" s="439"/>
      <c r="D122" s="439"/>
      <c r="E122" s="439"/>
      <c r="F122" s="439"/>
      <c r="G122" s="439"/>
      <c r="H122" s="439"/>
      <c r="I122" s="439"/>
      <c r="J122" s="439"/>
      <c r="K122" s="439"/>
      <c r="L122" s="439"/>
      <c r="M122" s="439"/>
      <c r="N122" s="439"/>
      <c r="O122" s="439"/>
      <c r="P122" s="440"/>
      <c r="Q122" s="440"/>
      <c r="R122" s="440"/>
      <c r="S122" s="441"/>
      <c r="T122" s="193"/>
      <c r="U122" s="193"/>
      <c r="V122" s="193"/>
      <c r="W122" s="719"/>
      <c r="X122" s="493"/>
      <c r="Y122" s="2"/>
    </row>
    <row r="123" spans="1:25">
      <c r="A123" s="2"/>
      <c r="B123" s="161" t="s">
        <v>119</v>
      </c>
      <c r="C123" s="193">
        <v>4811.8256207606291</v>
      </c>
      <c r="D123" s="193">
        <v>4920.475036196337</v>
      </c>
      <c r="E123" s="193">
        <v>5068.5192432141212</v>
      </c>
      <c r="F123" s="193">
        <v>5176.7636061265084</v>
      </c>
      <c r="G123" s="193">
        <v>5359.6691099504133</v>
      </c>
      <c r="H123" s="193">
        <v>5582.0087580214577</v>
      </c>
      <c r="I123" s="193">
        <v>5926.8152900310215</v>
      </c>
      <c r="J123" s="193">
        <v>6324.9387858216915</v>
      </c>
      <c r="K123" s="193">
        <v>6515.0575829959789</v>
      </c>
      <c r="L123" s="193">
        <v>6456.2218955552335</v>
      </c>
      <c r="M123" s="193">
        <v>6578.2472950729671</v>
      </c>
      <c r="N123" s="193">
        <v>6844.495640159199</v>
      </c>
      <c r="O123" s="193">
        <v>7026.1938740179203</v>
      </c>
      <c r="P123" s="436">
        <v>7249.2787561284904</v>
      </c>
      <c r="Q123" s="436">
        <v>7529.0723318715909</v>
      </c>
      <c r="R123" s="436">
        <v>7764.7735941081673</v>
      </c>
      <c r="S123" s="437">
        <v>7946.7716191709005</v>
      </c>
      <c r="T123" s="193"/>
      <c r="U123" s="193"/>
      <c r="V123" s="193"/>
      <c r="W123" s="719">
        <v>7142.5923774696084</v>
      </c>
      <c r="X123" s="493" t="s">
        <v>407</v>
      </c>
      <c r="Y123" s="2"/>
    </row>
    <row r="124" spans="1:25">
      <c r="A124" s="2"/>
      <c r="B124" s="161" t="s">
        <v>146</v>
      </c>
      <c r="C124" s="193">
        <v>896.33102913457731</v>
      </c>
      <c r="D124" s="193">
        <v>933.07252422490944</v>
      </c>
      <c r="E124" s="193">
        <v>978.20275900896775</v>
      </c>
      <c r="F124" s="193">
        <v>991.44861856360592</v>
      </c>
      <c r="G124" s="193">
        <v>1022.7339499161678</v>
      </c>
      <c r="H124" s="193">
        <v>1065.9948102521805</v>
      </c>
      <c r="I124" s="193">
        <v>1103.1920588234068</v>
      </c>
      <c r="J124" s="193">
        <v>1127.8837614365393</v>
      </c>
      <c r="K124" s="193">
        <v>1180.3155173909763</v>
      </c>
      <c r="L124" s="193">
        <v>1159.7282427419032</v>
      </c>
      <c r="M124" s="193">
        <v>1170.2766939409694</v>
      </c>
      <c r="N124" s="193">
        <v>1214.021015525808</v>
      </c>
      <c r="O124" s="193">
        <v>1257.0906921902913</v>
      </c>
      <c r="P124" s="436">
        <v>1277.8719810892183</v>
      </c>
      <c r="Q124" s="436">
        <v>1276.2076756516608</v>
      </c>
      <c r="R124" s="436">
        <v>1260.6846432358759</v>
      </c>
      <c r="S124" s="437">
        <v>1310.6872039998309</v>
      </c>
      <c r="T124" s="193"/>
      <c r="U124" s="193"/>
      <c r="V124" s="193"/>
      <c r="W124" s="719">
        <v>1234.5674787305832</v>
      </c>
      <c r="X124" s="493" t="s">
        <v>407</v>
      </c>
      <c r="Y124" s="2"/>
    </row>
    <row r="125" spans="1:25">
      <c r="A125" s="2"/>
      <c r="B125" s="161" t="s">
        <v>147</v>
      </c>
      <c r="C125" s="193">
        <v>1078.2072338427895</v>
      </c>
      <c r="D125" s="193">
        <v>1105.3278157637915</v>
      </c>
      <c r="E125" s="193">
        <v>1088.8938447755108</v>
      </c>
      <c r="F125" s="193">
        <v>1093.5215751178789</v>
      </c>
      <c r="G125" s="193">
        <v>1129.6983919696095</v>
      </c>
      <c r="H125" s="193">
        <v>1188.9367667546821</v>
      </c>
      <c r="I125" s="193">
        <v>1225.5186452510161</v>
      </c>
      <c r="J125" s="193">
        <v>1268.5643770536979</v>
      </c>
      <c r="K125" s="193">
        <v>1303.4884761483579</v>
      </c>
      <c r="L125" s="193">
        <v>1324.1492694614301</v>
      </c>
      <c r="M125" s="193">
        <v>1365.1479574125269</v>
      </c>
      <c r="N125" s="193">
        <v>1484.9509071949692</v>
      </c>
      <c r="O125" s="193">
        <v>1447.0504058447973</v>
      </c>
      <c r="P125" s="436">
        <v>1444.257220164968</v>
      </c>
      <c r="Q125" s="436">
        <v>1468.8188481744319</v>
      </c>
      <c r="R125" s="436">
        <v>1516.4843876542154</v>
      </c>
      <c r="S125" s="437">
        <v>1581.7104248148908</v>
      </c>
      <c r="T125" s="193"/>
      <c r="U125" s="193"/>
      <c r="V125" s="193"/>
      <c r="W125" s="719">
        <v>1436.1305823784885</v>
      </c>
      <c r="X125" s="493" t="s">
        <v>407</v>
      </c>
      <c r="Y125" s="2"/>
    </row>
    <row r="126" spans="1:25">
      <c r="A126" s="2"/>
      <c r="B126" s="161" t="s">
        <v>107</v>
      </c>
      <c r="C126" s="193">
        <v>3576.9010714539372</v>
      </c>
      <c r="D126" s="193">
        <v>3745.8910110199949</v>
      </c>
      <c r="E126" s="193">
        <v>3845.3061327517084</v>
      </c>
      <c r="F126" s="193">
        <v>3882.6971803530287</v>
      </c>
      <c r="G126" s="193">
        <v>4121.9942512270281</v>
      </c>
      <c r="H126" s="193">
        <v>4175.2875805903541</v>
      </c>
      <c r="I126" s="193">
        <v>4532.4374775421493</v>
      </c>
      <c r="J126" s="193">
        <v>4991.2529470367035</v>
      </c>
      <c r="K126" s="193">
        <v>5200.5699926636971</v>
      </c>
      <c r="L126" s="193">
        <v>5418.4716434719712</v>
      </c>
      <c r="M126" s="193">
        <v>5717.7597725587975</v>
      </c>
      <c r="N126" s="193">
        <v>6132.2141422387031</v>
      </c>
      <c r="O126" s="193">
        <v>6511.2785484515853</v>
      </c>
      <c r="P126" s="436">
        <v>6916.0954785728945</v>
      </c>
      <c r="Q126" s="436">
        <v>7259.4470363098189</v>
      </c>
      <c r="R126" s="436">
        <v>7520.034231877923</v>
      </c>
      <c r="S126" s="437">
        <v>7818.9005221740535</v>
      </c>
      <c r="T126" s="193"/>
      <c r="U126" s="193"/>
      <c r="V126" s="193"/>
      <c r="W126" s="719">
        <v>6614.5267748024044</v>
      </c>
      <c r="X126" s="493" t="s">
        <v>19</v>
      </c>
      <c r="Y126" s="2"/>
    </row>
    <row r="127" spans="1:25">
      <c r="A127" s="2"/>
      <c r="B127" s="161" t="s">
        <v>148</v>
      </c>
      <c r="C127" s="193">
        <v>1378.692047511073</v>
      </c>
      <c r="D127" s="193">
        <v>1372.3700826554273</v>
      </c>
      <c r="E127" s="193">
        <v>1367.5672560916169</v>
      </c>
      <c r="F127" s="193">
        <v>1377.7947748476515</v>
      </c>
      <c r="G127" s="193">
        <v>1344.4459198420659</v>
      </c>
      <c r="H127" s="193">
        <v>1390.7577778524712</v>
      </c>
      <c r="I127" s="193">
        <v>1442.9769008865217</v>
      </c>
      <c r="J127" s="193">
        <v>1507.2890694651335</v>
      </c>
      <c r="K127" s="193">
        <v>1526.1695094245886</v>
      </c>
      <c r="L127" s="193">
        <v>1561.3874087187019</v>
      </c>
      <c r="M127" s="193">
        <v>1471.6486491895403</v>
      </c>
      <c r="N127" s="193">
        <v>1562.2788738575262</v>
      </c>
      <c r="O127" s="193">
        <v>1614.0258955901409</v>
      </c>
      <c r="P127" s="436">
        <v>1686.17153257923</v>
      </c>
      <c r="Q127" s="436">
        <v>1741.1104009883331</v>
      </c>
      <c r="R127" s="436">
        <v>1758.1117342907569</v>
      </c>
      <c r="S127" s="437">
        <v>1784.1821838587928</v>
      </c>
      <c r="T127" s="193"/>
      <c r="U127" s="193"/>
      <c r="V127" s="193"/>
      <c r="W127" s="719">
        <v>1652.5666050711461</v>
      </c>
      <c r="X127" s="493" t="s">
        <v>407</v>
      </c>
      <c r="Y127" s="2"/>
    </row>
    <row r="128" spans="1:25">
      <c r="A128" s="2"/>
      <c r="B128" s="161" t="s">
        <v>108</v>
      </c>
      <c r="C128" s="193">
        <v>2638.2722924065897</v>
      </c>
      <c r="D128" s="193">
        <v>2701.9803609013761</v>
      </c>
      <c r="E128" s="193">
        <v>2775.911439563894</v>
      </c>
      <c r="F128" s="193">
        <v>2888.1837857237856</v>
      </c>
      <c r="G128" s="193">
        <v>3078.0130602787503</v>
      </c>
      <c r="H128" s="193">
        <v>3291.9320995454582</v>
      </c>
      <c r="I128" s="193">
        <v>3535.3601906206586</v>
      </c>
      <c r="J128" s="193">
        <v>3770.7657497751316</v>
      </c>
      <c r="K128" s="193">
        <v>3923.5970209008119</v>
      </c>
      <c r="L128" s="193">
        <v>3779.3189667034239</v>
      </c>
      <c r="M128" s="193">
        <v>3890.8514067007422</v>
      </c>
      <c r="N128" s="193">
        <v>4046.0762516655568</v>
      </c>
      <c r="O128" s="193">
        <v>4213.0244498268858</v>
      </c>
      <c r="P128" s="436">
        <v>4323.2444672127094</v>
      </c>
      <c r="Q128" s="436">
        <v>4457.260292306697</v>
      </c>
      <c r="R128" s="436">
        <v>4590.2369430248364</v>
      </c>
      <c r="S128" s="437">
        <v>4738.0794532295758</v>
      </c>
      <c r="T128" s="193"/>
      <c r="U128" s="193"/>
      <c r="V128" s="193"/>
      <c r="W128" s="719">
        <v>4237.4047099224681</v>
      </c>
      <c r="X128" s="493" t="s">
        <v>19</v>
      </c>
      <c r="Y128" s="2"/>
    </row>
    <row r="129" spans="1:25">
      <c r="A129" s="2"/>
      <c r="B129" s="161" t="s">
        <v>86</v>
      </c>
      <c r="C129" s="193">
        <v>11843.462015671768</v>
      </c>
      <c r="D129" s="193">
        <v>13230.654508553453</v>
      </c>
      <c r="E129" s="193">
        <v>14516.153717191281</v>
      </c>
      <c r="F129" s="193">
        <v>15417.622889093176</v>
      </c>
      <c r="G129" s="193">
        <v>16198.916783832483</v>
      </c>
      <c r="H129" s="193">
        <v>17014.326720683825</v>
      </c>
      <c r="I129" s="193">
        <v>18230.035210366634</v>
      </c>
      <c r="J129" s="193">
        <v>18933.888433815759</v>
      </c>
      <c r="K129" s="193">
        <v>20586.089205241438</v>
      </c>
      <c r="L129" s="193">
        <v>20573.375895719226</v>
      </c>
      <c r="M129" s="193">
        <v>21466.574215369888</v>
      </c>
      <c r="N129" s="193">
        <v>22729.184466767161</v>
      </c>
      <c r="O129" s="193">
        <v>22997.744926955085</v>
      </c>
      <c r="P129" s="193">
        <v>24366.365984099088</v>
      </c>
      <c r="Q129" s="436">
        <v>25494.305781387695</v>
      </c>
      <c r="R129" s="436">
        <v>26436.207802912511</v>
      </c>
      <c r="S129" s="437">
        <v>26680.594095116634</v>
      </c>
      <c r="T129" s="193"/>
      <c r="U129" s="193"/>
      <c r="V129" s="193"/>
      <c r="W129" s="719">
        <v>23574.131931575383</v>
      </c>
      <c r="X129" s="493" t="s">
        <v>19</v>
      </c>
      <c r="Y129" s="2"/>
    </row>
    <row r="130" spans="1:25">
      <c r="A130" s="2"/>
      <c r="B130" s="161" t="s">
        <v>285</v>
      </c>
      <c r="C130" s="193">
        <v>29497.911230270398</v>
      </c>
      <c r="D130" s="193">
        <v>31617.998962151658</v>
      </c>
      <c r="E130" s="193">
        <v>32191.569599335882</v>
      </c>
      <c r="F130" s="193">
        <v>32303.165783968518</v>
      </c>
      <c r="G130" s="193">
        <v>35294.705826609046</v>
      </c>
      <c r="H130" s="193">
        <v>36964.527678992512</v>
      </c>
      <c r="I130" s="193">
        <v>38722.998575576246</v>
      </c>
      <c r="J130" s="193">
        <v>40723.444126098097</v>
      </c>
      <c r="K130" s="193">
        <v>42677.535356784589</v>
      </c>
      <c r="L130" s="193">
        <v>41063.732401915564</v>
      </c>
      <c r="M130" s="193">
        <v>38410.669303068949</v>
      </c>
      <c r="N130" s="193">
        <v>39465.845936826772</v>
      </c>
      <c r="O130" s="193">
        <v>40486.937823037813</v>
      </c>
      <c r="P130" s="436">
        <v>42631.075490713003</v>
      </c>
      <c r="Q130" s="436">
        <v>44290.464598913852</v>
      </c>
      <c r="R130" s="436">
        <v>47690.381576272295</v>
      </c>
      <c r="S130" s="437">
        <v>51398.926505834163</v>
      </c>
      <c r="T130" s="193"/>
      <c r="U130" s="193"/>
      <c r="V130" s="193"/>
      <c r="W130" s="719">
        <v>43468.254436560943</v>
      </c>
      <c r="X130" s="493"/>
      <c r="Y130" s="2"/>
    </row>
    <row r="131" spans="1:25">
      <c r="A131" s="2"/>
      <c r="B131" s="161" t="s">
        <v>121</v>
      </c>
      <c r="C131" s="193">
        <v>1977.645023084026</v>
      </c>
      <c r="D131" s="193">
        <v>2083.8245500657977</v>
      </c>
      <c r="E131" s="193">
        <v>2159.3597598156689</v>
      </c>
      <c r="F131" s="193">
        <v>2336.4730813058495</v>
      </c>
      <c r="G131" s="193">
        <v>2549.2658889060904</v>
      </c>
      <c r="H131" s="193">
        <v>2830.4050739054696</v>
      </c>
      <c r="I131" s="193">
        <v>3138.6338158681883</v>
      </c>
      <c r="J131" s="193">
        <v>3484.8846815265547</v>
      </c>
      <c r="K131" s="193">
        <v>3637.6430286706868</v>
      </c>
      <c r="L131" s="193">
        <v>3920.0061388214949</v>
      </c>
      <c r="M131" s="193">
        <v>4315.5960244367634</v>
      </c>
      <c r="N131" s="193">
        <v>4635.8791365884881</v>
      </c>
      <c r="O131" s="193">
        <v>4916.4857900026109</v>
      </c>
      <c r="P131" s="436">
        <v>5250.5123629738282</v>
      </c>
      <c r="Q131" s="436">
        <v>5677.7029443228348</v>
      </c>
      <c r="R131" s="436">
        <v>6126.5226596261227</v>
      </c>
      <c r="S131" s="437">
        <v>6572.3367191585185</v>
      </c>
      <c r="T131" s="193"/>
      <c r="U131" s="193"/>
      <c r="V131" s="193"/>
      <c r="W131" s="719">
        <v>5115.5414685095075</v>
      </c>
      <c r="X131" s="493" t="s">
        <v>407</v>
      </c>
      <c r="Y131" s="2"/>
    </row>
    <row r="132" spans="1:25">
      <c r="A132" s="2"/>
      <c r="B132" s="161" t="s">
        <v>100</v>
      </c>
      <c r="C132" s="193">
        <v>4601.8493370402039</v>
      </c>
      <c r="D132" s="193">
        <v>4810.7556449487429</v>
      </c>
      <c r="E132" s="193">
        <v>5033.9491281840665</v>
      </c>
      <c r="F132" s="193">
        <v>5305.6833286756819</v>
      </c>
      <c r="G132" s="193">
        <v>5647.2412800074017</v>
      </c>
      <c r="H132" s="193">
        <v>6076.5778876450877</v>
      </c>
      <c r="I132" s="193">
        <v>6517.9490933416846</v>
      </c>
      <c r="J132" s="193">
        <v>7019.7489297558041</v>
      </c>
      <c r="K132" s="193">
        <v>7486.0194700186221</v>
      </c>
      <c r="L132" s="193">
        <v>7787.1236240840099</v>
      </c>
      <c r="M132" s="193">
        <v>8262.8992689421848</v>
      </c>
      <c r="N132" s="193">
        <v>8837.8201217140468</v>
      </c>
      <c r="O132" s="193">
        <v>9421.5869531281223</v>
      </c>
      <c r="P132" s="436">
        <v>9979.517291975897</v>
      </c>
      <c r="Q132" s="436">
        <v>10537.212533474611</v>
      </c>
      <c r="R132" s="436">
        <v>11038.791640253083</v>
      </c>
      <c r="S132" s="437">
        <v>11612.06637022179</v>
      </c>
      <c r="T132" s="193"/>
      <c r="U132" s="193"/>
      <c r="V132" s="193"/>
      <c r="W132" s="719">
        <v>9599.292625920476</v>
      </c>
      <c r="X132" s="493" t="s">
        <v>19</v>
      </c>
      <c r="Y132" s="2"/>
    </row>
    <row r="133" spans="1:25">
      <c r="A133" s="2"/>
      <c r="B133" s="161" t="s">
        <v>56</v>
      </c>
      <c r="C133" s="193">
        <v>9395.774525484936</v>
      </c>
      <c r="D133" s="193">
        <v>9698.3261648770604</v>
      </c>
      <c r="E133" s="193">
        <v>10503.90051198445</v>
      </c>
      <c r="F133" s="193">
        <v>11498.631831874405</v>
      </c>
      <c r="G133" s="193">
        <v>12184.747338891626</v>
      </c>
      <c r="H133" s="193">
        <v>12956.363456414409</v>
      </c>
      <c r="I133" s="193">
        <v>13956.437565694747</v>
      </c>
      <c r="J133" s="193">
        <v>15459.681665809596</v>
      </c>
      <c r="K133" s="193">
        <v>15730.679169394207</v>
      </c>
      <c r="L133" s="193">
        <v>16031.717442881385</v>
      </c>
      <c r="M133" s="193">
        <v>17090.77464986037</v>
      </c>
      <c r="N133" s="193">
        <v>17876.188797086219</v>
      </c>
      <c r="O133" s="193">
        <v>16788.399147008611</v>
      </c>
      <c r="P133" s="436">
        <v>16521.262620244896</v>
      </c>
      <c r="Q133" s="436">
        <v>17329.121717663107</v>
      </c>
      <c r="R133" s="436">
        <v>17046.438892243797</v>
      </c>
      <c r="S133" s="445">
        <v>17555.324255807438</v>
      </c>
      <c r="T133" s="193"/>
      <c r="U133" s="193"/>
      <c r="V133" s="193"/>
      <c r="W133" s="719">
        <v>16532.724959085215</v>
      </c>
      <c r="X133" s="493" t="s">
        <v>19</v>
      </c>
      <c r="Y133" s="2"/>
    </row>
    <row r="134" spans="1:25">
      <c r="A134" s="2"/>
      <c r="B134" s="161" t="s">
        <v>85</v>
      </c>
      <c r="C134" s="193">
        <v>9651.6900761372744</v>
      </c>
      <c r="D134" s="193">
        <v>9813.4430636494581</v>
      </c>
      <c r="E134" s="193">
        <v>9020.7694902571457</v>
      </c>
      <c r="F134" s="193">
        <v>5989.8368226955681</v>
      </c>
      <c r="G134" s="193">
        <v>9239.3097057571467</v>
      </c>
      <c r="H134" s="193">
        <v>9701.2380563809093</v>
      </c>
      <c r="I134" s="193">
        <v>10740.835407320948</v>
      </c>
      <c r="J134" s="193">
        <v>10905.911958524703</v>
      </c>
      <c r="K134" s="193">
        <v>11736.738158475284</v>
      </c>
      <c r="L134" s="193">
        <v>11905.19640988774</v>
      </c>
      <c r="M134" s="193">
        <v>12460.337967071577</v>
      </c>
      <c r="N134" s="193">
        <v>13261.601451434741</v>
      </c>
      <c r="O134" s="193">
        <v>14895.391981472103</v>
      </c>
      <c r="P134" s="436">
        <v>15603.907246608018</v>
      </c>
      <c r="Q134" s="436">
        <v>15481.380285514975</v>
      </c>
      <c r="R134" s="436">
        <v>15895.226625777885</v>
      </c>
      <c r="S134" s="437">
        <v>17353.479239128261</v>
      </c>
      <c r="T134" s="193"/>
      <c r="U134" s="193"/>
      <c r="V134" s="193"/>
      <c r="W134" s="719">
        <v>14569.541248118141</v>
      </c>
      <c r="X134" s="493" t="s">
        <v>19</v>
      </c>
      <c r="Y134" s="2"/>
    </row>
    <row r="135" spans="1:25">
      <c r="A135" s="2"/>
      <c r="B135" s="161" t="s">
        <v>41</v>
      </c>
      <c r="C135" s="193">
        <v>30155.269317423634</v>
      </c>
      <c r="D135" s="193">
        <v>32615.95380707151</v>
      </c>
      <c r="E135" s="193">
        <v>35209.844821568171</v>
      </c>
      <c r="F135" s="193">
        <v>36235.846906230712</v>
      </c>
      <c r="G135" s="193">
        <v>38696.59078423529</v>
      </c>
      <c r="H135" s="193">
        <v>40444.613219874926</v>
      </c>
      <c r="I135" s="193">
        <v>44246.444997297338</v>
      </c>
      <c r="J135" s="193">
        <v>46763.042601231449</v>
      </c>
      <c r="K135" s="193">
        <v>44264.430190173109</v>
      </c>
      <c r="L135" s="193">
        <v>41567.211924044837</v>
      </c>
      <c r="M135" s="193">
        <v>43221.45984196473</v>
      </c>
      <c r="N135" s="193">
        <v>45477.010902477625</v>
      </c>
      <c r="O135" s="193">
        <v>46552.980124606256</v>
      </c>
      <c r="P135" s="436">
        <v>48310.047003768203</v>
      </c>
      <c r="Q135" s="436">
        <v>51265.647880319477</v>
      </c>
      <c r="R135" s="436">
        <v>67974.163291395351</v>
      </c>
      <c r="S135" s="437">
        <v>68882.878339308081</v>
      </c>
      <c r="T135" s="193"/>
      <c r="U135" s="193"/>
      <c r="V135" s="193"/>
      <c r="W135" s="719">
        <v>52577.31285110223</v>
      </c>
      <c r="X135" s="493" t="s">
        <v>19</v>
      </c>
      <c r="Y135" s="2"/>
    </row>
    <row r="136" spans="1:25">
      <c r="A136" s="2"/>
      <c r="B136" s="161" t="s">
        <v>46</v>
      </c>
      <c r="C136" s="193">
        <v>24941.91939429237</v>
      </c>
      <c r="D136" s="193">
        <v>24948.619897032619</v>
      </c>
      <c r="E136" s="193">
        <v>25218.396253138137</v>
      </c>
      <c r="F136" s="193">
        <v>23788.008872331971</v>
      </c>
      <c r="G136" s="193">
        <v>25222.885425221528</v>
      </c>
      <c r="H136" s="193">
        <v>24885.2184925703</v>
      </c>
      <c r="I136" s="193">
        <v>25775.114251586569</v>
      </c>
      <c r="J136" s="193">
        <v>27623.893334369131</v>
      </c>
      <c r="K136" s="193">
        <v>27516.229919656405</v>
      </c>
      <c r="L136" s="193">
        <v>27578.42910917765</v>
      </c>
      <c r="M136" s="193">
        <v>28856.102738210455</v>
      </c>
      <c r="N136" s="193">
        <v>30528.747720549651</v>
      </c>
      <c r="O136" s="193">
        <v>31750.630006241547</v>
      </c>
      <c r="P136" s="436">
        <v>34225.290353767974</v>
      </c>
      <c r="Q136" s="436">
        <v>34929.315565530123</v>
      </c>
      <c r="R136" s="436">
        <v>36545.69896265016</v>
      </c>
      <c r="S136" s="437">
        <v>37901.346968742</v>
      </c>
      <c r="T136" s="193"/>
      <c r="U136" s="193"/>
      <c r="V136" s="193"/>
      <c r="W136" s="719">
        <v>32942.925981509965</v>
      </c>
      <c r="X136" s="493" t="s">
        <v>19</v>
      </c>
      <c r="Y136" s="2"/>
    </row>
    <row r="137" spans="1:25">
      <c r="A137" s="2"/>
      <c r="B137" s="161" t="s">
        <v>60</v>
      </c>
      <c r="C137" s="193">
        <v>27006.397718577355</v>
      </c>
      <c r="D137" s="193">
        <v>27996.731184207136</v>
      </c>
      <c r="E137" s="193">
        <v>28641.55892459584</v>
      </c>
      <c r="F137" s="193">
        <v>29079.550615172833</v>
      </c>
      <c r="G137" s="193">
        <v>29468.15936758235</v>
      </c>
      <c r="H137" s="193">
        <v>30051.772516381159</v>
      </c>
      <c r="I137" s="193">
        <v>32350.577840977341</v>
      </c>
      <c r="J137" s="193">
        <v>33983.151821417894</v>
      </c>
      <c r="K137" s="193">
        <v>35402.917546826262</v>
      </c>
      <c r="L137" s="193">
        <v>34549.276088436185</v>
      </c>
      <c r="M137" s="193">
        <v>35075.753203653614</v>
      </c>
      <c r="N137" s="193">
        <v>36347.343350773546</v>
      </c>
      <c r="O137" s="193">
        <v>36237.109639305214</v>
      </c>
      <c r="P137" s="436">
        <v>36131.131247698162</v>
      </c>
      <c r="Q137" s="436">
        <v>36294.071933899642</v>
      </c>
      <c r="R137" s="436">
        <v>37255.170006997389</v>
      </c>
      <c r="S137" s="437">
        <v>38160.673585795288</v>
      </c>
      <c r="T137" s="193"/>
      <c r="U137" s="193"/>
      <c r="V137" s="193"/>
      <c r="W137" s="719">
        <v>35918.754673101219</v>
      </c>
      <c r="X137" s="493" t="s">
        <v>19</v>
      </c>
      <c r="Y137" s="2"/>
    </row>
    <row r="138" spans="1:25">
      <c r="A138" s="2"/>
      <c r="B138" s="161" t="s">
        <v>101</v>
      </c>
      <c r="C138" s="193">
        <v>6286.9215580719538</v>
      </c>
      <c r="D138" s="193">
        <v>6467.6318003298702</v>
      </c>
      <c r="E138" s="193">
        <v>6652.2682073611513</v>
      </c>
      <c r="F138" s="193">
        <v>6989.4244402251679</v>
      </c>
      <c r="G138" s="193">
        <v>7233.3033076221354</v>
      </c>
      <c r="H138" s="193">
        <v>7489.1495017877451</v>
      </c>
      <c r="I138" s="193">
        <v>7898.1183793746404</v>
      </c>
      <c r="J138" s="193">
        <v>8179.4152632122368</v>
      </c>
      <c r="K138" s="193">
        <v>8228.632436539332</v>
      </c>
      <c r="L138" s="193">
        <v>7892.3951964704038</v>
      </c>
      <c r="M138" s="193">
        <v>7834.7540337265555</v>
      </c>
      <c r="N138" s="193">
        <v>8099.4624879057719</v>
      </c>
      <c r="O138" s="193">
        <v>8164.1768354148153</v>
      </c>
      <c r="P138" s="436">
        <v>8306.1912327960763</v>
      </c>
      <c r="Q138" s="436">
        <v>8483.0516653220475</v>
      </c>
      <c r="R138" s="436">
        <v>8630.0738552857256</v>
      </c>
      <c r="S138" s="437">
        <v>8834.8190844254223</v>
      </c>
      <c r="T138" s="193"/>
      <c r="U138" s="193"/>
      <c r="V138" s="193"/>
      <c r="W138" s="719">
        <v>8287.8106241440692</v>
      </c>
      <c r="X138" s="493" t="s">
        <v>19</v>
      </c>
      <c r="Y138" s="2"/>
    </row>
    <row r="139" spans="1:25">
      <c r="A139" s="2"/>
      <c r="B139" s="161" t="s">
        <v>44</v>
      </c>
      <c r="C139" s="193">
        <v>26795.207427393594</v>
      </c>
      <c r="D139" s="193">
        <v>27476.915534809134</v>
      </c>
      <c r="E139" s="193">
        <v>28160.10761469393</v>
      </c>
      <c r="F139" s="193">
        <v>28867.922782830534</v>
      </c>
      <c r="G139" s="193">
        <v>30382.789173557412</v>
      </c>
      <c r="H139" s="193">
        <v>31663.453098977159</v>
      </c>
      <c r="I139" s="193">
        <v>33057.589610688105</v>
      </c>
      <c r="J139" s="193">
        <v>34529.133364801579</v>
      </c>
      <c r="K139" s="193">
        <v>34798.765897727098</v>
      </c>
      <c r="L139" s="193">
        <v>33099.270356522778</v>
      </c>
      <c r="M139" s="193">
        <v>34996.324462531571</v>
      </c>
      <c r="N139" s="193">
        <v>35774.696712955883</v>
      </c>
      <c r="O139" s="193">
        <v>37191.385945625829</v>
      </c>
      <c r="P139" s="436">
        <v>38974.079488612726</v>
      </c>
      <c r="Q139" s="436">
        <v>39386.908818520518</v>
      </c>
      <c r="R139" s="436">
        <v>40686.024385594785</v>
      </c>
      <c r="S139" s="437">
        <v>41469.854706881975</v>
      </c>
      <c r="T139" s="193"/>
      <c r="U139" s="193"/>
      <c r="V139" s="193"/>
      <c r="W139" s="719">
        <v>37794.279642934947</v>
      </c>
      <c r="X139" s="493" t="s">
        <v>19</v>
      </c>
      <c r="Y139" s="2"/>
    </row>
    <row r="140" spans="1:25">
      <c r="A140" s="2"/>
      <c r="B140" s="161" t="s">
        <v>91</v>
      </c>
      <c r="C140" s="193">
        <v>5734.6199203189308</v>
      </c>
      <c r="D140" s="193">
        <v>6066.9107769816383</v>
      </c>
      <c r="E140" s="193">
        <v>6400.517781755856</v>
      </c>
      <c r="F140" s="193">
        <v>6662.0898548282066</v>
      </c>
      <c r="G140" s="193">
        <v>7245.3620162806237</v>
      </c>
      <c r="H140" s="193">
        <v>7835.06216544566</v>
      </c>
      <c r="I140" s="193">
        <v>8405.5730246082549</v>
      </c>
      <c r="J140" s="193">
        <v>8944.4589776951907</v>
      </c>
      <c r="K140" s="193">
        <v>9332.511212897989</v>
      </c>
      <c r="L140" s="193">
        <v>9436.6454248636164</v>
      </c>
      <c r="M140" s="193">
        <v>9281.1161350149578</v>
      </c>
      <c r="N140" s="193">
        <v>9214.2066240569566</v>
      </c>
      <c r="O140" s="193">
        <v>9129.3197941427552</v>
      </c>
      <c r="P140" s="436">
        <v>9062.0101758863693</v>
      </c>
      <c r="Q140" s="436">
        <v>9082.5440322595987</v>
      </c>
      <c r="R140" s="436">
        <v>9040.6419801641769</v>
      </c>
      <c r="S140" s="437">
        <v>9050.0719639339713</v>
      </c>
      <c r="T140" s="193"/>
      <c r="U140" s="193"/>
      <c r="V140" s="193"/>
      <c r="W140" s="719">
        <v>8960.7102784842555</v>
      </c>
      <c r="X140" s="493" t="s">
        <v>19</v>
      </c>
      <c r="Y140" s="2"/>
    </row>
    <row r="141" spans="1:25">
      <c r="A141" s="2"/>
      <c r="B141" s="161" t="s">
        <v>45</v>
      </c>
      <c r="C141" s="193">
        <v>7887.8929838762469</v>
      </c>
      <c r="D141" s="193">
        <v>9172.3691776923497</v>
      </c>
      <c r="E141" s="193">
        <v>10225.445902992307</v>
      </c>
      <c r="F141" s="193">
        <v>11360.99333433167</v>
      </c>
      <c r="G141" s="193">
        <v>12705.433853950031</v>
      </c>
      <c r="H141" s="193">
        <v>14259.018698842947</v>
      </c>
      <c r="I141" s="193">
        <v>16098.510908807833</v>
      </c>
      <c r="J141" s="193">
        <v>17793.147879450004</v>
      </c>
      <c r="K141" s="193">
        <v>18513.925412198889</v>
      </c>
      <c r="L141" s="193">
        <v>18387.201905693346</v>
      </c>
      <c r="M141" s="193">
        <v>19690.384970020663</v>
      </c>
      <c r="N141" s="193">
        <v>21277.706370881828</v>
      </c>
      <c r="O141" s="193">
        <v>22392.203671671836</v>
      </c>
      <c r="P141" s="436">
        <v>23773.819330191902</v>
      </c>
      <c r="Q141" s="436">
        <v>24845.454137151315</v>
      </c>
      <c r="R141" s="436">
        <v>25044.878009213069</v>
      </c>
      <c r="S141" s="437">
        <v>25263.810242380801</v>
      </c>
      <c r="T141" s="193"/>
      <c r="U141" s="193"/>
      <c r="V141" s="193"/>
      <c r="W141" s="719">
        <v>22293.122473839805</v>
      </c>
      <c r="X141" s="493" t="s">
        <v>19</v>
      </c>
      <c r="Y141" s="2"/>
    </row>
    <row r="142" spans="1:25">
      <c r="A142" s="2"/>
      <c r="B142" s="161" t="s">
        <v>149</v>
      </c>
      <c r="C142" s="193">
        <v>1689.9514677989946</v>
      </c>
      <c r="D142" s="193">
        <v>1745.4588469853716</v>
      </c>
      <c r="E142" s="193">
        <v>1734.0611048995022</v>
      </c>
      <c r="F142" s="193">
        <v>1771.6007200133308</v>
      </c>
      <c r="G142" s="193">
        <v>1861.7325313377808</v>
      </c>
      <c r="H142" s="193">
        <v>1980.1891802458238</v>
      </c>
      <c r="I142" s="193">
        <v>2114.2597434373574</v>
      </c>
      <c r="J142" s="193">
        <v>2256.2678899042862</v>
      </c>
      <c r="K142" s="193">
        <v>2243.2883944726714</v>
      </c>
      <c r="L142" s="193">
        <v>2271.887012011317</v>
      </c>
      <c r="M142" s="193">
        <v>2425.7606173058384</v>
      </c>
      <c r="N142" s="193">
        <v>2556.8709160094058</v>
      </c>
      <c r="O142" s="193">
        <v>2650.4433280826261</v>
      </c>
      <c r="P142" s="436">
        <v>2776.5265665772017</v>
      </c>
      <c r="Q142" s="436">
        <v>2900.027156237139</v>
      </c>
      <c r="R142" s="436">
        <v>3019.1936249759456</v>
      </c>
      <c r="S142" s="437">
        <v>3155.9404101996965</v>
      </c>
      <c r="T142" s="193"/>
      <c r="U142" s="193"/>
      <c r="V142" s="193"/>
      <c r="W142" s="719">
        <v>2709.2774186477818</v>
      </c>
      <c r="X142" s="493" t="s">
        <v>407</v>
      </c>
      <c r="Y142" s="2"/>
    </row>
    <row r="143" spans="1:25">
      <c r="A143" s="2"/>
      <c r="B143" s="161" t="s">
        <v>286</v>
      </c>
      <c r="C143" s="193">
        <v>1590.9087869291945</v>
      </c>
      <c r="D143" s="193">
        <v>1576.1217955077477</v>
      </c>
      <c r="E143" s="193">
        <v>1632.6896459791451</v>
      </c>
      <c r="F143" s="193">
        <v>1669.000138682524</v>
      </c>
      <c r="G143" s="193">
        <v>1656.2647980577476</v>
      </c>
      <c r="H143" s="193">
        <v>1759.5582596078268</v>
      </c>
      <c r="I143" s="193">
        <v>1748.3013926776066</v>
      </c>
      <c r="J143" s="193">
        <v>1795.2911307942859</v>
      </c>
      <c r="K143" s="193">
        <v>1757.8325841248</v>
      </c>
      <c r="L143" s="193">
        <v>1738.7255164338053</v>
      </c>
      <c r="M143" s="193">
        <v>1696.5119743092744</v>
      </c>
      <c r="N143" s="193">
        <v>1706.4809532381023</v>
      </c>
      <c r="O143" s="193">
        <v>1794.5184079945313</v>
      </c>
      <c r="P143" s="436">
        <v>1894.7790742304539</v>
      </c>
      <c r="Q143" s="436">
        <v>1940.7725040846658</v>
      </c>
      <c r="R143" s="436">
        <v>1995.0515358588511</v>
      </c>
      <c r="S143" s="437">
        <v>2047.2316107273377</v>
      </c>
      <c r="T143" s="193"/>
      <c r="U143" s="193"/>
      <c r="V143" s="193"/>
      <c r="W143" s="719">
        <v>1873.5931966361004</v>
      </c>
      <c r="X143" s="493"/>
      <c r="Y143" s="2"/>
    </row>
    <row r="144" spans="1:25">
      <c r="A144" s="2"/>
      <c r="B144" s="161" t="s">
        <v>25</v>
      </c>
      <c r="C144" s="193">
        <v>55420.722652007134</v>
      </c>
      <c r="D144" s="193">
        <v>55510.355752065065</v>
      </c>
      <c r="E144" s="193">
        <v>57119.745854981891</v>
      </c>
      <c r="F144" s="193">
        <v>67552.427412755307</v>
      </c>
      <c r="G144" s="193">
        <v>75528.223525721041</v>
      </c>
      <c r="H144" s="193">
        <v>83224.574878504427</v>
      </c>
      <c r="I144" s="193">
        <v>88328.01606710894</v>
      </c>
      <c r="J144" s="193">
        <v>91268.607227896529</v>
      </c>
      <c r="K144" s="193">
        <v>90011.782167503887</v>
      </c>
      <c r="L144" s="193">
        <v>79296.864741363592</v>
      </c>
      <c r="M144" s="193">
        <v>73682.868377923063</v>
      </c>
      <c r="N144" s="193">
        <v>77459.538305676135</v>
      </c>
      <c r="O144" s="193">
        <v>79047.763871203948</v>
      </c>
      <c r="P144" s="436">
        <v>76667.706332770773</v>
      </c>
      <c r="Q144" s="436">
        <v>74613.953854687396</v>
      </c>
      <c r="R144" s="436">
        <v>73817.075278547316</v>
      </c>
      <c r="S144" s="445">
        <v>76020.727867090041</v>
      </c>
      <c r="T144" s="193"/>
      <c r="U144" s="193"/>
      <c r="V144" s="193"/>
      <c r="W144" s="719">
        <v>76908.74598956386</v>
      </c>
      <c r="X144" s="493" t="s">
        <v>19</v>
      </c>
      <c r="Y144" s="2"/>
    </row>
    <row r="145" spans="1:25">
      <c r="A145" s="2"/>
      <c r="B145" s="161" t="s">
        <v>150</v>
      </c>
      <c r="C145" s="193">
        <v>1644.3119751255417</v>
      </c>
      <c r="D145" s="193">
        <v>1754.55434080131</v>
      </c>
      <c r="E145" s="193">
        <v>1764.9051607386109</v>
      </c>
      <c r="F145" s="193">
        <v>1906.5562609752496</v>
      </c>
      <c r="G145" s="193">
        <v>2071.4174920637447</v>
      </c>
      <c r="H145" s="193">
        <v>2110.3779356751738</v>
      </c>
      <c r="I145" s="193">
        <v>2218.727933795451</v>
      </c>
      <c r="J145" s="193">
        <v>2448.8991993799823</v>
      </c>
      <c r="K145" s="193">
        <v>2681.1221868103044</v>
      </c>
      <c r="L145" s="193">
        <v>2746.1026550484485</v>
      </c>
      <c r="M145" s="193">
        <v>2733.7293371856554</v>
      </c>
      <c r="N145" s="193">
        <v>2920.6032099095019</v>
      </c>
      <c r="O145" s="193">
        <v>2922.7028732003782</v>
      </c>
      <c r="P145" s="436">
        <v>3229.3493485652803</v>
      </c>
      <c r="Q145" s="436">
        <v>3351.5286705766589</v>
      </c>
      <c r="R145" s="436">
        <v>3447.1715483696303</v>
      </c>
      <c r="S145" s="437">
        <v>3551.1527042381967</v>
      </c>
      <c r="T145" s="193"/>
      <c r="U145" s="193"/>
      <c r="V145" s="193"/>
      <c r="W145" s="719">
        <v>3077.7713255305521</v>
      </c>
      <c r="X145" s="493" t="s">
        <v>407</v>
      </c>
      <c r="Y145" s="2"/>
    </row>
    <row r="146" spans="1:25">
      <c r="A146" s="2"/>
      <c r="B146" s="161" t="s">
        <v>151</v>
      </c>
      <c r="C146" s="193">
        <v>1859.8521746311164</v>
      </c>
      <c r="D146" s="193">
        <v>1979.9642092699073</v>
      </c>
      <c r="E146" s="193">
        <v>2097.3116732692324</v>
      </c>
      <c r="F146" s="193">
        <v>2235.4142411850407</v>
      </c>
      <c r="G146" s="193">
        <v>2406.2756539554548</v>
      </c>
      <c r="H146" s="193">
        <v>2618.8900511263982</v>
      </c>
      <c r="I146" s="193">
        <v>2884.2288917857254</v>
      </c>
      <c r="J146" s="193">
        <v>3132.1513771699592</v>
      </c>
      <c r="K146" s="193">
        <v>3385.2237410783141</v>
      </c>
      <c r="L146" s="193">
        <v>3607.301320285882</v>
      </c>
      <c r="M146" s="193">
        <v>3902.9213563415847</v>
      </c>
      <c r="N146" s="193">
        <v>4244.4591911908528</v>
      </c>
      <c r="O146" s="193">
        <v>4610.135785974172</v>
      </c>
      <c r="P146" s="436">
        <v>4998.6579011444828</v>
      </c>
      <c r="Q146" s="436">
        <v>5407.3983421235962</v>
      </c>
      <c r="R146" s="436">
        <v>5785.9314301353152</v>
      </c>
      <c r="S146" s="437">
        <v>6186.0841619274343</v>
      </c>
      <c r="T146" s="193"/>
      <c r="U146" s="193"/>
      <c r="V146" s="193"/>
      <c r="W146" s="719">
        <v>4808.8903814212645</v>
      </c>
      <c r="X146" s="493" t="s">
        <v>407</v>
      </c>
      <c r="Y146" s="2"/>
    </row>
    <row r="147" spans="1:25">
      <c r="A147" s="2"/>
      <c r="B147" s="161" t="s">
        <v>152</v>
      </c>
      <c r="C147" s="193">
        <v>8013.1129404184812</v>
      </c>
      <c r="D147" s="193">
        <v>9055.8887039773927</v>
      </c>
      <c r="E147" s="193">
        <v>10070.057262339571</v>
      </c>
      <c r="F147" s="193">
        <v>11025.958856025505</v>
      </c>
      <c r="G147" s="193">
        <v>12223.021213549888</v>
      </c>
      <c r="H147" s="193">
        <v>13847.596666387959</v>
      </c>
      <c r="I147" s="193">
        <v>15761.599607922253</v>
      </c>
      <c r="J147" s="193">
        <v>18122.173999761828</v>
      </c>
      <c r="K147" s="193">
        <v>19432.259201025605</v>
      </c>
      <c r="L147" s="193">
        <v>16889.036510263599</v>
      </c>
      <c r="M147" s="193">
        <v>17592.627927121925</v>
      </c>
      <c r="N147" s="193">
        <v>19773.243532882261</v>
      </c>
      <c r="O147" s="193">
        <v>21252.717897707895</v>
      </c>
      <c r="P147" s="436">
        <v>22696.811216879818</v>
      </c>
      <c r="Q147" s="436">
        <v>23907.649584160692</v>
      </c>
      <c r="R147" s="436">
        <v>24919.478842445729</v>
      </c>
      <c r="S147" s="437">
        <v>26031.004419113124</v>
      </c>
      <c r="T147" s="193"/>
      <c r="U147" s="193"/>
      <c r="V147" s="193"/>
      <c r="W147" s="719">
        <v>21750.492166899512</v>
      </c>
      <c r="X147" s="493" t="s">
        <v>407</v>
      </c>
      <c r="Y147" s="2"/>
    </row>
    <row r="148" spans="1:25">
      <c r="A148" s="2"/>
      <c r="B148" s="161" t="s">
        <v>84</v>
      </c>
      <c r="C148" s="193">
        <v>9936.114576068192</v>
      </c>
      <c r="D148" s="193">
        <v>10164.836659345847</v>
      </c>
      <c r="E148" s="193">
        <v>10179.56429323241</v>
      </c>
      <c r="F148" s="193">
        <v>10199.933409552365</v>
      </c>
      <c r="G148" s="193">
        <v>10635.287060418923</v>
      </c>
      <c r="H148" s="193">
        <v>10927.848949846819</v>
      </c>
      <c r="I148" s="193">
        <v>11240.141706215885</v>
      </c>
      <c r="J148" s="193">
        <v>12528.240895721246</v>
      </c>
      <c r="K148" s="193">
        <v>13856.422970588987</v>
      </c>
      <c r="L148" s="193">
        <v>15134.800346345948</v>
      </c>
      <c r="M148" s="193">
        <v>15951.956532709959</v>
      </c>
      <c r="N148" s="193">
        <v>15694.965656936516</v>
      </c>
      <c r="O148" s="193">
        <v>15245.760165845331</v>
      </c>
      <c r="P148" s="436">
        <v>14565.737600806193</v>
      </c>
      <c r="Q148" s="436">
        <v>14212.085454882752</v>
      </c>
      <c r="R148" s="436">
        <v>13934.505382923069</v>
      </c>
      <c r="S148" s="437">
        <v>13995.652245896539</v>
      </c>
      <c r="T148" s="193"/>
      <c r="U148" s="193"/>
      <c r="V148" s="193"/>
      <c r="W148" s="719">
        <v>14173.925914117441</v>
      </c>
      <c r="X148" s="493" t="s">
        <v>19</v>
      </c>
      <c r="Y148" s="2"/>
    </row>
    <row r="149" spans="1:25">
      <c r="A149" s="2"/>
      <c r="B149" s="161" t="s">
        <v>153</v>
      </c>
      <c r="C149" s="193">
        <v>664.77666666229823</v>
      </c>
      <c r="D149" s="193">
        <v>674.83012446723239</v>
      </c>
      <c r="E149" s="193">
        <v>694.32101609514484</v>
      </c>
      <c r="F149" s="193">
        <v>486.2156544570563</v>
      </c>
      <c r="G149" s="193">
        <v>502.96409362342672</v>
      </c>
      <c r="H149" s="193">
        <v>532.354094650516</v>
      </c>
      <c r="I149" s="193">
        <v>572.71629847772749</v>
      </c>
      <c r="J149" s="193">
        <v>618.88619875194843</v>
      </c>
      <c r="K149" s="193">
        <v>648.4267409907153</v>
      </c>
      <c r="L149" s="193">
        <v>661.1688638619072</v>
      </c>
      <c r="M149" s="193">
        <v>685.50068606256184</v>
      </c>
      <c r="N149" s="193">
        <v>734.32627375303491</v>
      </c>
      <c r="O149" s="193">
        <v>786.12432159373952</v>
      </c>
      <c r="P149" s="436">
        <v>847.13202975616298</v>
      </c>
      <c r="Q149" s="436">
        <v>847.68859416251485</v>
      </c>
      <c r="R149" s="436">
        <v>836.07557119809553</v>
      </c>
      <c r="S149" s="437">
        <v>812.8867372284725</v>
      </c>
      <c r="T149" s="193"/>
      <c r="U149" s="193"/>
      <c r="V149" s="193"/>
      <c r="W149" s="719">
        <v>776.05276877442475</v>
      </c>
      <c r="X149" s="493" t="s">
        <v>407</v>
      </c>
      <c r="Y149" s="2"/>
    </row>
    <row r="150" spans="1:25">
      <c r="A150" s="2"/>
      <c r="B150" s="161" t="s">
        <v>59</v>
      </c>
      <c r="C150" s="193">
        <v>17375.646481747277</v>
      </c>
      <c r="D150" s="193">
        <v>17186.163880129428</v>
      </c>
      <c r="E150" s="193">
        <v>17010.81358341251</v>
      </c>
      <c r="F150" s="193">
        <v>19299.516457010366</v>
      </c>
      <c r="G150" s="193">
        <v>20392.476154171232</v>
      </c>
      <c r="H150" s="193">
        <v>23189.827240651663</v>
      </c>
      <c r="I150" s="193">
        <v>25071.94434190277</v>
      </c>
      <c r="J150" s="193">
        <v>26966.496200254369</v>
      </c>
      <c r="K150" s="193">
        <v>27843.125644936834</v>
      </c>
      <c r="L150" s="193">
        <v>27523.817456675235</v>
      </c>
      <c r="M150" s="193">
        <v>29030.843382213468</v>
      </c>
      <c r="N150" s="193">
        <v>11192.790638843102</v>
      </c>
      <c r="O150" s="438">
        <v>11630.536714282272</v>
      </c>
      <c r="P150" s="444">
        <v>12112.274632275214</v>
      </c>
      <c r="Q150" s="444">
        <v>12585.815113483233</v>
      </c>
      <c r="R150" s="444">
        <v>12950.356248208936</v>
      </c>
      <c r="S150" s="445">
        <v>13336.961731577494</v>
      </c>
      <c r="T150" s="193"/>
      <c r="U150" s="193"/>
      <c r="V150" s="193"/>
      <c r="W150" s="719">
        <v>15617.355878248656</v>
      </c>
      <c r="X150" s="493" t="s">
        <v>19</v>
      </c>
      <c r="Y150" s="2"/>
    </row>
    <row r="151" spans="1:25">
      <c r="A151" s="2"/>
      <c r="B151" s="161" t="s">
        <v>112</v>
      </c>
      <c r="C151" s="193">
        <v>8451.1073093425512</v>
      </c>
      <c r="D151" s="193">
        <v>9473.3250680786314</v>
      </c>
      <c r="E151" s="193">
        <v>10494.406158207714</v>
      </c>
      <c r="F151" s="193">
        <v>12066.981937019133</v>
      </c>
      <c r="G151" s="193">
        <v>13040.664719723427</v>
      </c>
      <c r="H151" s="193">
        <v>14526.104211691327</v>
      </c>
      <c r="I151" s="193">
        <v>16494.011449115929</v>
      </c>
      <c r="J151" s="193">
        <v>19088.061259374186</v>
      </c>
      <c r="K151" s="193">
        <v>20744.078292246366</v>
      </c>
      <c r="L151" s="193">
        <v>18164.396290924411</v>
      </c>
      <c r="M151" s="193">
        <v>20129.688034173447</v>
      </c>
      <c r="N151" s="193">
        <v>22854.210069686116</v>
      </c>
      <c r="O151" s="193">
        <v>24657.878979579276</v>
      </c>
      <c r="P151" s="436">
        <v>26717.075011789599</v>
      </c>
      <c r="Q151" s="436">
        <v>28179.234713150192</v>
      </c>
      <c r="R151" s="436">
        <v>28936.273634063276</v>
      </c>
      <c r="S151" s="437">
        <v>29966.127071320443</v>
      </c>
      <c r="T151" s="193"/>
      <c r="U151" s="193"/>
      <c r="V151" s="193"/>
      <c r="W151" s="719">
        <v>25003.203094136657</v>
      </c>
      <c r="X151" s="493" t="s">
        <v>407</v>
      </c>
      <c r="Y151" s="2"/>
    </row>
    <row r="152" spans="1:25">
      <c r="A152" s="2"/>
      <c r="B152" s="161" t="s">
        <v>27</v>
      </c>
      <c r="C152" s="193">
        <v>55306.307354671626</v>
      </c>
      <c r="D152" s="193">
        <v>56023.165323801084</v>
      </c>
      <c r="E152" s="193">
        <v>58771.509273179632</v>
      </c>
      <c r="F152" s="193">
        <v>60035.755472671757</v>
      </c>
      <c r="G152" s="193">
        <v>64096.864482261706</v>
      </c>
      <c r="H152" s="193">
        <v>68220.064481857364</v>
      </c>
      <c r="I152" s="193">
        <v>77996.242775426552</v>
      </c>
      <c r="J152" s="193">
        <v>83948.786547822907</v>
      </c>
      <c r="K152" s="193">
        <v>86693.895122086222</v>
      </c>
      <c r="L152" s="193">
        <v>82362.309453205598</v>
      </c>
      <c r="M152" s="193">
        <v>85779.082403204826</v>
      </c>
      <c r="N152" s="193">
        <v>92005.016836144394</v>
      </c>
      <c r="O152" s="193">
        <v>91622.177416938765</v>
      </c>
      <c r="P152" s="436">
        <v>95697.10157245041</v>
      </c>
      <c r="Q152" s="436">
        <v>101831.75121810364</v>
      </c>
      <c r="R152" s="436">
        <v>104206.10868724047</v>
      </c>
      <c r="S152" s="437">
        <v>105881.76046881851</v>
      </c>
      <c r="T152" s="193"/>
      <c r="U152" s="193"/>
      <c r="V152" s="193"/>
      <c r="W152" s="719">
        <v>94360.880759476146</v>
      </c>
      <c r="X152" s="493" t="s">
        <v>19</v>
      </c>
      <c r="Y152" s="2"/>
    </row>
    <row r="153" spans="1:25">
      <c r="A153" s="2"/>
      <c r="B153" s="161" t="s">
        <v>96</v>
      </c>
      <c r="C153" s="193">
        <v>6122.3379974399431</v>
      </c>
      <c r="D153" s="193">
        <v>6042.6872637182314</v>
      </c>
      <c r="E153" s="193">
        <v>6305.4077686068667</v>
      </c>
      <c r="F153" s="193">
        <v>6502.2704436164913</v>
      </c>
      <c r="G153" s="193">
        <v>7085.0960644944735</v>
      </c>
      <c r="H153" s="193">
        <v>7759.6971725481862</v>
      </c>
      <c r="I153" s="193">
        <v>8589.7038768778657</v>
      </c>
      <c r="J153" s="193">
        <v>9239.2581572025883</v>
      </c>
      <c r="K153" s="193">
        <v>10417.700708099672</v>
      </c>
      <c r="L153" s="193">
        <v>10925.310148265893</v>
      </c>
      <c r="M153" s="193">
        <v>11295.641821116782</v>
      </c>
      <c r="N153" s="193">
        <v>11611.750723348163</v>
      </c>
      <c r="O153" s="193">
        <v>11841.037065722279</v>
      </c>
      <c r="P153" s="436">
        <v>12666.97732812864</v>
      </c>
      <c r="Q153" s="436">
        <v>13516.360046811616</v>
      </c>
      <c r="R153" s="436">
        <v>14022.772877442476</v>
      </c>
      <c r="S153" s="437">
        <v>15121.251650071896</v>
      </c>
      <c r="T153" s="193"/>
      <c r="U153" s="193"/>
      <c r="V153" s="193"/>
      <c r="W153" s="719">
        <v>12396.277807627752</v>
      </c>
      <c r="X153" s="493" t="s">
        <v>19</v>
      </c>
      <c r="Y153" s="2"/>
    </row>
    <row r="154" spans="1:25">
      <c r="A154" s="2"/>
      <c r="B154" s="161" t="s">
        <v>154</v>
      </c>
      <c r="C154" s="193">
        <v>1144.5788534271799</v>
      </c>
      <c r="D154" s="193">
        <v>1203.3970659745269</v>
      </c>
      <c r="E154" s="193">
        <v>1034.9246250041601</v>
      </c>
      <c r="F154" s="193">
        <v>1124.3735072165746</v>
      </c>
      <c r="G154" s="193">
        <v>1180.2426066111266</v>
      </c>
      <c r="H154" s="193">
        <v>1237.2011118129969</v>
      </c>
      <c r="I154" s="193">
        <v>1300.7041212750919</v>
      </c>
      <c r="J154" s="193">
        <v>1378.264189622399</v>
      </c>
      <c r="K154" s="193">
        <v>1463.0948120363748</v>
      </c>
      <c r="L154" s="193">
        <v>1375.6384266058512</v>
      </c>
      <c r="M154" s="193">
        <v>1357.6545626780783</v>
      </c>
      <c r="N154" s="193">
        <v>1367.543082142945</v>
      </c>
      <c r="O154" s="193">
        <v>1396.2038845318868</v>
      </c>
      <c r="P154" s="436">
        <v>1411.9180291120085</v>
      </c>
      <c r="Q154" s="436">
        <v>1445.2811950817693</v>
      </c>
      <c r="R154" s="436">
        <v>1465.4235446808614</v>
      </c>
      <c r="S154" s="437">
        <v>1506.0093447895811</v>
      </c>
      <c r="T154" s="193"/>
      <c r="U154" s="193"/>
      <c r="V154" s="193"/>
      <c r="W154" s="719">
        <v>1414.2518214368793</v>
      </c>
      <c r="X154" s="493" t="s">
        <v>407</v>
      </c>
      <c r="Y154" s="2"/>
    </row>
    <row r="155" spans="1:25">
      <c r="A155" s="2"/>
      <c r="B155" s="161" t="s">
        <v>155</v>
      </c>
      <c r="C155" s="193">
        <v>686.38257641888151</v>
      </c>
      <c r="D155" s="193">
        <v>648.86481291909445</v>
      </c>
      <c r="E155" s="193">
        <v>652.29879273014581</v>
      </c>
      <c r="F155" s="193">
        <v>684.85436876904885</v>
      </c>
      <c r="G155" s="193">
        <v>721.96967868215722</v>
      </c>
      <c r="H155" s="193">
        <v>748.09587638821438</v>
      </c>
      <c r="I155" s="193">
        <v>783.90166779693141</v>
      </c>
      <c r="J155" s="193">
        <v>855.78507265277005</v>
      </c>
      <c r="K155" s="193">
        <v>910.91739885414256</v>
      </c>
      <c r="L155" s="193">
        <v>964.31493808774474</v>
      </c>
      <c r="M155" s="193">
        <v>1012.067457903713</v>
      </c>
      <c r="N155" s="193">
        <v>1051.1859961966197</v>
      </c>
      <c r="O155" s="193">
        <v>1058.9122621453405</v>
      </c>
      <c r="P155" s="436">
        <v>1099.2005909889535</v>
      </c>
      <c r="Q155" s="436">
        <v>1148.5882983825015</v>
      </c>
      <c r="R155" s="436">
        <v>1159.1729926063517</v>
      </c>
      <c r="S155" s="437">
        <v>1169.3137385914329</v>
      </c>
      <c r="T155" s="193"/>
      <c r="U155" s="193"/>
      <c r="V155" s="193"/>
      <c r="W155" s="719">
        <v>1061.7147319764244</v>
      </c>
      <c r="X155" s="493" t="s">
        <v>407</v>
      </c>
      <c r="Y155" s="2"/>
    </row>
    <row r="156" spans="1:25">
      <c r="A156" s="2"/>
      <c r="B156" s="161" t="s">
        <v>53</v>
      </c>
      <c r="C156" s="193">
        <v>12927.760101043916</v>
      </c>
      <c r="D156" s="193">
        <v>13002.951569305649</v>
      </c>
      <c r="E156" s="193">
        <v>13626.86700781963</v>
      </c>
      <c r="F156" s="193">
        <v>14411.36407331744</v>
      </c>
      <c r="G156" s="193">
        <v>15507.214954903438</v>
      </c>
      <c r="H156" s="193">
        <v>16540.794213754096</v>
      </c>
      <c r="I156" s="193">
        <v>17667.753586674851</v>
      </c>
      <c r="J156" s="193">
        <v>19488.427840393364</v>
      </c>
      <c r="K156" s="193">
        <v>20162.897815290522</v>
      </c>
      <c r="L156" s="193">
        <v>19448.275682088486</v>
      </c>
      <c r="M156" s="193">
        <v>20680.320758447764</v>
      </c>
      <c r="N156" s="193">
        <v>21818.875694000297</v>
      </c>
      <c r="O156" s="193">
        <v>23007.128672180075</v>
      </c>
      <c r="P156" s="436">
        <v>24033.999046174496</v>
      </c>
      <c r="Q156" s="436">
        <v>25487.865575376731</v>
      </c>
      <c r="R156" s="436">
        <v>26606.343300501339</v>
      </c>
      <c r="S156" s="437">
        <v>27680.768665836818</v>
      </c>
      <c r="T156" s="193"/>
      <c r="U156" s="193"/>
      <c r="V156" s="193"/>
      <c r="W156" s="719">
        <v>23551.319142949051</v>
      </c>
      <c r="X156" s="493" t="s">
        <v>19</v>
      </c>
      <c r="Y156" s="2"/>
    </row>
    <row r="157" spans="1:25">
      <c r="A157" s="2"/>
      <c r="B157" s="161" t="s">
        <v>287</v>
      </c>
      <c r="C157" s="438">
        <v>5457.9979686806846</v>
      </c>
      <c r="D157" s="193">
        <v>5652.7452712568238</v>
      </c>
      <c r="E157" s="193">
        <v>5947.220482394323</v>
      </c>
      <c r="F157" s="193">
        <v>6788.4259328479375</v>
      </c>
      <c r="G157" s="193">
        <v>7690.6206249964007</v>
      </c>
      <c r="H157" s="193">
        <v>7088.6486534810902</v>
      </c>
      <c r="I157" s="193">
        <v>8443.8807245650278</v>
      </c>
      <c r="J157" s="193">
        <v>9112.5303613757005</v>
      </c>
      <c r="K157" s="193">
        <v>10092.705505981783</v>
      </c>
      <c r="L157" s="193">
        <v>9681.4506186675972</v>
      </c>
      <c r="M157" s="193">
        <v>10301.705752817634</v>
      </c>
      <c r="N157" s="193">
        <v>11126.945594204224</v>
      </c>
      <c r="O157" s="193">
        <v>11373.46295757255</v>
      </c>
      <c r="P157" s="436">
        <v>11853.990483619426</v>
      </c>
      <c r="Q157" s="436">
        <v>12534.709633190423</v>
      </c>
      <c r="R157" s="436">
        <v>12770.271317667335</v>
      </c>
      <c r="S157" s="437">
        <v>13198.880034659132</v>
      </c>
      <c r="T157" s="193"/>
      <c r="U157" s="193"/>
      <c r="V157" s="193"/>
      <c r="W157" s="719">
        <v>11467.982517191944</v>
      </c>
      <c r="X157" s="493"/>
      <c r="Y157" s="2"/>
    </row>
    <row r="158" spans="1:25">
      <c r="A158" s="2"/>
      <c r="B158" s="161" t="s">
        <v>156</v>
      </c>
      <c r="C158" s="193">
        <v>1159.5518729187972</v>
      </c>
      <c r="D158" s="193">
        <v>1328.8884610819182</v>
      </c>
      <c r="E158" s="193">
        <v>1349.8835488811815</v>
      </c>
      <c r="F158" s="193">
        <v>1456.5249784803596</v>
      </c>
      <c r="G158" s="193">
        <v>1472.4818823889959</v>
      </c>
      <c r="H158" s="193">
        <v>1567.7085735673668</v>
      </c>
      <c r="I158" s="193">
        <v>1636.445352904271</v>
      </c>
      <c r="J158" s="193">
        <v>1681.6625779753663</v>
      </c>
      <c r="K158" s="193">
        <v>1737.7147522995494</v>
      </c>
      <c r="L158" s="193">
        <v>1774.0653502207851</v>
      </c>
      <c r="M158" s="193">
        <v>1834.1170592759615</v>
      </c>
      <c r="N158" s="193">
        <v>1874.7030301018294</v>
      </c>
      <c r="O158" s="193">
        <v>1838.1905764143849</v>
      </c>
      <c r="P158" s="436">
        <v>1856.2673628685293</v>
      </c>
      <c r="Q158" s="436">
        <v>1964.7524703261763</v>
      </c>
      <c r="R158" s="436">
        <v>2043.4592304344496</v>
      </c>
      <c r="S158" s="437">
        <v>2117.218177573689</v>
      </c>
      <c r="T158" s="193"/>
      <c r="U158" s="193"/>
      <c r="V158" s="193"/>
      <c r="W158" s="719">
        <v>1887.3706175968412</v>
      </c>
      <c r="X158" s="493" t="s">
        <v>407</v>
      </c>
      <c r="Y158" s="2"/>
    </row>
    <row r="159" spans="1:25">
      <c r="A159" s="2"/>
      <c r="B159" s="161" t="s">
        <v>288</v>
      </c>
      <c r="C159" s="193">
        <v>19410.776348707601</v>
      </c>
      <c r="D159" s="193">
        <v>19666.33222620374</v>
      </c>
      <c r="E159" s="193">
        <v>20561.765607518104</v>
      </c>
      <c r="F159" s="193">
        <v>20936.434461296987</v>
      </c>
      <c r="G159" s="193">
        <v>21416.184232235235</v>
      </c>
      <c r="H159" s="193">
        <v>22232.524302978109</v>
      </c>
      <c r="I159" s="193">
        <v>23237.249596830956</v>
      </c>
      <c r="J159" s="193">
        <v>24883.592021288667</v>
      </c>
      <c r="K159" s="193">
        <v>26193.13654459851</v>
      </c>
      <c r="L159" s="193">
        <v>26166.233515163953</v>
      </c>
      <c r="M159" s="193">
        <v>27862.850750923884</v>
      </c>
      <c r="N159" s="193">
        <v>28595.322557524811</v>
      </c>
      <c r="O159" s="193">
        <v>29442.569894165008</v>
      </c>
      <c r="P159" s="193">
        <v>31240.14324318865</v>
      </c>
      <c r="Q159" s="193">
        <v>33853.867034123956</v>
      </c>
      <c r="R159" s="193">
        <v>35880.614823645185</v>
      </c>
      <c r="S159" s="437">
        <v>37899.210634629148</v>
      </c>
      <c r="T159" s="193"/>
      <c r="U159" s="193"/>
      <c r="V159" s="193"/>
      <c r="W159" s="719">
        <v>31305.546908666161</v>
      </c>
      <c r="X159" s="493"/>
      <c r="Y159" s="2"/>
    </row>
    <row r="160" spans="1:25">
      <c r="A160" s="2"/>
      <c r="B160" s="161" t="s">
        <v>289</v>
      </c>
      <c r="C160" s="439"/>
      <c r="D160" s="439"/>
      <c r="E160" s="439"/>
      <c r="F160" s="439"/>
      <c r="G160" s="439"/>
      <c r="H160" s="439"/>
      <c r="I160" s="439"/>
      <c r="J160" s="439"/>
      <c r="K160" s="439"/>
      <c r="L160" s="439"/>
      <c r="M160" s="439"/>
      <c r="N160" s="439"/>
      <c r="O160" s="439"/>
      <c r="P160" s="440"/>
      <c r="Q160" s="440"/>
      <c r="R160" s="440"/>
      <c r="S160" s="441"/>
      <c r="T160" s="193"/>
      <c r="U160" s="193"/>
      <c r="V160" s="193"/>
      <c r="W160" s="719"/>
      <c r="X160" s="493"/>
      <c r="Y160" s="2"/>
    </row>
    <row r="161" spans="1:25">
      <c r="A161" s="2"/>
      <c r="B161" s="161" t="s">
        <v>157</v>
      </c>
      <c r="C161" s="193">
        <v>2180.6442444033623</v>
      </c>
      <c r="D161" s="193">
        <v>2208.8050497250038</v>
      </c>
      <c r="E161" s="193">
        <v>2192.803843409215</v>
      </c>
      <c r="F161" s="193">
        <v>2302.9949581489614</v>
      </c>
      <c r="G161" s="193">
        <v>2431.8414225064798</v>
      </c>
      <c r="H161" s="193">
        <v>2658.4364354094964</v>
      </c>
      <c r="I161" s="193">
        <v>3166.1929049772102</v>
      </c>
      <c r="J161" s="193">
        <v>3249.2203413465049</v>
      </c>
      <c r="K161" s="193">
        <v>3255.4975989923023</v>
      </c>
      <c r="L161" s="193">
        <v>3154.6207626945784</v>
      </c>
      <c r="M161" s="193">
        <v>3249.8769287244113</v>
      </c>
      <c r="N161" s="193">
        <v>3371.9945820208222</v>
      </c>
      <c r="O161" s="193">
        <v>3526.3439304130279</v>
      </c>
      <c r="P161" s="436">
        <v>3689.8448998606887</v>
      </c>
      <c r="Q161" s="436">
        <v>3850.5711086518786</v>
      </c>
      <c r="R161" s="436">
        <v>3834.7452575896805</v>
      </c>
      <c r="S161" s="437">
        <v>3853.5346634004904</v>
      </c>
      <c r="T161" s="193"/>
      <c r="U161" s="193"/>
      <c r="V161" s="193"/>
      <c r="W161" s="719">
        <v>3554.9277034703514</v>
      </c>
      <c r="X161" s="493" t="s">
        <v>407</v>
      </c>
      <c r="Y161" s="2"/>
    </row>
    <row r="162" spans="1:25">
      <c r="A162" s="2"/>
      <c r="B162" s="161" t="s">
        <v>82</v>
      </c>
      <c r="C162" s="193">
        <v>8780.0626920973264</v>
      </c>
      <c r="D162" s="193">
        <v>9138.7754954180509</v>
      </c>
      <c r="E162" s="193">
        <v>9409.6102695292775</v>
      </c>
      <c r="F162" s="193">
        <v>9876.4691296987403</v>
      </c>
      <c r="G162" s="193">
        <v>10664.042773392161</v>
      </c>
      <c r="H162" s="193">
        <v>11078.027234450064</v>
      </c>
      <c r="I162" s="193">
        <v>12335.635490206876</v>
      </c>
      <c r="J162" s="193">
        <v>13328.340856459341</v>
      </c>
      <c r="K162" s="193">
        <v>14270.169449569903</v>
      </c>
      <c r="L162" s="193">
        <v>14815.807985692885</v>
      </c>
      <c r="M162" s="193">
        <v>15616.006842524595</v>
      </c>
      <c r="N162" s="193">
        <v>16561.770983185503</v>
      </c>
      <c r="O162" s="193">
        <v>17408.188703830361</v>
      </c>
      <c r="P162" s="436">
        <v>18243.512778161905</v>
      </c>
      <c r="Q162" s="436">
        <v>19230.657519380715</v>
      </c>
      <c r="R162" s="436">
        <v>20085.170899683726</v>
      </c>
      <c r="S162" s="437">
        <v>21087.74915226673</v>
      </c>
      <c r="T162" s="193"/>
      <c r="U162" s="193"/>
      <c r="V162" s="193"/>
      <c r="W162" s="719">
        <v>17665.636472353104</v>
      </c>
      <c r="X162" s="493" t="s">
        <v>19</v>
      </c>
      <c r="Y162" s="2"/>
    </row>
    <row r="163" spans="1:25">
      <c r="A163" s="2"/>
      <c r="B163" s="161" t="s">
        <v>83</v>
      </c>
      <c r="C163" s="193">
        <v>10428.992693528242</v>
      </c>
      <c r="D163" s="193">
        <v>10418.809641067261</v>
      </c>
      <c r="E163" s="193">
        <v>10469.865784034631</v>
      </c>
      <c r="F163" s="193">
        <v>10713.428408494188</v>
      </c>
      <c r="G163" s="193">
        <v>11330.659118797637</v>
      </c>
      <c r="H163" s="193">
        <v>12212.854788426483</v>
      </c>
      <c r="I163" s="193">
        <v>13298.256129963873</v>
      </c>
      <c r="J163" s="193">
        <v>13877.285378063481</v>
      </c>
      <c r="K163" s="193">
        <v>14436.815040077357</v>
      </c>
      <c r="L163" s="193">
        <v>14092.237031468205</v>
      </c>
      <c r="M163" s="193">
        <v>14764.810031773253</v>
      </c>
      <c r="N163" s="193">
        <v>15922.898156325378</v>
      </c>
      <c r="O163" s="193">
        <v>16457.094945042318</v>
      </c>
      <c r="P163" s="436">
        <v>16683.301428678089</v>
      </c>
      <c r="Q163" s="436">
        <v>17363.129927627891</v>
      </c>
      <c r="R163" s="436">
        <v>17244.365775632556</v>
      </c>
      <c r="S163" s="437">
        <v>17861.568704134901</v>
      </c>
      <c r="T163" s="193"/>
      <c r="U163" s="193"/>
      <c r="V163" s="193"/>
      <c r="W163" s="719">
        <v>16180.243086024668</v>
      </c>
      <c r="X163" s="493" t="s">
        <v>19</v>
      </c>
      <c r="Y163" s="2"/>
    </row>
    <row r="164" spans="1:25">
      <c r="A164" s="2"/>
      <c r="B164" s="161" t="s">
        <v>158</v>
      </c>
      <c r="C164" s="193">
        <v>1839.7127363574891</v>
      </c>
      <c r="D164" s="193">
        <v>2000.8874034263738</v>
      </c>
      <c r="E164" s="193">
        <v>2195.1462202650005</v>
      </c>
      <c r="F164" s="193">
        <v>2393.417558052648</v>
      </c>
      <c r="G164" s="193">
        <v>2647.7566440188166</v>
      </c>
      <c r="H164" s="193">
        <v>2945.0801505507247</v>
      </c>
      <c r="I164" s="193">
        <v>3190.1215732899291</v>
      </c>
      <c r="J164" s="193">
        <v>3381.0986170890269</v>
      </c>
      <c r="K164" s="193">
        <v>3723.4022133288167</v>
      </c>
      <c r="L164" s="193">
        <v>3531.0329764653766</v>
      </c>
      <c r="M164" s="193">
        <v>3831.7491870784279</v>
      </c>
      <c r="N164" s="193">
        <v>4179.2148088151198</v>
      </c>
      <c r="O164" s="193">
        <v>4226.9591977237278</v>
      </c>
      <c r="P164" s="436">
        <v>4700.2344390999951</v>
      </c>
      <c r="Q164" s="436">
        <v>5017.0936356270968</v>
      </c>
      <c r="R164" s="436">
        <v>5054.0422042568571</v>
      </c>
      <c r="S164" s="437">
        <v>5333.6149245527031</v>
      </c>
      <c r="T164" s="193"/>
      <c r="U164" s="193"/>
      <c r="V164" s="193"/>
      <c r="W164" s="719">
        <v>4455.9127536919632</v>
      </c>
      <c r="X164" s="493" t="s">
        <v>407</v>
      </c>
      <c r="Y164" s="2"/>
    </row>
    <row r="165" spans="1:25">
      <c r="A165" s="2"/>
      <c r="B165" s="161" t="s">
        <v>73</v>
      </c>
      <c r="C165" s="193">
        <v>3689.7034897976559</v>
      </c>
      <c r="D165" s="193">
        <v>3849.3478831115808</v>
      </c>
      <c r="E165" s="193">
        <v>4053.4188731146214</v>
      </c>
      <c r="F165" s="193">
        <v>4377.9232687525082</v>
      </c>
      <c r="G165" s="193">
        <v>4921.3669375221261</v>
      </c>
      <c r="H165" s="193">
        <v>5384.3230614878603</v>
      </c>
      <c r="I165" s="193">
        <v>5950.2491470526056</v>
      </c>
      <c r="J165" s="193">
        <v>6647.1537503432046</v>
      </c>
      <c r="K165" s="193">
        <v>7278.3755163460264</v>
      </c>
      <c r="L165" s="193">
        <v>7131.6434816760848</v>
      </c>
      <c r="M165" s="193">
        <v>7552.665572609083</v>
      </c>
      <c r="N165" s="193">
        <v>8881.4847172002192</v>
      </c>
      <c r="O165" s="193">
        <v>9969.1401702235362</v>
      </c>
      <c r="P165" s="436">
        <v>11093.850023483206</v>
      </c>
      <c r="Q165" s="436">
        <v>11954.618025911568</v>
      </c>
      <c r="R165" s="436">
        <v>12147.942145457015</v>
      </c>
      <c r="S165" s="437">
        <v>12220.393475865307</v>
      </c>
      <c r="T165" s="193"/>
      <c r="U165" s="193"/>
      <c r="V165" s="193"/>
      <c r="W165" s="719">
        <v>10147.283667711181</v>
      </c>
      <c r="X165" s="493" t="s">
        <v>19</v>
      </c>
      <c r="Y165" s="2"/>
    </row>
    <row r="166" spans="1:25">
      <c r="A166" s="2"/>
      <c r="B166" s="161" t="s">
        <v>93</v>
      </c>
      <c r="C166" s="193">
        <v>5998.0153563804824</v>
      </c>
      <c r="D166" s="193">
        <v>6788.6121647384825</v>
      </c>
      <c r="E166" s="193">
        <v>7098.9852046887481</v>
      </c>
      <c r="F166" s="193">
        <v>7332.18770154715</v>
      </c>
      <c r="G166" s="193">
        <v>7840.7393248940398</v>
      </c>
      <c r="H166" s="193">
        <v>8313.6622187990342</v>
      </c>
      <c r="I166" s="193">
        <v>10354.47258351333</v>
      </c>
      <c r="J166" s="193">
        <v>12402.415015558434</v>
      </c>
      <c r="K166" s="193">
        <v>13737.723085400581</v>
      </c>
      <c r="L166" s="193">
        <v>12981.814700678733</v>
      </c>
      <c r="M166" s="193">
        <v>13661.369528181282</v>
      </c>
      <c r="N166" s="193">
        <v>14472.394231417004</v>
      </c>
      <c r="O166" s="193">
        <v>13863.863245819824</v>
      </c>
      <c r="P166" s="436">
        <v>14883.58358917745</v>
      </c>
      <c r="Q166" s="436">
        <v>15410.037529771194</v>
      </c>
      <c r="R166" s="436">
        <v>16183.082711813409</v>
      </c>
      <c r="S166" s="437">
        <v>16853.828572369588</v>
      </c>
      <c r="T166" s="193"/>
      <c r="U166" s="193"/>
      <c r="V166" s="193"/>
      <c r="W166" s="719">
        <v>14477.352979398935</v>
      </c>
      <c r="X166" s="493"/>
      <c r="Y166" s="2"/>
    </row>
    <row r="167" spans="1:25">
      <c r="A167" s="2"/>
      <c r="B167" s="161" t="s">
        <v>116</v>
      </c>
      <c r="C167" s="193">
        <v>3553.9942470596802</v>
      </c>
      <c r="D167" s="193">
        <v>3854.1842586592302</v>
      </c>
      <c r="E167" s="193">
        <v>3987.2664662760399</v>
      </c>
      <c r="F167" s="193">
        <v>4257.9634933019597</v>
      </c>
      <c r="G167" s="193">
        <v>4530.8236901159398</v>
      </c>
      <c r="H167" s="193">
        <v>4773.98407063372</v>
      </c>
      <c r="I167" s="193">
        <v>5232.0091180626996</v>
      </c>
      <c r="J167" s="193">
        <v>5496.6431318011701</v>
      </c>
      <c r="K167" s="193">
        <v>5866.5642155902897</v>
      </c>
      <c r="L167" s="193">
        <v>6086.3401635129303</v>
      </c>
      <c r="M167" s="193">
        <v>6312.91542734005</v>
      </c>
      <c r="N167" s="193">
        <v>6688.4026063354804</v>
      </c>
      <c r="O167" s="193">
        <v>6916.4350241980101</v>
      </c>
      <c r="P167" s="436">
        <v>7239.8731062671404</v>
      </c>
      <c r="Q167" s="436">
        <v>7448.2661991659197</v>
      </c>
      <c r="R167" s="436">
        <v>7757.2531782284004</v>
      </c>
      <c r="S167" s="437">
        <v>7837.9044375552803</v>
      </c>
      <c r="T167" s="193"/>
      <c r="U167" s="193"/>
      <c r="V167" s="193"/>
      <c r="W167" s="719">
        <v>6934.2168641501594</v>
      </c>
      <c r="X167" s="493" t="s">
        <v>407</v>
      </c>
      <c r="Y167" s="2"/>
    </row>
    <row r="168" spans="1:25">
      <c r="A168" s="2"/>
      <c r="B168" s="161" t="s">
        <v>159</v>
      </c>
      <c r="C168" s="193">
        <v>445.15026372286292</v>
      </c>
      <c r="D168" s="193">
        <v>498.82656458950549</v>
      </c>
      <c r="E168" s="193">
        <v>535.1644474609983</v>
      </c>
      <c r="F168" s="193">
        <v>564.30823928779762</v>
      </c>
      <c r="G168" s="193">
        <v>606.77137972131686</v>
      </c>
      <c r="H168" s="193">
        <v>661.04872255020587</v>
      </c>
      <c r="I168" s="193">
        <v>726.78975255641126</v>
      </c>
      <c r="J168" s="193">
        <v>778.38735466073445</v>
      </c>
      <c r="K168" s="193">
        <v>823.78644812548873</v>
      </c>
      <c r="L168" s="193">
        <v>857.3459026735602</v>
      </c>
      <c r="M168" s="193">
        <v>899.19872812061499</v>
      </c>
      <c r="N168" s="193">
        <v>954.79911624454598</v>
      </c>
      <c r="O168" s="193">
        <v>1012.4371865438795</v>
      </c>
      <c r="P168" s="436">
        <v>1070.6635681610812</v>
      </c>
      <c r="Q168" s="436">
        <v>1137.4795287853583</v>
      </c>
      <c r="R168" s="436">
        <v>1190.6013933742734</v>
      </c>
      <c r="S168" s="437">
        <v>1217.1113967552562</v>
      </c>
      <c r="T168" s="193"/>
      <c r="U168" s="193"/>
      <c r="V168" s="193"/>
      <c r="W168" s="719">
        <v>1031.2805437643985</v>
      </c>
      <c r="X168" s="493" t="s">
        <v>407</v>
      </c>
      <c r="Y168" s="2"/>
    </row>
    <row r="169" spans="1:25">
      <c r="A169" s="2"/>
      <c r="B169" s="161" t="s">
        <v>290</v>
      </c>
      <c r="C169" s="436">
        <v>1035.5241175446199</v>
      </c>
      <c r="D169" s="436">
        <v>1165.8012547902333</v>
      </c>
      <c r="E169" s="436">
        <v>1311.6346903318661</v>
      </c>
      <c r="F169" s="436">
        <v>1507.4935964154579</v>
      </c>
      <c r="G169" s="436">
        <v>1742.6322580026974</v>
      </c>
      <c r="H169" s="436">
        <v>2025.540178187277</v>
      </c>
      <c r="I169" s="436">
        <v>2343.1836219157608</v>
      </c>
      <c r="J169" s="436">
        <v>2676.1906558663527</v>
      </c>
      <c r="K169" s="436">
        <v>2989.7848946007489</v>
      </c>
      <c r="L169" s="436">
        <v>3308.8463655559208</v>
      </c>
      <c r="M169" s="436">
        <v>3645.9364350409205</v>
      </c>
      <c r="N169" s="436">
        <v>3898.4146271649565</v>
      </c>
      <c r="O169" s="436">
        <v>4225.1193524142291</v>
      </c>
      <c r="P169" s="436">
        <v>4613.339781791311</v>
      </c>
      <c r="Q169" s="436">
        <v>5024.710979130642</v>
      </c>
      <c r="R169" s="436">
        <v>5399.3605070547856</v>
      </c>
      <c r="S169" s="437">
        <v>5772.8953942681346</v>
      </c>
      <c r="T169" s="193"/>
      <c r="U169" s="193"/>
      <c r="V169" s="193"/>
      <c r="W169" s="719">
        <v>4405.2293199550777</v>
      </c>
      <c r="X169" s="493" t="s">
        <v>407</v>
      </c>
      <c r="Y169" s="2"/>
    </row>
    <row r="170" spans="1:25">
      <c r="A170" s="2"/>
      <c r="B170" s="161" t="s">
        <v>160</v>
      </c>
      <c r="C170" s="193">
        <v>4839.8752397601202</v>
      </c>
      <c r="D170" s="193">
        <v>4919.5353625785883</v>
      </c>
      <c r="E170" s="193">
        <v>5158.0896162741428</v>
      </c>
      <c r="F170" s="193">
        <v>5416.6729260681732</v>
      </c>
      <c r="G170" s="193">
        <v>6177.9194015941766</v>
      </c>
      <c r="H170" s="193">
        <v>6464.0933439188429</v>
      </c>
      <c r="I170" s="193">
        <v>7052.2678942972398</v>
      </c>
      <c r="J170" s="193">
        <v>7629.2858926266545</v>
      </c>
      <c r="K170" s="193">
        <v>7884.7628887204819</v>
      </c>
      <c r="L170" s="193">
        <v>7853.8189979777871</v>
      </c>
      <c r="M170" s="193">
        <v>8289.6960270533218</v>
      </c>
      <c r="N170" s="193">
        <v>8721.2555238206569</v>
      </c>
      <c r="O170" s="193">
        <v>9132.3429135328879</v>
      </c>
      <c r="P170" s="436">
        <v>9581.9786100293677</v>
      </c>
      <c r="Q170" s="436">
        <v>10144.937668958955</v>
      </c>
      <c r="R170" s="436">
        <v>10554.159227840459</v>
      </c>
      <c r="S170" s="437">
        <v>10584.962812657936</v>
      </c>
      <c r="T170" s="193"/>
      <c r="U170" s="193"/>
      <c r="V170" s="193"/>
      <c r="W170" s="719">
        <v>9290.8982827397322</v>
      </c>
      <c r="X170" s="493" t="s">
        <v>407</v>
      </c>
      <c r="Y170" s="2"/>
    </row>
    <row r="171" spans="1:25">
      <c r="A171" s="2"/>
      <c r="B171" s="161" t="s">
        <v>161</v>
      </c>
      <c r="C171" s="193">
        <v>1220.4248721335789</v>
      </c>
      <c r="D171" s="193">
        <v>1285.3633410796313</v>
      </c>
      <c r="E171" s="193">
        <v>1285.1463657195784</v>
      </c>
      <c r="F171" s="193">
        <v>1341.4988882380856</v>
      </c>
      <c r="G171" s="193">
        <v>1422.4735079590323</v>
      </c>
      <c r="H171" s="193">
        <v>1499.7224610159797</v>
      </c>
      <c r="I171" s="193">
        <v>1579.309241202091</v>
      </c>
      <c r="J171" s="193">
        <v>1659.1137853398332</v>
      </c>
      <c r="K171" s="193">
        <v>1777.2335656981081</v>
      </c>
      <c r="L171" s="193">
        <v>1853.3383554892334</v>
      </c>
      <c r="M171" s="193">
        <v>1945.8066814107481</v>
      </c>
      <c r="N171" s="193">
        <v>2031.0874646677601</v>
      </c>
      <c r="O171" s="193">
        <v>2142.0984947167722</v>
      </c>
      <c r="P171" s="436">
        <v>2239.4032846785776</v>
      </c>
      <c r="Q171" s="436">
        <v>2387.189149333356</v>
      </c>
      <c r="R171" s="436">
        <v>2449.8243289611287</v>
      </c>
      <c r="S171" s="437">
        <v>2467.8411385915037</v>
      </c>
      <c r="T171" s="193"/>
      <c r="U171" s="193"/>
      <c r="V171" s="193"/>
      <c r="W171" s="719">
        <v>2166.9381707305929</v>
      </c>
      <c r="X171" s="493" t="s">
        <v>407</v>
      </c>
      <c r="Y171" s="2"/>
    </row>
    <row r="172" spans="1:25">
      <c r="A172" s="2"/>
      <c r="B172" s="161" t="s">
        <v>40</v>
      </c>
      <c r="C172" s="193">
        <v>31572.678032586682</v>
      </c>
      <c r="D172" s="193">
        <v>32912.257988307516</v>
      </c>
      <c r="E172" s="193">
        <v>33991.05928516198</v>
      </c>
      <c r="F172" s="193">
        <v>33701.440312121638</v>
      </c>
      <c r="G172" s="193">
        <v>35440.763322277082</v>
      </c>
      <c r="H172" s="193">
        <v>37265.345088177826</v>
      </c>
      <c r="I172" s="193">
        <v>40620.75965241222</v>
      </c>
      <c r="J172" s="193">
        <v>43462.049049528439</v>
      </c>
      <c r="K172" s="193">
        <v>45843.892234079976</v>
      </c>
      <c r="L172" s="193">
        <v>44090.325185051464</v>
      </c>
      <c r="M172" s="193">
        <v>44585.52622554516</v>
      </c>
      <c r="N172" s="193">
        <v>46066.652405957568</v>
      </c>
      <c r="O172" s="193">
        <v>46707.269707793741</v>
      </c>
      <c r="P172" s="436">
        <v>48666.317851924912</v>
      </c>
      <c r="Q172" s="436">
        <v>49012.021794655266</v>
      </c>
      <c r="R172" s="436">
        <v>49546.95638013295</v>
      </c>
      <c r="S172" s="437">
        <v>50898.088688175412</v>
      </c>
      <c r="T172" s="193"/>
      <c r="U172" s="193"/>
      <c r="V172" s="193"/>
      <c r="W172" s="719">
        <v>47116.127614636491</v>
      </c>
      <c r="X172" s="493" t="s">
        <v>19</v>
      </c>
      <c r="Y172" s="2"/>
    </row>
    <row r="173" spans="1:25">
      <c r="A173" s="2"/>
      <c r="B173" s="161" t="s">
        <v>291</v>
      </c>
      <c r="C173" s="439"/>
      <c r="D173" s="439"/>
      <c r="E173" s="439"/>
      <c r="F173" s="439"/>
      <c r="G173" s="439"/>
      <c r="H173" s="439"/>
      <c r="I173" s="439"/>
      <c r="J173" s="439"/>
      <c r="K173" s="439"/>
      <c r="L173" s="439"/>
      <c r="M173" s="439"/>
      <c r="N173" s="439"/>
      <c r="O173" s="439"/>
      <c r="P173" s="440"/>
      <c r="Q173" s="440"/>
      <c r="R173" s="440"/>
      <c r="S173" s="441"/>
      <c r="T173" s="193"/>
      <c r="U173" s="193"/>
      <c r="V173" s="193"/>
      <c r="W173" s="719"/>
      <c r="X173" s="493"/>
      <c r="Y173" s="2"/>
    </row>
    <row r="174" spans="1:25">
      <c r="A174" s="2"/>
      <c r="B174" s="161" t="s">
        <v>292</v>
      </c>
      <c r="C174" s="439"/>
      <c r="D174" s="439"/>
      <c r="E174" s="439"/>
      <c r="F174" s="439"/>
      <c r="G174" s="439"/>
      <c r="H174" s="439"/>
      <c r="I174" s="439"/>
      <c r="J174" s="439"/>
      <c r="K174" s="439"/>
      <c r="L174" s="439"/>
      <c r="M174" s="439"/>
      <c r="N174" s="439"/>
      <c r="O174" s="439"/>
      <c r="P174" s="440"/>
      <c r="Q174" s="440"/>
      <c r="R174" s="440"/>
      <c r="S174" s="441"/>
      <c r="T174" s="193"/>
      <c r="U174" s="193"/>
      <c r="V174" s="193"/>
      <c r="W174" s="719"/>
      <c r="X174" s="493"/>
      <c r="Y174" s="2"/>
    </row>
    <row r="175" spans="1:25">
      <c r="A175" s="2"/>
      <c r="B175" s="161" t="s">
        <v>48</v>
      </c>
      <c r="C175" s="193">
        <v>21509.829693697106</v>
      </c>
      <c r="D175" s="193">
        <v>22507.92860658063</v>
      </c>
      <c r="E175" s="193">
        <v>23306.451945581055</v>
      </c>
      <c r="F175" s="193">
        <v>23963.531120446005</v>
      </c>
      <c r="G175" s="193">
        <v>25086.624969363744</v>
      </c>
      <c r="H175" s="193">
        <v>25677.261489237357</v>
      </c>
      <c r="I175" s="193">
        <v>27767.220479352334</v>
      </c>
      <c r="J175" s="193">
        <v>29386.947681010453</v>
      </c>
      <c r="K175" s="193">
        <v>29860.37025456749</v>
      </c>
      <c r="L175" s="193">
        <v>30699.30418833295</v>
      </c>
      <c r="M175" s="193">
        <v>31263.785786167551</v>
      </c>
      <c r="N175" s="193">
        <v>32734.536666696877</v>
      </c>
      <c r="O175" s="193">
        <v>32986.031209278692</v>
      </c>
      <c r="P175" s="436">
        <v>36169.448787940673</v>
      </c>
      <c r="Q175" s="436">
        <v>37182.251347934609</v>
      </c>
      <c r="R175" s="436">
        <v>37948.919621487599</v>
      </c>
      <c r="S175" s="437">
        <v>39058.692397308019</v>
      </c>
      <c r="T175" s="193"/>
      <c r="U175" s="193"/>
      <c r="V175" s="193"/>
      <c r="W175" s="719">
        <v>34549.202132899343</v>
      </c>
      <c r="X175" s="493" t="s">
        <v>19</v>
      </c>
      <c r="Y175" s="2"/>
    </row>
    <row r="176" spans="1:25">
      <c r="A176" s="2"/>
      <c r="B176" s="161" t="s">
        <v>162</v>
      </c>
      <c r="C176" s="193">
        <v>2739.3887944679223</v>
      </c>
      <c r="D176" s="193">
        <v>2842.948822838744</v>
      </c>
      <c r="E176" s="193">
        <v>2868.4365014693703</v>
      </c>
      <c r="F176" s="193">
        <v>2959.8101362586394</v>
      </c>
      <c r="G176" s="193">
        <v>3161.2363894475848</v>
      </c>
      <c r="H176" s="193">
        <v>3358.6450139634248</v>
      </c>
      <c r="I176" s="193">
        <v>3546.8134534943679</v>
      </c>
      <c r="J176" s="193">
        <v>3776.2333577479749</v>
      </c>
      <c r="K176" s="193">
        <v>3931.0543005970417</v>
      </c>
      <c r="L176" s="193">
        <v>3781.7674804346948</v>
      </c>
      <c r="M176" s="193">
        <v>3947.2167658677795</v>
      </c>
      <c r="N176" s="193">
        <v>4231.4975177588321</v>
      </c>
      <c r="O176" s="193">
        <v>4535.2847368526463</v>
      </c>
      <c r="P176" s="436">
        <v>4779.7733328671166</v>
      </c>
      <c r="Q176" s="436">
        <v>5040.3205803002929</v>
      </c>
      <c r="R176" s="436">
        <v>5282.0300841059188</v>
      </c>
      <c r="S176" s="437">
        <v>5541.2772837301136</v>
      </c>
      <c r="T176" s="193"/>
      <c r="U176" s="193"/>
      <c r="V176" s="193"/>
      <c r="W176" s="719">
        <v>4662.9831414826158</v>
      </c>
      <c r="X176" s="493" t="s">
        <v>407</v>
      </c>
      <c r="Y176" s="2"/>
    </row>
    <row r="177" spans="1:25">
      <c r="A177" s="2"/>
      <c r="B177" s="161" t="s">
        <v>163</v>
      </c>
      <c r="C177" s="193">
        <v>596.99640595586436</v>
      </c>
      <c r="D177" s="193">
        <v>630.70326283702309</v>
      </c>
      <c r="E177" s="193">
        <v>636.13726573423003</v>
      </c>
      <c r="F177" s="193">
        <v>658.87221001475757</v>
      </c>
      <c r="G177" s="193">
        <v>653.39582757758876</v>
      </c>
      <c r="H177" s="193">
        <v>679.33626387829611</v>
      </c>
      <c r="I177" s="193">
        <v>713.89500929417386</v>
      </c>
      <c r="J177" s="193">
        <v>728.31748844188655</v>
      </c>
      <c r="K177" s="193">
        <v>783.86668543017424</v>
      </c>
      <c r="L177" s="193">
        <v>755.1622155596533</v>
      </c>
      <c r="M177" s="193">
        <v>797.51174153543093</v>
      </c>
      <c r="N177" s="193">
        <v>801.60423114864909</v>
      </c>
      <c r="O177" s="193">
        <v>878.47678000278779</v>
      </c>
      <c r="P177" s="436">
        <v>904.26349028717198</v>
      </c>
      <c r="Q177" s="436">
        <v>948.19773153395249</v>
      </c>
      <c r="R177" s="436">
        <v>955.5868101797505</v>
      </c>
      <c r="S177" s="437">
        <v>978.40219109267093</v>
      </c>
      <c r="T177" s="193"/>
      <c r="U177" s="193"/>
      <c r="V177" s="193"/>
      <c r="W177" s="719">
        <v>879.31083219419531</v>
      </c>
      <c r="X177" s="493"/>
      <c r="Y177" s="2"/>
    </row>
    <row r="178" spans="1:25">
      <c r="A178" s="2"/>
      <c r="B178" s="161" t="s">
        <v>164</v>
      </c>
      <c r="C178" s="193">
        <v>2257.5252208571524</v>
      </c>
      <c r="D178" s="193">
        <v>2351.0351608267215</v>
      </c>
      <c r="E178" s="193">
        <v>2415.79190567964</v>
      </c>
      <c r="F178" s="193">
        <v>2650.9762412799205</v>
      </c>
      <c r="G178" s="193">
        <v>3550.7447326243919</v>
      </c>
      <c r="H178" s="193">
        <v>3694.4857737671523</v>
      </c>
      <c r="I178" s="193">
        <v>4014.4893504384322</v>
      </c>
      <c r="J178" s="193">
        <v>4288.3953127742034</v>
      </c>
      <c r="K178" s="193">
        <v>4525.2121823877342</v>
      </c>
      <c r="L178" s="193">
        <v>4747.7149332279205</v>
      </c>
      <c r="M178" s="193">
        <v>5045.9781670334987</v>
      </c>
      <c r="N178" s="193">
        <v>5259.2955042402182</v>
      </c>
      <c r="O178" s="193">
        <v>5437.8071166928903</v>
      </c>
      <c r="P178" s="436">
        <v>5670.1025746067071</v>
      </c>
      <c r="Q178" s="436">
        <v>5974.7565710148565</v>
      </c>
      <c r="R178" s="436">
        <v>6037.6974326763693</v>
      </c>
      <c r="S178" s="437">
        <v>5867.1419847592688</v>
      </c>
      <c r="T178" s="193"/>
      <c r="U178" s="193"/>
      <c r="V178" s="193"/>
      <c r="W178" s="719">
        <v>5383.9770014543583</v>
      </c>
      <c r="X178" s="493"/>
      <c r="Y178" s="2"/>
    </row>
    <row r="179" spans="1:25">
      <c r="A179" s="2"/>
      <c r="B179" s="161" t="s">
        <v>293</v>
      </c>
      <c r="C179" s="439"/>
      <c r="D179" s="439"/>
      <c r="E179" s="439"/>
      <c r="F179" s="439"/>
      <c r="G179" s="439"/>
      <c r="H179" s="439"/>
      <c r="I179" s="439"/>
      <c r="J179" s="439"/>
      <c r="K179" s="439"/>
      <c r="L179" s="439"/>
      <c r="M179" s="439"/>
      <c r="N179" s="439"/>
      <c r="O179" s="439"/>
      <c r="P179" s="440"/>
      <c r="Q179" s="440"/>
      <c r="R179" s="440"/>
      <c r="S179" s="441"/>
      <c r="T179" s="193"/>
      <c r="U179" s="193"/>
      <c r="V179" s="193"/>
      <c r="W179" s="719"/>
      <c r="X179" s="493"/>
      <c r="Y179" s="2"/>
    </row>
    <row r="180" spans="1:25">
      <c r="A180" s="2"/>
      <c r="B180" s="161" t="s">
        <v>35</v>
      </c>
      <c r="C180" s="193">
        <v>36927.960129639992</v>
      </c>
      <c r="D180" s="193">
        <v>37873.578999856174</v>
      </c>
      <c r="E180" s="193">
        <v>37959.794806045487</v>
      </c>
      <c r="F180" s="193">
        <v>38530.803129614273</v>
      </c>
      <c r="G180" s="193">
        <v>42516.43220964435</v>
      </c>
      <c r="H180" s="193">
        <v>47772.430075299089</v>
      </c>
      <c r="I180" s="193">
        <v>54110.88264604604</v>
      </c>
      <c r="J180" s="193">
        <v>55847.138716076232</v>
      </c>
      <c r="K180" s="193">
        <v>61676.119566200177</v>
      </c>
      <c r="L180" s="193">
        <v>55459.989667019276</v>
      </c>
      <c r="M180" s="193">
        <v>57995.860188863197</v>
      </c>
      <c r="N180" s="193">
        <v>62060.958527771712</v>
      </c>
      <c r="O180" s="193">
        <v>65380.245989378396</v>
      </c>
      <c r="P180" s="436">
        <v>66959.290847685857</v>
      </c>
      <c r="Q180" s="436">
        <v>65655.459464395841</v>
      </c>
      <c r="R180" s="436">
        <v>62053.212917729295</v>
      </c>
      <c r="S180" s="437">
        <v>59301.67024243054</v>
      </c>
      <c r="T180" s="193"/>
      <c r="U180" s="193"/>
      <c r="V180" s="193"/>
      <c r="W180" s="719">
        <v>61250.749171234231</v>
      </c>
      <c r="X180" s="493" t="s">
        <v>19</v>
      </c>
      <c r="Y180" s="2"/>
    </row>
    <row r="181" spans="1:25">
      <c r="A181" s="2"/>
      <c r="B181" s="161" t="s">
        <v>294</v>
      </c>
      <c r="C181" s="193">
        <v>1476.1718500023801</v>
      </c>
      <c r="D181" s="193">
        <v>1335.5531952935901</v>
      </c>
      <c r="E181" s="193">
        <v>1156.2174734576899</v>
      </c>
      <c r="F181" s="193">
        <v>1257.6985700968901</v>
      </c>
      <c r="G181" s="193">
        <v>1337.5657243067301</v>
      </c>
      <c r="H181" s="193">
        <v>1455.18787518115</v>
      </c>
      <c r="I181" s="193">
        <v>1441.4617004674201</v>
      </c>
      <c r="J181" s="193">
        <v>1575.56340027289</v>
      </c>
      <c r="K181" s="193">
        <v>1855.4570204588199</v>
      </c>
      <c r="L181" s="193">
        <v>1963.20151865719</v>
      </c>
      <c r="M181" s="193">
        <v>2338.7198768230301</v>
      </c>
      <c r="N181" s="193">
        <v>2664.9513846395198</v>
      </c>
      <c r="O181" s="193">
        <v>2787.1697380291698</v>
      </c>
      <c r="P181" s="193">
        <v>2992.20099455427</v>
      </c>
      <c r="Q181" s="436">
        <v>2960.7780040524499</v>
      </c>
      <c r="R181" s="436">
        <v>2865.8051085186498</v>
      </c>
      <c r="S181" s="437">
        <v>2943.4045337363</v>
      </c>
      <c r="T181" s="193"/>
      <c r="U181" s="193"/>
      <c r="V181" s="193"/>
      <c r="W181" s="719">
        <v>2623.8354784741036</v>
      </c>
      <c r="X181" s="493"/>
      <c r="Y181" s="2"/>
    </row>
    <row r="182" spans="1:25">
      <c r="A182" s="2"/>
      <c r="B182" s="161" t="s">
        <v>30</v>
      </c>
      <c r="C182" s="193">
        <v>34848.351270973959</v>
      </c>
      <c r="D182" s="193">
        <v>36805.320069687288</v>
      </c>
      <c r="E182" s="193">
        <v>36333.665698571589</v>
      </c>
      <c r="F182" s="193">
        <v>35298.354954711373</v>
      </c>
      <c r="G182" s="193">
        <v>35843.542822971664</v>
      </c>
      <c r="H182" s="193">
        <v>36913.878568527296</v>
      </c>
      <c r="I182" s="193">
        <v>38978.700225696368</v>
      </c>
      <c r="J182" s="193">
        <v>40545.667614500533</v>
      </c>
      <c r="K182" s="193">
        <v>43170.356650088594</v>
      </c>
      <c r="L182" s="193">
        <v>44172.880001440193</v>
      </c>
      <c r="M182" s="193">
        <v>44417.768056444293</v>
      </c>
      <c r="N182" s="193">
        <v>42121.262122448134</v>
      </c>
      <c r="O182" s="193">
        <v>43822.198153392128</v>
      </c>
      <c r="P182" s="436">
        <v>43386.32651409776</v>
      </c>
      <c r="Q182" s="436">
        <v>42433.616204901125</v>
      </c>
      <c r="R182" s="436">
        <v>42737.128308895139</v>
      </c>
      <c r="S182" s="445">
        <v>44012.954844549669</v>
      </c>
      <c r="T182" s="193"/>
      <c r="U182" s="193"/>
      <c r="V182" s="193"/>
      <c r="W182" s="719">
        <v>42723.835254372527</v>
      </c>
      <c r="X182" s="493" t="s">
        <v>19</v>
      </c>
      <c r="Y182" s="2"/>
    </row>
    <row r="183" spans="1:25">
      <c r="A183" s="2"/>
      <c r="B183" s="161" t="s">
        <v>165</v>
      </c>
      <c r="C183" s="193">
        <v>2770.1664986284532</v>
      </c>
      <c r="D183" s="193">
        <v>2826.6538772386862</v>
      </c>
      <c r="E183" s="193">
        <v>2900.0682315311806</v>
      </c>
      <c r="F183" s="193">
        <v>3037.2228365848687</v>
      </c>
      <c r="G183" s="193">
        <v>3282.3158915009449</v>
      </c>
      <c r="H183" s="193">
        <v>3573.5251018024919</v>
      </c>
      <c r="I183" s="193">
        <v>3831.5778228349845</v>
      </c>
      <c r="J183" s="193">
        <v>4040.3459422470096</v>
      </c>
      <c r="K183" s="193">
        <v>4104.9073816689161</v>
      </c>
      <c r="L183" s="193">
        <v>4166.5080414414315</v>
      </c>
      <c r="M183" s="193">
        <v>4196.9558092386233</v>
      </c>
      <c r="N183" s="193">
        <v>4309.7637130711155</v>
      </c>
      <c r="O183" s="193">
        <v>4447.9027104417373</v>
      </c>
      <c r="P183" s="436">
        <v>4619.7445392460768</v>
      </c>
      <c r="Q183" s="436">
        <v>4820.5785753488826</v>
      </c>
      <c r="R183" s="436">
        <v>4998.7582538277065</v>
      </c>
      <c r="S183" s="437">
        <v>5249.2880364788534</v>
      </c>
      <c r="T183" s="193"/>
      <c r="U183" s="193"/>
      <c r="V183" s="193"/>
      <c r="W183" s="719">
        <v>4570.7099906849835</v>
      </c>
      <c r="X183" s="493" t="s">
        <v>407</v>
      </c>
      <c r="Y183" s="2"/>
    </row>
    <row r="184" spans="1:25">
      <c r="A184" s="2"/>
      <c r="B184" s="161" t="s">
        <v>90</v>
      </c>
      <c r="C184" s="193">
        <v>8379.3277216874685</v>
      </c>
      <c r="D184" s="193">
        <v>8453.9646743444155</v>
      </c>
      <c r="E184" s="193">
        <v>8609.071998376392</v>
      </c>
      <c r="F184" s="193">
        <v>8979.2025723313673</v>
      </c>
      <c r="G184" s="193">
        <v>9736.941396552158</v>
      </c>
      <c r="H184" s="193">
        <v>10575.912277848611</v>
      </c>
      <c r="I184" s="193">
        <v>11629.48404407264</v>
      </c>
      <c r="J184" s="193">
        <v>13130.126039100349</v>
      </c>
      <c r="K184" s="193">
        <v>14282.297744540168</v>
      </c>
      <c r="L184" s="193">
        <v>14362.963349662286</v>
      </c>
      <c r="M184" s="193">
        <v>15107.429478066773</v>
      </c>
      <c r="N184" s="193">
        <v>16939.883165349791</v>
      </c>
      <c r="O184" s="193">
        <v>18518.841597508541</v>
      </c>
      <c r="P184" s="436">
        <v>19721.94349870786</v>
      </c>
      <c r="Q184" s="436">
        <v>20932.911880269527</v>
      </c>
      <c r="R184" s="436">
        <v>22012.53802845793</v>
      </c>
      <c r="S184" s="437">
        <v>23014.690037297689</v>
      </c>
      <c r="T184" s="193"/>
      <c r="U184" s="193"/>
      <c r="V184" s="193"/>
      <c r="W184" s="719">
        <v>18750.169503132402</v>
      </c>
      <c r="X184" s="493" t="s">
        <v>19</v>
      </c>
      <c r="Y184" s="2"/>
    </row>
    <row r="185" spans="1:25">
      <c r="A185" s="2"/>
      <c r="B185" s="161" t="s">
        <v>120</v>
      </c>
      <c r="C185" s="193">
        <v>1419.8167945402517</v>
      </c>
      <c r="D185" s="193">
        <v>1413.8910100838211</v>
      </c>
      <c r="E185" s="193">
        <v>1397.5782678327766</v>
      </c>
      <c r="F185" s="193">
        <v>1420.3381921620867</v>
      </c>
      <c r="G185" s="193">
        <v>1462.4180302124241</v>
      </c>
      <c r="H185" s="193">
        <v>1566.3038029845968</v>
      </c>
      <c r="I185" s="193">
        <v>1611.7614824551215</v>
      </c>
      <c r="J185" s="193">
        <v>1730.8209938006862</v>
      </c>
      <c r="K185" s="193">
        <v>1837.2923636232422</v>
      </c>
      <c r="L185" s="193">
        <v>1919.6131375554969</v>
      </c>
      <c r="M185" s="193">
        <v>2044.8489913493922</v>
      </c>
      <c r="N185" s="193">
        <v>2258.5532506243535</v>
      </c>
      <c r="O185" s="193">
        <v>2432.1530602172606</v>
      </c>
      <c r="P185" s="436">
        <v>2552.6260244337009</v>
      </c>
      <c r="Q185" s="436">
        <v>2760.8266626397922</v>
      </c>
      <c r="R185" s="444">
        <v>2840.7924713939265</v>
      </c>
      <c r="S185" s="445">
        <v>2925.5983196272441</v>
      </c>
      <c r="T185" s="193"/>
      <c r="U185" s="193"/>
      <c r="V185" s="193"/>
      <c r="W185" s="719">
        <v>2457.3355243354813</v>
      </c>
      <c r="X185" s="493" t="s">
        <v>19</v>
      </c>
      <c r="Y185" s="2"/>
    </row>
    <row r="186" spans="1:25">
      <c r="A186" s="2"/>
      <c r="B186" s="161" t="s">
        <v>166</v>
      </c>
      <c r="C186" s="193">
        <v>4822.9787891201195</v>
      </c>
      <c r="D186" s="193">
        <v>4797.7193109784148</v>
      </c>
      <c r="E186" s="193">
        <v>4780.1579541070896</v>
      </c>
      <c r="F186" s="193">
        <v>4996.0385860701463</v>
      </c>
      <c r="G186" s="193">
        <v>5251.9900991123886</v>
      </c>
      <c r="H186" s="193">
        <v>5448.9802309904135</v>
      </c>
      <c r="I186" s="193">
        <v>5799.0188329653874</v>
      </c>
      <c r="J186" s="193">
        <v>6188.4244534954232</v>
      </c>
      <c r="K186" s="193">
        <v>6621.219161739531</v>
      </c>
      <c r="L186" s="193">
        <v>6322.5350611660342</v>
      </c>
      <c r="M186" s="193">
        <v>7142.0570387515436</v>
      </c>
      <c r="N186" s="193">
        <v>7504.6536440177051</v>
      </c>
      <c r="O186" s="193">
        <v>7447.108183971719</v>
      </c>
      <c r="P186" s="436">
        <v>8514.081880496482</v>
      </c>
      <c r="Q186" s="436">
        <v>8955.4907365587878</v>
      </c>
      <c r="R186" s="436">
        <v>9198.5040760680276</v>
      </c>
      <c r="S186" s="437">
        <v>9576.5616539704206</v>
      </c>
      <c r="T186" s="193"/>
      <c r="U186" s="193"/>
      <c r="V186" s="193"/>
      <c r="W186" s="719">
        <v>8062.9754542867486</v>
      </c>
      <c r="X186" s="493" t="s">
        <v>407</v>
      </c>
      <c r="Y186" s="2"/>
    </row>
    <row r="187" spans="1:25">
      <c r="A187" s="2"/>
      <c r="B187" s="161" t="s">
        <v>109</v>
      </c>
      <c r="C187" s="193">
        <v>5202.233094864092</v>
      </c>
      <c r="D187" s="193">
        <v>5283.0290446356639</v>
      </c>
      <c r="E187" s="193">
        <v>5584.3431529224363</v>
      </c>
      <c r="F187" s="193">
        <v>5858.862945671046</v>
      </c>
      <c r="G187" s="193">
        <v>6240.7315435565451</v>
      </c>
      <c r="H187" s="193">
        <v>6762.7726562893631</v>
      </c>
      <c r="I187" s="193">
        <v>7404.2952383220363</v>
      </c>
      <c r="J187" s="193">
        <v>8148.9218504988348</v>
      </c>
      <c r="K187" s="193">
        <v>8956.5152872759791</v>
      </c>
      <c r="L187" s="193">
        <v>9010.3255052002787</v>
      </c>
      <c r="M187" s="193">
        <v>9755.1491479683427</v>
      </c>
      <c r="N187" s="193">
        <v>10449.093255203061</v>
      </c>
      <c r="O187" s="193">
        <v>11145.511896403319</v>
      </c>
      <c r="P187" s="436">
        <v>11828.806838019967</v>
      </c>
      <c r="Q187" s="436">
        <v>12161.863500370066</v>
      </c>
      <c r="R187" s="436">
        <v>12529.228231448637</v>
      </c>
      <c r="S187" s="437">
        <v>13022.01745080864</v>
      </c>
      <c r="T187" s="193"/>
      <c r="U187" s="193"/>
      <c r="V187" s="193"/>
      <c r="W187" s="719">
        <v>11099.811151649459</v>
      </c>
      <c r="X187" s="493" t="s">
        <v>407</v>
      </c>
      <c r="Y187" s="2"/>
    </row>
    <row r="188" spans="1:25">
      <c r="A188" s="2"/>
      <c r="B188" s="161" t="s">
        <v>167</v>
      </c>
      <c r="C188" s="193">
        <v>3348.1523394975343</v>
      </c>
      <c r="D188" s="193">
        <v>3449.5278905547652</v>
      </c>
      <c r="E188" s="193">
        <v>3554.9116287062934</v>
      </c>
      <c r="F188" s="193">
        <v>3729.0110588282423</v>
      </c>
      <c r="G188" s="193">
        <v>4008.6788086097449</v>
      </c>
      <c r="H188" s="193">
        <v>4255.1598608483237</v>
      </c>
      <c r="I188" s="193">
        <v>4535.140605331354</v>
      </c>
      <c r="J188" s="193">
        <v>4881.3964790900245</v>
      </c>
      <c r="K188" s="193">
        <v>5100.5357139403905</v>
      </c>
      <c r="L188" s="193">
        <v>5115.4816434072018</v>
      </c>
      <c r="M188" s="193">
        <v>5483.6207566239218</v>
      </c>
      <c r="N188" s="193">
        <v>5707.2048424694167</v>
      </c>
      <c r="O188" s="193">
        <v>6099.1207536276097</v>
      </c>
      <c r="P188" s="436">
        <v>6526.6501822625223</v>
      </c>
      <c r="Q188" s="436">
        <v>6937.5555022401759</v>
      </c>
      <c r="R188" s="436">
        <v>7319.5712621060547</v>
      </c>
      <c r="S188" s="437">
        <v>7806.2112723168857</v>
      </c>
      <c r="T188" s="193"/>
      <c r="U188" s="193"/>
      <c r="V188" s="193"/>
      <c r="W188" s="719">
        <v>6362.8414383136269</v>
      </c>
      <c r="X188" s="493" t="s">
        <v>407</v>
      </c>
      <c r="Y188" s="2"/>
    </row>
    <row r="189" spans="1:25">
      <c r="A189" s="2"/>
      <c r="B189" s="161" t="s">
        <v>72</v>
      </c>
      <c r="C189" s="193">
        <v>10644.713846923039</v>
      </c>
      <c r="D189" s="193">
        <v>11127.460479230293</v>
      </c>
      <c r="E189" s="193">
        <v>11781.056352439515</v>
      </c>
      <c r="F189" s="193">
        <v>12256.418898634103</v>
      </c>
      <c r="G189" s="193">
        <v>13350.524083819568</v>
      </c>
      <c r="H189" s="193">
        <v>13895.923541690619</v>
      </c>
      <c r="I189" s="193">
        <v>15150.895697548021</v>
      </c>
      <c r="J189" s="193">
        <v>16781.377891244625</v>
      </c>
      <c r="K189" s="193">
        <v>18310.443208668483</v>
      </c>
      <c r="L189" s="193">
        <v>19266.129525572323</v>
      </c>
      <c r="M189" s="193">
        <v>21089.011079374704</v>
      </c>
      <c r="N189" s="193">
        <v>22850.478421483611</v>
      </c>
      <c r="O189" s="193">
        <v>23832.72702181249</v>
      </c>
      <c r="P189" s="436">
        <v>24718.456797360468</v>
      </c>
      <c r="Q189" s="436">
        <v>25707.486456693125</v>
      </c>
      <c r="R189" s="436">
        <v>26855.774665380199</v>
      </c>
      <c r="S189" s="437">
        <v>27810.516627070581</v>
      </c>
      <c r="T189" s="193"/>
      <c r="U189" s="193"/>
      <c r="V189" s="193"/>
      <c r="W189" s="719">
        <v>23559.021258368859</v>
      </c>
      <c r="X189" s="493" t="s">
        <v>19</v>
      </c>
      <c r="Y189" s="2"/>
    </row>
    <row r="190" spans="1:25">
      <c r="A190" s="2"/>
      <c r="B190" s="161" t="s">
        <v>64</v>
      </c>
      <c r="C190" s="193">
        <v>18872.379005193197</v>
      </c>
      <c r="D190" s="193">
        <v>19585.469478124196</v>
      </c>
      <c r="E190" s="193">
        <v>20367.664407627217</v>
      </c>
      <c r="F190" s="193">
        <v>20839.634030269292</v>
      </c>
      <c r="G190" s="193">
        <v>21490.816231801437</v>
      </c>
      <c r="H190" s="193">
        <v>22739.589660386519</v>
      </c>
      <c r="I190" s="193">
        <v>24669.566980933243</v>
      </c>
      <c r="J190" s="193">
        <v>25695.867666270609</v>
      </c>
      <c r="K190" s="193">
        <v>26631.563963270437</v>
      </c>
      <c r="L190" s="193">
        <v>26496.180362376948</v>
      </c>
      <c r="M190" s="193">
        <v>27360.961116688664</v>
      </c>
      <c r="N190" s="193">
        <v>26780.214906040423</v>
      </c>
      <c r="O190" s="193">
        <v>26454.102601151928</v>
      </c>
      <c r="P190" s="436">
        <v>27899.509465219726</v>
      </c>
      <c r="Q190" s="436">
        <v>28806.269278430245</v>
      </c>
      <c r="R190" s="436">
        <v>29687.79038091125</v>
      </c>
      <c r="S190" s="437">
        <v>30624.174693877987</v>
      </c>
      <c r="T190" s="193"/>
      <c r="U190" s="193"/>
      <c r="V190" s="193"/>
      <c r="W190" s="719">
        <v>27728.4229880864</v>
      </c>
      <c r="X190" s="493" t="s">
        <v>19</v>
      </c>
      <c r="Y190" s="2"/>
    </row>
    <row r="191" spans="1:25">
      <c r="A191" s="2"/>
      <c r="B191" s="161" t="s">
        <v>24</v>
      </c>
      <c r="C191" s="193">
        <v>85860.611439631</v>
      </c>
      <c r="D191" s="193">
        <v>87599.296410933399</v>
      </c>
      <c r="E191" s="193">
        <v>91083.791524432498</v>
      </c>
      <c r="F191" s="193">
        <v>90348.993722730738</v>
      </c>
      <c r="G191" s="193">
        <v>100426.54612858326</v>
      </c>
      <c r="H191" s="193">
        <v>97767.190344364819</v>
      </c>
      <c r="I191" s="193">
        <v>108831.25240108061</v>
      </c>
      <c r="J191" s="193">
        <v>111959.86150922831</v>
      </c>
      <c r="K191" s="193">
        <v>115012.4503342119</v>
      </c>
      <c r="L191" s="193">
        <v>113312.85222403453</v>
      </c>
      <c r="M191" s="193">
        <v>122609.41077649863</v>
      </c>
      <c r="N191" s="193">
        <v>129349.91635158425</v>
      </c>
      <c r="O191" s="193">
        <v>127610.20882443746</v>
      </c>
      <c r="P191" s="436">
        <v>126913.03540813064</v>
      </c>
      <c r="Q191" s="436">
        <v>127313.4943551761</v>
      </c>
      <c r="R191" s="436">
        <v>127500.75621507106</v>
      </c>
      <c r="S191" s="437">
        <v>127522.67114511049</v>
      </c>
      <c r="T191" s="193"/>
      <c r="U191" s="193"/>
      <c r="V191" s="193"/>
      <c r="W191" s="719">
        <v>123195.60653011693</v>
      </c>
      <c r="X191" s="493" t="s">
        <v>19</v>
      </c>
      <c r="Y191" s="2"/>
    </row>
    <row r="192" spans="1:25">
      <c r="A192" s="2"/>
      <c r="B192" s="161" t="s">
        <v>295</v>
      </c>
      <c r="C192" s="439"/>
      <c r="D192" s="439"/>
      <c r="E192" s="439"/>
      <c r="F192" s="439"/>
      <c r="G192" s="439"/>
      <c r="H192" s="439"/>
      <c r="I192" s="439"/>
      <c r="J192" s="439"/>
      <c r="K192" s="439"/>
      <c r="L192" s="439"/>
      <c r="M192" s="439"/>
      <c r="N192" s="439"/>
      <c r="O192" s="439"/>
      <c r="P192" s="440"/>
      <c r="Q192" s="440"/>
      <c r="R192" s="440"/>
      <c r="S192" s="441"/>
      <c r="T192" s="193"/>
      <c r="U192" s="193"/>
      <c r="V192" s="193"/>
      <c r="W192" s="719"/>
      <c r="X192" s="493"/>
      <c r="Y192" s="2"/>
    </row>
    <row r="193" spans="1:25">
      <c r="A193" s="2"/>
      <c r="B193" s="161" t="s">
        <v>102</v>
      </c>
      <c r="C193" s="193">
        <v>5873.4633171049963</v>
      </c>
      <c r="D193" s="193">
        <v>6588.4736483182178</v>
      </c>
      <c r="E193" s="193">
        <v>7179.1989319574004</v>
      </c>
      <c r="F193" s="193">
        <v>7820.4220762870973</v>
      </c>
      <c r="G193" s="193">
        <v>9137.5262905362069</v>
      </c>
      <c r="H193" s="193">
        <v>9723.5343370086484</v>
      </c>
      <c r="I193" s="193">
        <v>11694.255807202249</v>
      </c>
      <c r="J193" s="193">
        <v>13442.612253533793</v>
      </c>
      <c r="K193" s="193">
        <v>16302.025861945913</v>
      </c>
      <c r="L193" s="193">
        <v>16013.180233315916</v>
      </c>
      <c r="M193" s="193">
        <v>17180.51046779731</v>
      </c>
      <c r="N193" s="193">
        <v>18094.964223332943</v>
      </c>
      <c r="O193" s="193">
        <v>18983.330675858349</v>
      </c>
      <c r="P193" s="436">
        <v>19877.451542474642</v>
      </c>
      <c r="Q193" s="436">
        <v>20796.96054367123</v>
      </c>
      <c r="R193" s="436">
        <v>22070.5305184639</v>
      </c>
      <c r="S193" s="437">
        <v>23626.372739275812</v>
      </c>
      <c r="T193" s="193"/>
      <c r="U193" s="193"/>
      <c r="V193" s="193"/>
      <c r="W193" s="719">
        <v>19144.521526199511</v>
      </c>
      <c r="X193" s="493" t="s">
        <v>19</v>
      </c>
      <c r="Y193" s="2"/>
    </row>
    <row r="194" spans="1:25">
      <c r="A194" s="2"/>
      <c r="B194" s="161" t="s">
        <v>54</v>
      </c>
      <c r="C194" s="193">
        <v>6825.4113911680097</v>
      </c>
      <c r="D194" s="193">
        <v>7367.6090610972897</v>
      </c>
      <c r="E194" s="193">
        <v>8029.1226517694904</v>
      </c>
      <c r="F194" s="193">
        <v>9253.5774294052499</v>
      </c>
      <c r="G194" s="193">
        <v>10231.426449768</v>
      </c>
      <c r="H194" s="193">
        <v>11822.370900084101</v>
      </c>
      <c r="I194" s="193">
        <v>14916.185263567</v>
      </c>
      <c r="J194" s="193">
        <v>16648.586864167799</v>
      </c>
      <c r="K194" s="193">
        <v>20163.587648016699</v>
      </c>
      <c r="L194" s="193">
        <v>19386.584396792001</v>
      </c>
      <c r="M194" s="193">
        <v>20497.934076089001</v>
      </c>
      <c r="N194" s="193">
        <v>24074.364580654001</v>
      </c>
      <c r="O194" s="193">
        <v>25316.635785694201</v>
      </c>
      <c r="P194" s="436">
        <v>25480.640032430601</v>
      </c>
      <c r="Q194" s="436">
        <v>25477.2338242152</v>
      </c>
      <c r="R194" s="436">
        <v>23702.8444594834</v>
      </c>
      <c r="S194" s="437">
        <v>23162.632164990198</v>
      </c>
      <c r="T194" s="193"/>
      <c r="U194" s="193"/>
      <c r="V194" s="193"/>
      <c r="W194" s="719">
        <v>22643.942705210822</v>
      </c>
      <c r="X194" s="493" t="s">
        <v>19</v>
      </c>
      <c r="Y194" s="2"/>
    </row>
    <row r="195" spans="1:25">
      <c r="A195" s="2"/>
      <c r="B195" s="161" t="s">
        <v>168</v>
      </c>
      <c r="C195" s="193">
        <v>622.59583827269807</v>
      </c>
      <c r="D195" s="193">
        <v>665.78443311097192</v>
      </c>
      <c r="E195" s="193">
        <v>746.60845407761087</v>
      </c>
      <c r="F195" s="193">
        <v>765.39150350205534</v>
      </c>
      <c r="G195" s="193">
        <v>831.5255922816508</v>
      </c>
      <c r="H195" s="193">
        <v>920.76671301389331</v>
      </c>
      <c r="I195" s="193">
        <v>1012.4789638412359</v>
      </c>
      <c r="J195" s="193">
        <v>1090.8462453877535</v>
      </c>
      <c r="K195" s="193">
        <v>1203.1482576999713</v>
      </c>
      <c r="L195" s="193">
        <v>1253.7378045754144</v>
      </c>
      <c r="M195" s="193">
        <v>1325.7816205426082</v>
      </c>
      <c r="N195" s="193">
        <v>1421.1859294692131</v>
      </c>
      <c r="O195" s="193">
        <v>1535.4826462877325</v>
      </c>
      <c r="P195" s="436">
        <v>1592.8234226302357</v>
      </c>
      <c r="Q195" s="436">
        <v>1701.7855879886718</v>
      </c>
      <c r="R195" s="436">
        <v>1826.9556871127559</v>
      </c>
      <c r="S195" s="437">
        <v>1913.4020628606092</v>
      </c>
      <c r="T195" s="193"/>
      <c r="U195" s="193"/>
      <c r="V195" s="193"/>
      <c r="W195" s="719">
        <v>1552.846982473706</v>
      </c>
      <c r="X195" s="493" t="s">
        <v>407</v>
      </c>
      <c r="Y195" s="2"/>
    </row>
    <row r="196" spans="1:25">
      <c r="A196" s="2"/>
      <c r="B196" s="161" t="s">
        <v>296</v>
      </c>
      <c r="C196" s="193">
        <v>15989.9108164517</v>
      </c>
      <c r="D196" s="193">
        <v>17016.846077494043</v>
      </c>
      <c r="E196" s="193">
        <v>17476.836371893372</v>
      </c>
      <c r="F196" s="193">
        <v>16939.393554587426</v>
      </c>
      <c r="G196" s="193">
        <v>17782.946002426608</v>
      </c>
      <c r="H196" s="193">
        <v>19702.290041311786</v>
      </c>
      <c r="I196" s="193">
        <v>20423.906760989099</v>
      </c>
      <c r="J196" s="193">
        <v>20689.5314917916</v>
      </c>
      <c r="K196" s="193">
        <v>22178.106250815341</v>
      </c>
      <c r="L196" s="193">
        <v>21435.718754797937</v>
      </c>
      <c r="M196" s="193">
        <v>20979.061977294332</v>
      </c>
      <c r="N196" s="193">
        <v>21689.303885600184</v>
      </c>
      <c r="O196" s="193">
        <v>21711.946243082675</v>
      </c>
      <c r="P196" s="436">
        <v>23180.105546619612</v>
      </c>
      <c r="Q196" s="436">
        <v>24736.907935479961</v>
      </c>
      <c r="R196" s="436">
        <v>25681.536634364627</v>
      </c>
      <c r="S196" s="437">
        <v>26685.994181360325</v>
      </c>
      <c r="T196" s="193"/>
      <c r="U196" s="193"/>
      <c r="V196" s="193"/>
      <c r="W196" s="719">
        <v>23305.455587330554</v>
      </c>
      <c r="X196" s="493" t="s">
        <v>426</v>
      </c>
      <c r="Y196" s="2"/>
    </row>
    <row r="197" spans="1:25">
      <c r="A197" s="2"/>
      <c r="B197" s="161" t="s">
        <v>297</v>
      </c>
      <c r="C197" s="193">
        <v>7930.8618514533318</v>
      </c>
      <c r="D197" s="193">
        <v>7730.1588930092839</v>
      </c>
      <c r="E197" s="193">
        <v>7809.3053148215895</v>
      </c>
      <c r="F197" s="193">
        <v>8276.9055379504389</v>
      </c>
      <c r="G197" s="193">
        <v>9082.870502452015</v>
      </c>
      <c r="H197" s="193">
        <v>9245.9060043604131</v>
      </c>
      <c r="I197" s="193">
        <v>10076.933157014228</v>
      </c>
      <c r="J197" s="193">
        <v>10327.0270061589</v>
      </c>
      <c r="K197" s="193">
        <v>10844.212048494819</v>
      </c>
      <c r="L197" s="193">
        <v>10772.708252371154</v>
      </c>
      <c r="M197" s="193">
        <v>10622.289458893274</v>
      </c>
      <c r="N197" s="193">
        <v>10789.172142820164</v>
      </c>
      <c r="O197" s="193">
        <v>10766.621822929812</v>
      </c>
      <c r="P197" s="436">
        <v>10895.927796980646</v>
      </c>
      <c r="Q197" s="436">
        <v>11084.217380626893</v>
      </c>
      <c r="R197" s="436">
        <v>11368.528253615057</v>
      </c>
      <c r="S197" s="437">
        <v>11545.775840030879</v>
      </c>
      <c r="T197" s="193"/>
      <c r="U197" s="193"/>
      <c r="V197" s="193"/>
      <c r="W197" s="719">
        <v>10858.513514064567</v>
      </c>
      <c r="X197" s="493"/>
      <c r="Y197" s="2"/>
    </row>
    <row r="198" spans="1:25">
      <c r="A198" s="2"/>
      <c r="B198" s="161" t="s">
        <v>298</v>
      </c>
      <c r="C198" s="193">
        <v>5988.019129979135</v>
      </c>
      <c r="D198" s="193">
        <v>6223.981355367855</v>
      </c>
      <c r="E198" s="193">
        <v>6709.3139787653154</v>
      </c>
      <c r="F198" s="193">
        <v>7355.4468268346009</v>
      </c>
      <c r="G198" s="193">
        <v>7856.665658650255</v>
      </c>
      <c r="H198" s="193">
        <v>8297.0891925506312</v>
      </c>
      <c r="I198" s="193">
        <v>9195.7224379857234</v>
      </c>
      <c r="J198" s="193">
        <v>9279.2154558185466</v>
      </c>
      <c r="K198" s="193">
        <v>10081.110796403298</v>
      </c>
      <c r="L198" s="193">
        <v>9936.4445767365432</v>
      </c>
      <c r="M198" s="193">
        <v>9714.9990795380072</v>
      </c>
      <c r="N198" s="193">
        <v>9871.6485773363438</v>
      </c>
      <c r="O198" s="193">
        <v>10193.50417197846</v>
      </c>
      <c r="P198" s="436">
        <v>10548.692450435714</v>
      </c>
      <c r="Q198" s="436">
        <v>10857.585395032682</v>
      </c>
      <c r="R198" s="436">
        <v>11140.349888845949</v>
      </c>
      <c r="S198" s="437">
        <v>11605.610290466471</v>
      </c>
      <c r="T198" s="193"/>
      <c r="U198" s="193"/>
      <c r="V198" s="193"/>
      <c r="W198" s="719">
        <v>10393.736431279243</v>
      </c>
      <c r="X198" s="493"/>
      <c r="Y198" s="2"/>
    </row>
    <row r="199" spans="1:25">
      <c r="A199" s="2"/>
      <c r="B199" s="161" t="s">
        <v>299</v>
      </c>
      <c r="C199" s="193">
        <v>3428.7765640867683</v>
      </c>
      <c r="D199" s="193">
        <v>3729.8654391060832</v>
      </c>
      <c r="E199" s="193">
        <v>3928.8994683297938</v>
      </c>
      <c r="F199" s="193">
        <v>4162.7303621497103</v>
      </c>
      <c r="G199" s="193">
        <v>4447.0047812862522</v>
      </c>
      <c r="H199" s="193">
        <v>4750.3767507251723</v>
      </c>
      <c r="I199" s="193">
        <v>4960.6013627717575</v>
      </c>
      <c r="J199" s="193">
        <v>5379.2006831348717</v>
      </c>
      <c r="K199" s="193">
        <v>5502.6336750345799</v>
      </c>
      <c r="L199" s="193">
        <v>5240.7092773683462</v>
      </c>
      <c r="M199" s="193">
        <v>5290.660663104416</v>
      </c>
      <c r="N199" s="193">
        <v>5667.4905343557575</v>
      </c>
      <c r="O199" s="193">
        <v>5748.263640863388</v>
      </c>
      <c r="P199" s="436">
        <v>5681.2054203249081</v>
      </c>
      <c r="Q199" s="436">
        <v>5805.4363853553859</v>
      </c>
      <c r="R199" s="436">
        <v>5918.6100248583971</v>
      </c>
      <c r="S199" s="437">
        <v>6345.2641186954661</v>
      </c>
      <c r="T199" s="193"/>
      <c r="U199" s="193"/>
      <c r="V199" s="193"/>
      <c r="W199" s="719">
        <v>5678.8773922457922</v>
      </c>
      <c r="X199" s="493" t="s">
        <v>407</v>
      </c>
      <c r="Y199" s="2"/>
    </row>
    <row r="200" spans="1:25">
      <c r="A200" s="2"/>
      <c r="B200" s="161" t="s">
        <v>300</v>
      </c>
      <c r="C200" s="438">
        <v>1579.2849445376869</v>
      </c>
      <c r="D200" s="193">
        <v>1635.635548680943</v>
      </c>
      <c r="E200" s="193">
        <v>1661.8814279918288</v>
      </c>
      <c r="F200" s="193">
        <v>1764.0361468220678</v>
      </c>
      <c r="G200" s="193">
        <v>1837.4572615169104</v>
      </c>
      <c r="H200" s="193">
        <v>1983.3394998618721</v>
      </c>
      <c r="I200" s="193">
        <v>2178.8489876531567</v>
      </c>
      <c r="J200" s="193">
        <v>2256.1852126343306</v>
      </c>
      <c r="K200" s="193">
        <v>2431.9220889128451</v>
      </c>
      <c r="L200" s="193">
        <v>2452.5395989686685</v>
      </c>
      <c r="M200" s="193">
        <v>2588.0797432371196</v>
      </c>
      <c r="N200" s="193">
        <v>2695.6295423713086</v>
      </c>
      <c r="O200" s="193">
        <v>2768.2335147436365</v>
      </c>
      <c r="P200" s="436">
        <v>2882.867238550637</v>
      </c>
      <c r="Q200" s="436">
        <v>3047.8635122456358</v>
      </c>
      <c r="R200" s="444">
        <v>3132.8395542459466</v>
      </c>
      <c r="S200" s="445">
        <v>3229.058077828216</v>
      </c>
      <c r="T200" s="193"/>
      <c r="U200" s="193"/>
      <c r="V200" s="193"/>
      <c r="W200" s="719">
        <v>2815.6493602076148</v>
      </c>
      <c r="X200" s="493" t="s">
        <v>407</v>
      </c>
      <c r="Y200" s="2"/>
    </row>
    <row r="201" spans="1:25">
      <c r="A201" s="2"/>
      <c r="B201" s="161" t="s">
        <v>31</v>
      </c>
      <c r="C201" s="193">
        <v>34139.657864064058</v>
      </c>
      <c r="D201" s="193">
        <v>33621.69792504792</v>
      </c>
      <c r="E201" s="193">
        <v>32262.660552473932</v>
      </c>
      <c r="F201" s="193">
        <v>35550.277191172281</v>
      </c>
      <c r="G201" s="193">
        <v>38293.23542739026</v>
      </c>
      <c r="H201" s="193">
        <v>40547.134467613891</v>
      </c>
      <c r="I201" s="193">
        <v>41782.544084895831</v>
      </c>
      <c r="J201" s="193">
        <v>42520.355019014321</v>
      </c>
      <c r="K201" s="193">
        <v>44841.929316922709</v>
      </c>
      <c r="L201" s="193">
        <v>43055.810690367281</v>
      </c>
      <c r="M201" s="193">
        <v>44502.419307523363</v>
      </c>
      <c r="N201" s="193">
        <v>48524.632487660288</v>
      </c>
      <c r="O201" s="193">
        <v>50573.390648110719</v>
      </c>
      <c r="P201" s="436">
        <v>51264.866148101835</v>
      </c>
      <c r="Q201" s="436">
        <v>52626.01719745234</v>
      </c>
      <c r="R201" s="436">
        <v>54007.036187194033</v>
      </c>
      <c r="S201" s="437">
        <v>54430.861130408128</v>
      </c>
      <c r="T201" s="193"/>
      <c r="U201" s="193"/>
      <c r="V201" s="193"/>
      <c r="W201" s="719">
        <v>49781.642692859845</v>
      </c>
      <c r="X201" s="493" t="s">
        <v>19</v>
      </c>
      <c r="Y201" s="2"/>
    </row>
    <row r="202" spans="1:25">
      <c r="A202" s="2"/>
      <c r="B202" s="161" t="s">
        <v>169</v>
      </c>
      <c r="C202" s="193">
        <v>1511.9843401022304</v>
      </c>
      <c r="D202" s="193">
        <v>1577.3156475663766</v>
      </c>
      <c r="E202" s="193">
        <v>1571.3371728767956</v>
      </c>
      <c r="F202" s="193">
        <v>1665.8577817335386</v>
      </c>
      <c r="G202" s="193">
        <v>1765.0197275461062</v>
      </c>
      <c r="H202" s="193">
        <v>1873.7376136866133</v>
      </c>
      <c r="I202" s="193">
        <v>1926.5345148733202</v>
      </c>
      <c r="J202" s="193">
        <v>2020.104626994796</v>
      </c>
      <c r="K202" s="193">
        <v>2077.7643637710471</v>
      </c>
      <c r="L202" s="193">
        <v>2084.9971480835466</v>
      </c>
      <c r="M202" s="193">
        <v>2136.4808630458278</v>
      </c>
      <c r="N202" s="193">
        <v>2154.8175956334294</v>
      </c>
      <c r="O202" s="193">
        <v>2223.9964830069002</v>
      </c>
      <c r="P202" s="436">
        <v>2269.6434720301727</v>
      </c>
      <c r="Q202" s="436">
        <v>2339.333924859211</v>
      </c>
      <c r="R202" s="436">
        <v>2445.4083758587549</v>
      </c>
      <c r="S202" s="437">
        <v>2567.8004203749024</v>
      </c>
      <c r="T202" s="193"/>
      <c r="U202" s="193"/>
      <c r="V202" s="193"/>
      <c r="W202" s="719">
        <v>2264.0429225392959</v>
      </c>
      <c r="X202" s="493" t="s">
        <v>407</v>
      </c>
      <c r="Y202" s="2"/>
    </row>
    <row r="203" spans="1:25">
      <c r="A203" s="2"/>
      <c r="B203" s="161" t="s">
        <v>79</v>
      </c>
      <c r="C203" s="193">
        <v>5721.6896286849133</v>
      </c>
      <c r="D203" s="193">
        <v>6151.8682325485361</v>
      </c>
      <c r="E203" s="193">
        <v>6800.9083866479268</v>
      </c>
      <c r="F203" s="193">
        <v>7197.4462450297369</v>
      </c>
      <c r="G203" s="193">
        <v>8070.1764535073271</v>
      </c>
      <c r="H203" s="193">
        <v>8707.0090572045374</v>
      </c>
      <c r="I203" s="193">
        <v>9615.7088952428985</v>
      </c>
      <c r="J203" s="193">
        <v>10472.108534106885</v>
      </c>
      <c r="K203" s="193">
        <v>11921.832639945149</v>
      </c>
      <c r="L203" s="193">
        <v>11841.776070060412</v>
      </c>
      <c r="M203" s="193">
        <v>12098.746341120859</v>
      </c>
      <c r="N203" s="193">
        <v>12967.827352574122</v>
      </c>
      <c r="O203" s="193">
        <v>13107.972154067222</v>
      </c>
      <c r="P203" s="436">
        <v>13772.496850938203</v>
      </c>
      <c r="Q203" s="436">
        <v>13806.012808345147</v>
      </c>
      <c r="R203" s="436">
        <v>14111.938559546817</v>
      </c>
      <c r="S203" s="437">
        <v>14511.791454774146</v>
      </c>
      <c r="T203" s="193"/>
      <c r="U203" s="193"/>
      <c r="V203" s="193"/>
      <c r="W203" s="719">
        <v>12991.411565776694</v>
      </c>
      <c r="X203" s="493" t="s">
        <v>19</v>
      </c>
      <c r="Y203" s="2"/>
    </row>
    <row r="204" spans="1:25">
      <c r="A204" s="2"/>
      <c r="B204" s="161" t="s">
        <v>301</v>
      </c>
      <c r="C204" s="193">
        <v>14626.46037086393</v>
      </c>
      <c r="D204" s="193">
        <v>14607.23868561426</v>
      </c>
      <c r="E204" s="193">
        <v>14559.34877393006</v>
      </c>
      <c r="F204" s="193">
        <v>14134.483917242647</v>
      </c>
      <c r="G204" s="193">
        <v>14161.515403960828</v>
      </c>
      <c r="H204" s="193">
        <v>15859.919462415399</v>
      </c>
      <c r="I204" s="193">
        <v>17516.548465490647</v>
      </c>
      <c r="J204" s="193">
        <v>19755.66718533478</v>
      </c>
      <c r="K204" s="193">
        <v>19274.848123339958</v>
      </c>
      <c r="L204" s="193">
        <v>19131.33173587063</v>
      </c>
      <c r="M204" s="193">
        <v>19953.160500997172</v>
      </c>
      <c r="N204" s="193">
        <v>22556.582570934588</v>
      </c>
      <c r="O204" s="193">
        <v>24251.523968600792</v>
      </c>
      <c r="P204" s="436">
        <v>25655.822952065897</v>
      </c>
      <c r="Q204" s="436">
        <v>26564.967638111451</v>
      </c>
      <c r="R204" s="436">
        <v>27177.174079471013</v>
      </c>
      <c r="S204" s="437">
        <v>28391.328352895485</v>
      </c>
      <c r="T204" s="193"/>
      <c r="U204" s="193"/>
      <c r="V204" s="193"/>
      <c r="W204" s="719">
        <v>24276.631761399305</v>
      </c>
      <c r="X204" s="493" t="s">
        <v>426</v>
      </c>
      <c r="Y204" s="2"/>
    </row>
    <row r="205" spans="1:25">
      <c r="A205" s="2"/>
      <c r="B205" s="161" t="s">
        <v>170</v>
      </c>
      <c r="C205" s="193">
        <v>723.46574717778856</v>
      </c>
      <c r="D205" s="193">
        <v>661.76672605671399</v>
      </c>
      <c r="E205" s="193">
        <v>811.10831753219964</v>
      </c>
      <c r="F205" s="193">
        <v>862.72677096472808</v>
      </c>
      <c r="G205" s="193">
        <v>901.69207775659777</v>
      </c>
      <c r="H205" s="193">
        <v>933.49981709189763</v>
      </c>
      <c r="I205" s="193">
        <v>982.30902715055106</v>
      </c>
      <c r="J205" s="193">
        <v>1059.5129727253147</v>
      </c>
      <c r="K205" s="193">
        <v>1110.9351427028232</v>
      </c>
      <c r="L205" s="193">
        <v>1144.5207507081723</v>
      </c>
      <c r="M205" s="193">
        <v>1192.5965588619556</v>
      </c>
      <c r="N205" s="193">
        <v>1246.2527894672457</v>
      </c>
      <c r="O205" s="193">
        <v>1428.5354970581261</v>
      </c>
      <c r="P205" s="436">
        <v>1712.8326948548777</v>
      </c>
      <c r="Q205" s="436">
        <v>1782.4954416830838</v>
      </c>
      <c r="R205" s="436">
        <v>1401.2480876231355</v>
      </c>
      <c r="S205" s="437">
        <v>1473.4038054967621</v>
      </c>
      <c r="T205" s="193"/>
      <c r="U205" s="193"/>
      <c r="V205" s="193"/>
      <c r="W205" s="719">
        <v>1422.07544428855</v>
      </c>
      <c r="X205" s="493" t="s">
        <v>407</v>
      </c>
      <c r="Y205" s="2"/>
    </row>
    <row r="206" spans="1:25">
      <c r="A206" s="2"/>
      <c r="B206" s="161" t="s">
        <v>171</v>
      </c>
      <c r="C206" s="193">
        <v>40978.067962618268</v>
      </c>
      <c r="D206" s="193">
        <v>40408.013620971615</v>
      </c>
      <c r="E206" s="193">
        <v>42367.875593323923</v>
      </c>
      <c r="F206" s="193">
        <v>45799.717844201637</v>
      </c>
      <c r="G206" s="193">
        <v>50911.46129169724</v>
      </c>
      <c r="H206" s="193">
        <v>55172.923653690617</v>
      </c>
      <c r="I206" s="193">
        <v>59999.29849153696</v>
      </c>
      <c r="J206" s="193">
        <v>64466.040960639766</v>
      </c>
      <c r="K206" s="193">
        <v>63438.309315456121</v>
      </c>
      <c r="L206" s="193">
        <v>61646.837030665847</v>
      </c>
      <c r="M206" s="193">
        <v>70646.820264827358</v>
      </c>
      <c r="N206" s="193">
        <v>75013.186659297426</v>
      </c>
      <c r="O206" s="193">
        <v>77429.429543200327</v>
      </c>
      <c r="P206" s="436">
        <v>81287.839552985126</v>
      </c>
      <c r="Q206" s="436">
        <v>84593.428144689242</v>
      </c>
      <c r="R206" s="436">
        <v>86128.172507781783</v>
      </c>
      <c r="S206" s="437">
        <v>87855.584908695877</v>
      </c>
      <c r="T206" s="193"/>
      <c r="U206" s="193"/>
      <c r="V206" s="193"/>
      <c r="W206" s="719">
        <v>77481.035794816518</v>
      </c>
      <c r="X206" s="493" t="s">
        <v>19</v>
      </c>
      <c r="Y206" s="2"/>
    </row>
    <row r="207" spans="1:25">
      <c r="A207" s="2"/>
      <c r="B207" s="161" t="s">
        <v>75</v>
      </c>
      <c r="C207" s="193">
        <v>11347.912067626406</v>
      </c>
      <c r="D207" s="193">
        <v>12399.757345686146</v>
      </c>
      <c r="E207" s="193">
        <v>13294.494594105181</v>
      </c>
      <c r="F207" s="193">
        <v>14138.909162920396</v>
      </c>
      <c r="G207" s="193">
        <v>15198.919688585866</v>
      </c>
      <c r="H207" s="193">
        <v>16616.134544347216</v>
      </c>
      <c r="I207" s="193">
        <v>18875.524551019182</v>
      </c>
      <c r="J207" s="193">
        <v>21156.830446309603</v>
      </c>
      <c r="K207" s="193">
        <v>23691.643875650559</v>
      </c>
      <c r="L207" s="193">
        <v>23082.790555791675</v>
      </c>
      <c r="M207" s="193">
        <v>25010.544579008878</v>
      </c>
      <c r="N207" s="193">
        <v>25835.004757205097</v>
      </c>
      <c r="O207" s="193">
        <v>26647.421962767356</v>
      </c>
      <c r="P207" s="193">
        <v>27897.598574919677</v>
      </c>
      <c r="Q207" s="436">
        <v>29020.071658008495</v>
      </c>
      <c r="R207" s="436">
        <v>29907.05936010426</v>
      </c>
      <c r="S207" s="437">
        <v>30631.953907772917</v>
      </c>
      <c r="T207" s="193"/>
      <c r="U207" s="193"/>
      <c r="V207" s="193"/>
      <c r="W207" s="719">
        <v>26749.113473175505</v>
      </c>
      <c r="X207" s="493" t="s">
        <v>19</v>
      </c>
      <c r="Y207" s="2"/>
    </row>
    <row r="208" spans="1:25">
      <c r="A208" s="2"/>
      <c r="B208" s="161" t="s">
        <v>51</v>
      </c>
      <c r="C208" s="193">
        <v>18036.467272511691</v>
      </c>
      <c r="D208" s="193">
        <v>18998.774390165217</v>
      </c>
      <c r="E208" s="193">
        <v>20305.022222804604</v>
      </c>
      <c r="F208" s="193">
        <v>21132.386493246919</v>
      </c>
      <c r="G208" s="193">
        <v>22792.927976939911</v>
      </c>
      <c r="H208" s="193">
        <v>23945.25534235327</v>
      </c>
      <c r="I208" s="193">
        <v>25777.986690887268</v>
      </c>
      <c r="J208" s="193">
        <v>27594.791177881267</v>
      </c>
      <c r="K208" s="193">
        <v>29624.190182506627</v>
      </c>
      <c r="L208" s="193">
        <v>27504.072069670739</v>
      </c>
      <c r="M208" s="193">
        <v>27792.977976133538</v>
      </c>
      <c r="N208" s="193">
        <v>28804.701519426613</v>
      </c>
      <c r="O208" s="193">
        <v>28841.923059966357</v>
      </c>
      <c r="P208" s="193">
        <v>29531.957711140345</v>
      </c>
      <c r="Q208" s="436">
        <v>30994.751980787438</v>
      </c>
      <c r="R208" s="436">
        <v>31964.653991921317</v>
      </c>
      <c r="S208" s="437">
        <v>32884.538888087431</v>
      </c>
      <c r="T208" s="193"/>
      <c r="U208" s="193"/>
      <c r="V208" s="193"/>
      <c r="W208" s="719">
        <v>29650.787249876608</v>
      </c>
      <c r="X208" s="493" t="s">
        <v>19</v>
      </c>
      <c r="Y208" s="2"/>
    </row>
    <row r="209" spans="1:25">
      <c r="A209" s="2"/>
      <c r="B209" s="161" t="s">
        <v>172</v>
      </c>
      <c r="C209" s="193">
        <v>1370.7550205645132</v>
      </c>
      <c r="D209" s="193">
        <v>1255.909475377086</v>
      </c>
      <c r="E209" s="193">
        <v>1206.9948162186531</v>
      </c>
      <c r="F209" s="193">
        <v>1277.3138056538571</v>
      </c>
      <c r="G209" s="193">
        <v>1342.015195763666</v>
      </c>
      <c r="H209" s="193">
        <v>1424.3617310277632</v>
      </c>
      <c r="I209" s="193">
        <v>1532.4805005875999</v>
      </c>
      <c r="J209" s="193">
        <v>1648.9762922999787</v>
      </c>
      <c r="K209" s="193">
        <v>1759.4257517082406</v>
      </c>
      <c r="L209" s="193">
        <v>1651.0024350847793</v>
      </c>
      <c r="M209" s="193">
        <v>1746.765156819218</v>
      </c>
      <c r="N209" s="193">
        <v>1969.2061677911961</v>
      </c>
      <c r="O209" s="193">
        <v>2053.5953700363525</v>
      </c>
      <c r="P209" s="436">
        <v>2103.955735867477</v>
      </c>
      <c r="Q209" s="436">
        <v>2128.6125720475998</v>
      </c>
      <c r="R209" s="436">
        <v>2186.3569941769147</v>
      </c>
      <c r="S209" s="437">
        <v>2235.8999931902108</v>
      </c>
      <c r="T209" s="193"/>
      <c r="U209" s="193"/>
      <c r="V209" s="193"/>
      <c r="W209" s="719">
        <v>2003.5728019131282</v>
      </c>
      <c r="X209" s="493" t="s">
        <v>407</v>
      </c>
      <c r="Y209" s="2"/>
    </row>
    <row r="210" spans="1:25">
      <c r="A210" s="2"/>
      <c r="B210" s="161" t="s">
        <v>302</v>
      </c>
      <c r="C210" s="439"/>
      <c r="D210" s="439"/>
      <c r="E210" s="439"/>
      <c r="F210" s="439"/>
      <c r="G210" s="439"/>
      <c r="H210" s="439"/>
      <c r="I210" s="439"/>
      <c r="J210" s="439"/>
      <c r="K210" s="439"/>
      <c r="L210" s="439"/>
      <c r="M210" s="439"/>
      <c r="N210" s="439"/>
      <c r="O210" s="439"/>
      <c r="P210" s="440"/>
      <c r="Q210" s="440"/>
      <c r="R210" s="440"/>
      <c r="S210" s="441"/>
      <c r="T210" s="193"/>
      <c r="U210" s="193"/>
      <c r="V210" s="193"/>
      <c r="W210" s="719"/>
      <c r="X210" s="493"/>
      <c r="Y210" s="2"/>
    </row>
    <row r="211" spans="1:25">
      <c r="A211" s="2"/>
      <c r="B211" s="161" t="s">
        <v>67</v>
      </c>
      <c r="C211" s="193">
        <v>7700.8776347135736</v>
      </c>
      <c r="D211" s="193">
        <v>8017.5284803122649</v>
      </c>
      <c r="E211" s="193">
        <v>8339.3389821218207</v>
      </c>
      <c r="F211" s="193">
        <v>8650.3162723623918</v>
      </c>
      <c r="G211" s="193">
        <v>9177.6252736433216</v>
      </c>
      <c r="H211" s="193">
        <v>9846.0938094151534</v>
      </c>
      <c r="I211" s="193">
        <v>10577.939376362174</v>
      </c>
      <c r="J211" s="193">
        <v>11289.425102665769</v>
      </c>
      <c r="K211" s="193">
        <v>11716.715537991759</v>
      </c>
      <c r="L211" s="193">
        <v>11462.610750716956</v>
      </c>
      <c r="M211" s="193">
        <v>11785.605135522592</v>
      </c>
      <c r="N211" s="193">
        <v>12243.879087975265</v>
      </c>
      <c r="O211" s="193">
        <v>12556.748465295812</v>
      </c>
      <c r="P211" s="436">
        <v>12879.591337454884</v>
      </c>
      <c r="Q211" s="436">
        <v>13127.447025287587</v>
      </c>
      <c r="R211" s="436">
        <v>13229.6246256756</v>
      </c>
      <c r="S211" s="437">
        <v>13225.437225679338</v>
      </c>
      <c r="T211" s="193"/>
      <c r="U211" s="193"/>
      <c r="V211" s="193"/>
      <c r="W211" s="719">
        <v>12440.952424054018</v>
      </c>
      <c r="X211" s="493" t="s">
        <v>19</v>
      </c>
      <c r="Y211" s="2"/>
    </row>
    <row r="212" spans="1:25">
      <c r="A212" s="2"/>
      <c r="B212" s="161" t="s">
        <v>38</v>
      </c>
      <c r="C212" s="193">
        <v>18083.084102047629</v>
      </c>
      <c r="D212" s="193">
        <v>19184.386095010374</v>
      </c>
      <c r="E212" s="193">
        <v>20775.105140143496</v>
      </c>
      <c r="F212" s="193">
        <v>21374.49677759728</v>
      </c>
      <c r="G212" s="193">
        <v>22947.223162682352</v>
      </c>
      <c r="H212" s="193">
        <v>24196.423850374613</v>
      </c>
      <c r="I212" s="193">
        <v>25827.794595837731</v>
      </c>
      <c r="J212" s="193">
        <v>27822.860137500822</v>
      </c>
      <c r="K212" s="193">
        <v>28655.983524182804</v>
      </c>
      <c r="L212" s="193">
        <v>28320.319120654389</v>
      </c>
      <c r="M212" s="193">
        <v>30376.871819252607</v>
      </c>
      <c r="N212" s="193">
        <v>31228.510695226611</v>
      </c>
      <c r="O212" s="193">
        <v>32097.164002475969</v>
      </c>
      <c r="P212" s="436">
        <v>32615.772589583466</v>
      </c>
      <c r="Q212" s="436">
        <v>33631.548907550452</v>
      </c>
      <c r="R212" s="436">
        <v>34421.579551824689</v>
      </c>
      <c r="S212" s="437">
        <v>35750.76997747409</v>
      </c>
      <c r="T212" s="193"/>
      <c r="U212" s="193"/>
      <c r="V212" s="193"/>
      <c r="W212" s="719">
        <v>31930.532396585841</v>
      </c>
      <c r="X212" s="493" t="s">
        <v>19</v>
      </c>
      <c r="Y212" s="2"/>
    </row>
    <row r="213" spans="1:25">
      <c r="A213" s="2"/>
      <c r="B213" s="161" t="s">
        <v>303</v>
      </c>
      <c r="C213" s="439"/>
      <c r="D213" s="439"/>
      <c r="E213" s="439"/>
      <c r="F213" s="439"/>
      <c r="G213" s="439"/>
      <c r="H213" s="439"/>
      <c r="I213" s="439"/>
      <c r="J213" s="439"/>
      <c r="K213" s="193">
        <v>3570.7610570546999</v>
      </c>
      <c r="L213" s="193">
        <v>3620.0087895609745</v>
      </c>
      <c r="M213" s="193">
        <v>3713.2584872701318</v>
      </c>
      <c r="N213" s="193">
        <v>3482.0483956411999</v>
      </c>
      <c r="O213" s="193">
        <v>1846.7418102316606</v>
      </c>
      <c r="P213" s="436">
        <v>2054.7256055741645</v>
      </c>
      <c r="Q213" s="436">
        <v>2095.7945299405064</v>
      </c>
      <c r="R213" s="436">
        <v>1925.2032242462044</v>
      </c>
      <c r="S213" s="441"/>
      <c r="T213" s="193"/>
      <c r="U213" s="193"/>
      <c r="V213" s="193"/>
      <c r="W213" s="719"/>
      <c r="X213" s="493"/>
      <c r="Y213" s="2"/>
    </row>
    <row r="214" spans="1:25">
      <c r="A214" s="2"/>
      <c r="B214" s="161" t="s">
        <v>57</v>
      </c>
      <c r="C214" s="193">
        <v>21517.329635842445</v>
      </c>
      <c r="D214" s="193">
        <v>22963.378418016069</v>
      </c>
      <c r="E214" s="193">
        <v>24363.014919003952</v>
      </c>
      <c r="F214" s="193">
        <v>25054.491493368514</v>
      </c>
      <c r="G214" s="193">
        <v>26198.583596343768</v>
      </c>
      <c r="H214" s="193">
        <v>27702.464307366277</v>
      </c>
      <c r="I214" s="193">
        <v>30832.970754158025</v>
      </c>
      <c r="J214" s="193">
        <v>32584.255376474019</v>
      </c>
      <c r="K214" s="193">
        <v>33463.114471786357</v>
      </c>
      <c r="L214" s="193">
        <v>32423.60173508041</v>
      </c>
      <c r="M214" s="193">
        <v>31984.155247502746</v>
      </c>
      <c r="N214" s="193">
        <v>32067.19244738937</v>
      </c>
      <c r="O214" s="193">
        <v>31986.500355019198</v>
      </c>
      <c r="P214" s="436">
        <v>32602.030326755765</v>
      </c>
      <c r="Q214" s="436">
        <v>33658.164804368695</v>
      </c>
      <c r="R214" s="436">
        <v>34696.336208645727</v>
      </c>
      <c r="S214" s="437">
        <v>36309.844299667886</v>
      </c>
      <c r="T214" s="193"/>
      <c r="U214" s="193"/>
      <c r="V214" s="193"/>
      <c r="W214" s="719">
        <v>32988.455171249021</v>
      </c>
      <c r="X214" s="493" t="s">
        <v>19</v>
      </c>
      <c r="Y214" s="2"/>
    </row>
    <row r="215" spans="1:25">
      <c r="A215" s="2"/>
      <c r="B215" s="161" t="s">
        <v>173</v>
      </c>
      <c r="C215" s="193">
        <v>4422.5648554983727</v>
      </c>
      <c r="D215" s="193">
        <v>4419.8033924303481</v>
      </c>
      <c r="E215" s="193">
        <v>4630.5924304199898</v>
      </c>
      <c r="F215" s="193">
        <v>4965.7275376994203</v>
      </c>
      <c r="G215" s="193">
        <v>5339.5212483363384</v>
      </c>
      <c r="H215" s="193">
        <v>5811.5058520438524</v>
      </c>
      <c r="I215" s="193">
        <v>6400.8167578622351</v>
      </c>
      <c r="J215" s="193">
        <v>6964.986318502878</v>
      </c>
      <c r="K215" s="193">
        <v>7467.5918815552877</v>
      </c>
      <c r="L215" s="193">
        <v>7731.6686952435848</v>
      </c>
      <c r="M215" s="193">
        <v>8389.9903930516284</v>
      </c>
      <c r="N215" s="193">
        <v>9213.3209432127842</v>
      </c>
      <c r="O215" s="193">
        <v>10163.858705382852</v>
      </c>
      <c r="P215" s="436">
        <v>10595.712913430247</v>
      </c>
      <c r="Q215" s="436">
        <v>11219.075251395299</v>
      </c>
      <c r="R215" s="436">
        <v>11777.871839975091</v>
      </c>
      <c r="S215" s="437">
        <v>12316.164114668516</v>
      </c>
      <c r="T215" s="193"/>
      <c r="U215" s="193"/>
      <c r="V215" s="193"/>
      <c r="W215" s="719">
        <v>10094.401544470797</v>
      </c>
      <c r="X215" s="493" t="s">
        <v>407</v>
      </c>
      <c r="Y215" s="2"/>
    </row>
    <row r="216" spans="1:25">
      <c r="A216" s="2"/>
      <c r="B216" s="161" t="s">
        <v>174</v>
      </c>
      <c r="C216" s="193">
        <v>1812.4708053202501</v>
      </c>
      <c r="D216" s="193">
        <v>1919.5339872310101</v>
      </c>
      <c r="E216" s="193">
        <v>2016.6673890311999</v>
      </c>
      <c r="F216" s="193">
        <v>2154.7353280788602</v>
      </c>
      <c r="G216" s="193">
        <v>2237.1884106652301</v>
      </c>
      <c r="H216" s="193">
        <v>2415.5371151781601</v>
      </c>
      <c r="I216" s="193">
        <v>2668.2237522754499</v>
      </c>
      <c r="J216" s="193">
        <v>2975.8295901255601</v>
      </c>
      <c r="K216" s="193">
        <v>3187.3109761098799</v>
      </c>
      <c r="L216" s="193">
        <v>3231.23649545953</v>
      </c>
      <c r="M216" s="193">
        <v>3298.0047491749501</v>
      </c>
      <c r="N216" s="193">
        <v>3631.6634557708899</v>
      </c>
      <c r="O216" s="193">
        <v>4172.5387354280001</v>
      </c>
      <c r="P216" s="436">
        <v>4322.9913201259496</v>
      </c>
      <c r="Q216" s="436">
        <v>4411.9745377601303</v>
      </c>
      <c r="R216" s="436">
        <v>4568.0861524084303</v>
      </c>
      <c r="S216" s="437">
        <v>4730.2920584012199</v>
      </c>
      <c r="T216" s="193"/>
      <c r="U216" s="193"/>
      <c r="V216" s="193"/>
      <c r="W216" s="719">
        <v>4031.9220088353541</v>
      </c>
      <c r="X216" s="493" t="s">
        <v>407</v>
      </c>
      <c r="Y216" s="2"/>
    </row>
    <row r="217" spans="1:25">
      <c r="A217" s="2"/>
      <c r="B217" s="161" t="s">
        <v>92</v>
      </c>
      <c r="C217" s="193">
        <v>7713.1142136536464</v>
      </c>
      <c r="D217" s="193">
        <v>8155.7090708572259</v>
      </c>
      <c r="E217" s="193">
        <v>8542.1466204223052</v>
      </c>
      <c r="F217" s="193">
        <v>9136.1003430048586</v>
      </c>
      <c r="G217" s="193">
        <v>10146.133554401958</v>
      </c>
      <c r="H217" s="193">
        <v>10834.592207162905</v>
      </c>
      <c r="I217" s="193">
        <v>11473.252835178928</v>
      </c>
      <c r="J217" s="193">
        <v>12249.539529417874</v>
      </c>
      <c r="K217" s="193">
        <v>12869.898246519047</v>
      </c>
      <c r="L217" s="193">
        <v>13218.063097810034</v>
      </c>
      <c r="M217" s="193">
        <v>13924.390720947031</v>
      </c>
      <c r="N217" s="193">
        <v>14887.93681491005</v>
      </c>
      <c r="O217" s="193">
        <v>15410.996492782655</v>
      </c>
      <c r="P217" s="436">
        <v>15956.948996457137</v>
      </c>
      <c r="Q217" s="436">
        <v>16141.391611652996</v>
      </c>
      <c r="R217" s="436">
        <v>15722.647575763871</v>
      </c>
      <c r="S217" s="437">
        <v>14146.342642114158</v>
      </c>
      <c r="T217" s="193"/>
      <c r="U217" s="193"/>
      <c r="V217" s="193"/>
      <c r="W217" s="719">
        <v>14619.449732362684</v>
      </c>
      <c r="X217" s="493" t="s">
        <v>19</v>
      </c>
      <c r="Y217" s="2"/>
    </row>
    <row r="218" spans="1:25">
      <c r="A218" s="2"/>
      <c r="B218" s="161" t="s">
        <v>175</v>
      </c>
      <c r="C218" s="193">
        <v>4628.3689640110633</v>
      </c>
      <c r="D218" s="193">
        <v>4732.6844927328566</v>
      </c>
      <c r="E218" s="193">
        <v>4978.6794736553766</v>
      </c>
      <c r="F218" s="193">
        <v>5243.6452442988621</v>
      </c>
      <c r="G218" s="193">
        <v>5544.0219570689478</v>
      </c>
      <c r="H218" s="193">
        <v>6006.3356146961141</v>
      </c>
      <c r="I218" s="193">
        <v>6476.0942431053754</v>
      </c>
      <c r="J218" s="193">
        <v>6834.03402537274</v>
      </c>
      <c r="K218" s="193">
        <v>6901.2968898553036</v>
      </c>
      <c r="L218" s="193">
        <v>6932.2654883161267</v>
      </c>
      <c r="M218" s="193">
        <v>7148.9120534412923</v>
      </c>
      <c r="N218" s="193">
        <v>7323.9970181305425</v>
      </c>
      <c r="O218" s="193">
        <v>7668.8168737465767</v>
      </c>
      <c r="P218" s="436">
        <v>8174.4348876771346</v>
      </c>
      <c r="Q218" s="436">
        <v>8515.7572277896743</v>
      </c>
      <c r="R218" s="436">
        <v>8575.0573852231737</v>
      </c>
      <c r="S218" s="437">
        <v>8342.7096385717323</v>
      </c>
      <c r="T218" s="193"/>
      <c r="U218" s="193"/>
      <c r="V218" s="193"/>
      <c r="W218" s="719">
        <v>7792.8331751960795</v>
      </c>
      <c r="X218" s="493" t="s">
        <v>407</v>
      </c>
      <c r="Y218" s="2"/>
    </row>
    <row r="219" spans="1:25">
      <c r="A219" s="2"/>
      <c r="B219" s="161" t="s">
        <v>61</v>
      </c>
      <c r="C219" s="193">
        <v>29257.985256752218</v>
      </c>
      <c r="D219" s="193">
        <v>29701.997420640841</v>
      </c>
      <c r="E219" s="193">
        <v>30587.762515156021</v>
      </c>
      <c r="F219" s="193">
        <v>31470.895742571814</v>
      </c>
      <c r="G219" s="193">
        <v>33551.705582024471</v>
      </c>
      <c r="H219" s="193">
        <v>33967.187526840506</v>
      </c>
      <c r="I219" s="193">
        <v>37439.83703317117</v>
      </c>
      <c r="J219" s="193">
        <v>40563.838796526928</v>
      </c>
      <c r="K219" s="193">
        <v>41853.696180650433</v>
      </c>
      <c r="L219" s="193">
        <v>39693.325296885232</v>
      </c>
      <c r="M219" s="193">
        <v>41667.832085041031</v>
      </c>
      <c r="N219" s="193">
        <v>43755.060439261157</v>
      </c>
      <c r="O219" s="193">
        <v>44724.974344802249</v>
      </c>
      <c r="P219" s="436">
        <v>45673.170632312518</v>
      </c>
      <c r="Q219" s="436">
        <v>46404.743791286324</v>
      </c>
      <c r="R219" s="436">
        <v>47823.297974888774</v>
      </c>
      <c r="S219" s="437">
        <v>49174.863791357609</v>
      </c>
      <c r="T219" s="193"/>
      <c r="U219" s="193"/>
      <c r="V219" s="193"/>
      <c r="W219" s="719">
        <v>44633.541384272692</v>
      </c>
      <c r="X219" s="493" t="s">
        <v>19</v>
      </c>
      <c r="Y219" s="2"/>
    </row>
    <row r="220" spans="1:25">
      <c r="A220" s="2"/>
      <c r="B220" s="161" t="s">
        <v>71</v>
      </c>
      <c r="C220" s="193">
        <v>35675.094531487644</v>
      </c>
      <c r="D220" s="193">
        <v>36862.112935841869</v>
      </c>
      <c r="E220" s="193">
        <v>37682.139469798924</v>
      </c>
      <c r="F220" s="193">
        <v>37611.518423904221</v>
      </c>
      <c r="G220" s="193">
        <v>39135.826689178852</v>
      </c>
      <c r="H220" s="193">
        <v>40457.73086171972</v>
      </c>
      <c r="I220" s="193">
        <v>44951.628656222696</v>
      </c>
      <c r="J220" s="193">
        <v>49467.22055438783</v>
      </c>
      <c r="K220" s="193">
        <v>52317.570542949376</v>
      </c>
      <c r="L220" s="193">
        <v>51632.653591840222</v>
      </c>
      <c r="M220" s="193">
        <v>52935.804136088671</v>
      </c>
      <c r="N220" s="193">
        <v>55918.732834320967</v>
      </c>
      <c r="O220" s="193">
        <v>57590.701183141668</v>
      </c>
      <c r="P220" s="436">
        <v>59788.189306120054</v>
      </c>
      <c r="Q220" s="436">
        <v>61227.940869374564</v>
      </c>
      <c r="R220" s="436">
        <v>62499.637158151316</v>
      </c>
      <c r="S220" s="437">
        <v>62881.460514183134</v>
      </c>
      <c r="T220" s="193"/>
      <c r="U220" s="193"/>
      <c r="V220" s="193"/>
      <c r="W220" s="719">
        <v>57496.044458063821</v>
      </c>
      <c r="X220" s="493" t="s">
        <v>19</v>
      </c>
      <c r="Y220" s="2"/>
    </row>
    <row r="221" spans="1:25">
      <c r="A221" s="2"/>
      <c r="B221" s="161" t="s">
        <v>304</v>
      </c>
      <c r="C221" s="439"/>
      <c r="D221" s="439"/>
      <c r="E221" s="439"/>
      <c r="F221" s="439"/>
      <c r="G221" s="439"/>
      <c r="H221" s="439"/>
      <c r="I221" s="439"/>
      <c r="J221" s="439"/>
      <c r="K221" s="439"/>
      <c r="L221" s="439"/>
      <c r="M221" s="439"/>
      <c r="N221" s="439"/>
      <c r="O221" s="439"/>
      <c r="P221" s="440"/>
      <c r="Q221" s="440"/>
      <c r="R221" s="440"/>
      <c r="S221" s="441"/>
      <c r="T221" s="193"/>
      <c r="U221" s="193"/>
      <c r="V221" s="193"/>
      <c r="W221" s="719"/>
      <c r="X221" s="493"/>
      <c r="Y221" s="2"/>
    </row>
    <row r="222" spans="1:25">
      <c r="A222" s="2"/>
      <c r="B222" s="161" t="s">
        <v>305</v>
      </c>
      <c r="C222" s="439"/>
      <c r="D222" s="439"/>
      <c r="E222" s="439"/>
      <c r="F222" s="439"/>
      <c r="G222" s="439"/>
      <c r="H222" s="439"/>
      <c r="I222" s="439"/>
      <c r="J222" s="439"/>
      <c r="K222" s="439"/>
      <c r="L222" s="439"/>
      <c r="M222" s="439"/>
      <c r="N222" s="439"/>
      <c r="O222" s="439"/>
      <c r="P222" s="440"/>
      <c r="Q222" s="440"/>
      <c r="R222" s="440"/>
      <c r="S222" s="441"/>
      <c r="T222" s="193"/>
      <c r="U222" s="193"/>
      <c r="V222" s="193"/>
      <c r="W222" s="719"/>
      <c r="X222" s="493"/>
      <c r="Y222" s="2"/>
    </row>
    <row r="223" spans="1:25">
      <c r="A223" s="2"/>
      <c r="B223" s="161" t="s">
        <v>176</v>
      </c>
      <c r="C223" s="193">
        <v>935.19755426759139</v>
      </c>
      <c r="D223" s="193">
        <v>1035.5949576537978</v>
      </c>
      <c r="E223" s="193">
        <v>1143.2689109625264</v>
      </c>
      <c r="F223" s="193">
        <v>1268.9091217870468</v>
      </c>
      <c r="G223" s="193">
        <v>1408.964496335529</v>
      </c>
      <c r="H223" s="193">
        <v>1519.7406617405693</v>
      </c>
      <c r="I223" s="193">
        <v>1641.034650541819</v>
      </c>
      <c r="J223" s="193">
        <v>1777.5635790719105</v>
      </c>
      <c r="K223" s="193">
        <v>1913.5197133442653</v>
      </c>
      <c r="L223" s="193">
        <v>1957.6397487496497</v>
      </c>
      <c r="M223" s="193">
        <v>2063.7304109024244</v>
      </c>
      <c r="N223" s="193">
        <v>2211.7538219254443</v>
      </c>
      <c r="O223" s="193">
        <v>2367.1853658027676</v>
      </c>
      <c r="P223" s="436">
        <v>2525.6855276916799</v>
      </c>
      <c r="Q223" s="436">
        <v>2682.4730573364532</v>
      </c>
      <c r="R223" s="436">
        <v>2811.5137142246203</v>
      </c>
      <c r="S223" s="437">
        <v>2980.0903521253422</v>
      </c>
      <c r="T223" s="193"/>
      <c r="U223" s="193"/>
      <c r="V223" s="193"/>
      <c r="W223" s="719">
        <v>2429.1829746049193</v>
      </c>
      <c r="X223" s="493" t="s">
        <v>407</v>
      </c>
      <c r="Y223" s="2"/>
    </row>
    <row r="224" spans="1:25">
      <c r="A224" s="2"/>
      <c r="B224" s="161" t="s">
        <v>177</v>
      </c>
      <c r="C224" s="193">
        <v>1174.30121144481</v>
      </c>
      <c r="D224" s="193">
        <v>1239.1426146594199</v>
      </c>
      <c r="E224" s="193">
        <v>1311.45852749043</v>
      </c>
      <c r="F224" s="193">
        <v>1389.64197747664</v>
      </c>
      <c r="G224" s="193">
        <v>1495.39434599123</v>
      </c>
      <c r="H224" s="193">
        <v>1620.58357269204</v>
      </c>
      <c r="I224" s="193">
        <v>1695.6330336947999</v>
      </c>
      <c r="J224" s="193">
        <v>1830.1584349468601</v>
      </c>
      <c r="K224" s="193">
        <v>1908.73737951768</v>
      </c>
      <c r="L224" s="193">
        <v>1963.5915052646001</v>
      </c>
      <c r="M224" s="193">
        <v>2048.2935925674301</v>
      </c>
      <c r="N224" s="193">
        <v>2186.1315817067398</v>
      </c>
      <c r="O224" s="193">
        <v>2268.8664654377299</v>
      </c>
      <c r="P224" s="436">
        <v>2397.2129776455799</v>
      </c>
      <c r="Q224" s="436">
        <v>2530.36149704127</v>
      </c>
      <c r="R224" s="436">
        <v>2652.1956547417399</v>
      </c>
      <c r="S224" s="437">
        <v>2786.6667192857599</v>
      </c>
      <c r="T224" s="193"/>
      <c r="U224" s="193"/>
      <c r="V224" s="193"/>
      <c r="W224" s="719">
        <v>2334.5490063106304</v>
      </c>
      <c r="X224" s="493" t="s">
        <v>407</v>
      </c>
      <c r="Y224" s="2"/>
    </row>
    <row r="225" spans="1:25">
      <c r="A225" s="2"/>
      <c r="B225" s="161" t="s">
        <v>80</v>
      </c>
      <c r="C225" s="193">
        <v>7283.5112902931214</v>
      </c>
      <c r="D225" s="193">
        <v>7635.0930029233414</v>
      </c>
      <c r="E225" s="193">
        <v>8160.9327359199915</v>
      </c>
      <c r="F225" s="193">
        <v>8855.4946751805037</v>
      </c>
      <c r="G225" s="193">
        <v>9604.7104782502538</v>
      </c>
      <c r="H225" s="193">
        <v>10262.108936806902</v>
      </c>
      <c r="I225" s="193">
        <v>11035.614588252052</v>
      </c>
      <c r="J225" s="193">
        <v>11878.039148868682</v>
      </c>
      <c r="K225" s="193">
        <v>12255.212016534857</v>
      </c>
      <c r="L225" s="193">
        <v>12201.362437953763</v>
      </c>
      <c r="M225" s="193">
        <v>13213.747749553002</v>
      </c>
      <c r="N225" s="193">
        <v>13535.133268119431</v>
      </c>
      <c r="O225" s="193">
        <v>14714.47501625254</v>
      </c>
      <c r="P225" s="436">
        <v>15293.257992380697</v>
      </c>
      <c r="Q225" s="436">
        <v>15646.57798257891</v>
      </c>
      <c r="R225" s="436">
        <v>16222.971752059953</v>
      </c>
      <c r="S225" s="437">
        <v>16916.480476485151</v>
      </c>
      <c r="T225" s="193"/>
      <c r="U225" s="193"/>
      <c r="V225" s="193"/>
      <c r="W225" s="719">
        <v>14615.62534361385</v>
      </c>
      <c r="X225" s="493" t="s">
        <v>19</v>
      </c>
      <c r="Y225" s="2"/>
    </row>
    <row r="226" spans="1:25">
      <c r="A226" s="2"/>
      <c r="B226" s="161" t="s">
        <v>178</v>
      </c>
      <c r="C226" s="193">
        <v>1102.2931473210585</v>
      </c>
      <c r="D226" s="193">
        <v>1281.1797012324394</v>
      </c>
      <c r="E226" s="193">
        <v>1173.2555350750736</v>
      </c>
      <c r="F226" s="193">
        <v>1123.8691779142134</v>
      </c>
      <c r="G226" s="193">
        <v>1118.9018868349435</v>
      </c>
      <c r="H226" s="193">
        <v>1191.3604605001947</v>
      </c>
      <c r="I226" s="193">
        <v>1133.351276353611</v>
      </c>
      <c r="J226" s="193">
        <v>1276.8002214255321</v>
      </c>
      <c r="K226" s="193">
        <v>1468.5846109862473</v>
      </c>
      <c r="L226" s="193">
        <v>1650.2618311068995</v>
      </c>
      <c r="M226" s="193">
        <v>1815.2935491017784</v>
      </c>
      <c r="N226" s="193">
        <v>1963.2886220941521</v>
      </c>
      <c r="O226" s="193">
        <v>2069.073836757846</v>
      </c>
      <c r="P226" s="436">
        <v>2112.5352158880132</v>
      </c>
      <c r="Q226" s="436">
        <v>2222.996878232952</v>
      </c>
      <c r="R226" s="436">
        <v>2290.347265993973</v>
      </c>
      <c r="S226" s="437">
        <f>R226/R47*S47</f>
        <v>2309.3239447508331</v>
      </c>
      <c r="T226" s="193"/>
      <c r="U226" s="193"/>
      <c r="V226" s="193"/>
      <c r="W226" s="719">
        <v>1676.8346542384163</v>
      </c>
      <c r="X226" s="493" t="s">
        <v>407</v>
      </c>
      <c r="Y226" s="2"/>
    </row>
    <row r="227" spans="1:25">
      <c r="A227" s="2"/>
      <c r="B227" s="161" t="s">
        <v>179</v>
      </c>
      <c r="C227" s="193">
        <v>1012.1789148408952</v>
      </c>
      <c r="D227" s="193">
        <v>990.23269587841207</v>
      </c>
      <c r="E227" s="193">
        <v>969.66202569232405</v>
      </c>
      <c r="F227" s="193">
        <v>1011.056234921357</v>
      </c>
      <c r="G227" s="193">
        <v>1033.423534895107</v>
      </c>
      <c r="H227" s="193">
        <v>1051.0336798925848</v>
      </c>
      <c r="I227" s="193">
        <v>1097.3878128276253</v>
      </c>
      <c r="J227" s="193">
        <v>1121.7313038918564</v>
      </c>
      <c r="K227" s="193">
        <v>1137.9922568977584</v>
      </c>
      <c r="L227" s="193">
        <v>1155.2601866339005</v>
      </c>
      <c r="M227" s="193">
        <v>1183.8393377063564</v>
      </c>
      <c r="N227" s="193">
        <v>1233.8349121940025</v>
      </c>
      <c r="O227" s="193">
        <v>1282.5320637791988</v>
      </c>
      <c r="P227" s="436">
        <v>1319.6590657173329</v>
      </c>
      <c r="Q227" s="436">
        <v>1385.5739790068289</v>
      </c>
      <c r="R227" s="436">
        <v>1438.2483585805273</v>
      </c>
      <c r="S227" s="445">
        <v>1490.9265230034182</v>
      </c>
      <c r="T227" s="193"/>
      <c r="U227" s="193"/>
      <c r="V227" s="193"/>
      <c r="W227" s="719">
        <v>1311.9215092396862</v>
      </c>
      <c r="X227" s="493" t="s">
        <v>407</v>
      </c>
      <c r="Y227" s="2"/>
    </row>
    <row r="228" spans="1:25">
      <c r="A228" s="2"/>
      <c r="B228" s="161" t="s">
        <v>306</v>
      </c>
      <c r="C228" s="193">
        <v>3647.4692241163411</v>
      </c>
      <c r="D228" s="193">
        <v>3844.2258260401195</v>
      </c>
      <c r="E228" s="193">
        <v>4013.3659167054384</v>
      </c>
      <c r="F228" s="193">
        <v>4154.3665629146963</v>
      </c>
      <c r="G228" s="193">
        <v>4227.4607595093148</v>
      </c>
      <c r="H228" s="193">
        <v>4404.6663026212864</v>
      </c>
      <c r="I228" s="193">
        <v>4474.4190822052224</v>
      </c>
      <c r="J228" s="193">
        <v>4373.4144109024119</v>
      </c>
      <c r="K228" s="193">
        <v>4568.2779634530079</v>
      </c>
      <c r="L228" s="193">
        <v>4681.6054868725187</v>
      </c>
      <c r="M228" s="193">
        <v>4883.0729321431627</v>
      </c>
      <c r="N228" s="193">
        <v>5101.5053734527264</v>
      </c>
      <c r="O228" s="193">
        <v>5223.0091017498262</v>
      </c>
      <c r="P228" s="436">
        <v>5123.0414780371166</v>
      </c>
      <c r="Q228" s="436">
        <v>5299.5872741726271</v>
      </c>
      <c r="R228" s="444">
        <v>5524.7367918777363</v>
      </c>
      <c r="S228" s="445">
        <v>5752.3106366487218</v>
      </c>
      <c r="T228" s="193"/>
      <c r="U228" s="193"/>
      <c r="V228" s="193"/>
      <c r="W228" s="719">
        <v>5154.0375875728741</v>
      </c>
      <c r="X228" s="493" t="s">
        <v>19</v>
      </c>
      <c r="Y228" s="2"/>
    </row>
    <row r="229" spans="1:25">
      <c r="A229" s="2"/>
      <c r="B229" s="161" t="s">
        <v>307</v>
      </c>
      <c r="C229" s="193">
        <v>14524.091205747363</v>
      </c>
      <c r="D229" s="193">
        <v>15420.855587760278</v>
      </c>
      <c r="E229" s="193">
        <v>16828.10937157242</v>
      </c>
      <c r="F229" s="193">
        <v>19547.276745870284</v>
      </c>
      <c r="G229" s="193">
        <v>21572.513515207884</v>
      </c>
      <c r="H229" s="193">
        <v>23532.489313583657</v>
      </c>
      <c r="I229" s="193">
        <v>27328.292866627824</v>
      </c>
      <c r="J229" s="193">
        <v>29252.118802120403</v>
      </c>
      <c r="K229" s="193">
        <v>30693.869002746469</v>
      </c>
      <c r="L229" s="193">
        <v>29429.347469974906</v>
      </c>
      <c r="M229" s="193">
        <v>30628.54176135872</v>
      </c>
      <c r="N229" s="193">
        <v>31012.716418712771</v>
      </c>
      <c r="O229" s="193">
        <v>31830.518033031472</v>
      </c>
      <c r="P229" s="436">
        <v>33038.967774992256</v>
      </c>
      <c r="Q229" s="436">
        <v>33282.631991834111</v>
      </c>
      <c r="R229" s="436">
        <v>33308.422450855738</v>
      </c>
      <c r="S229" s="437">
        <v>31907.777718336463</v>
      </c>
      <c r="T229" s="193"/>
      <c r="U229" s="193"/>
      <c r="V229" s="193"/>
      <c r="W229" s="719">
        <v>31258.863550550184</v>
      </c>
      <c r="X229" s="493" t="s">
        <v>19</v>
      </c>
      <c r="Y229" s="2"/>
    </row>
    <row r="230" spans="1:25">
      <c r="A230" s="2"/>
      <c r="B230" s="161" t="s">
        <v>103</v>
      </c>
      <c r="C230" s="193">
        <v>6003.3120083935073</v>
      </c>
      <c r="D230" s="193">
        <v>6316.8736871547762</v>
      </c>
      <c r="E230" s="193">
        <v>6446.8741698967178</v>
      </c>
      <c r="F230" s="193">
        <v>6832.4402806618491</v>
      </c>
      <c r="G230" s="193">
        <v>7400.0720745498629</v>
      </c>
      <c r="H230" s="193">
        <v>7838.0740305394665</v>
      </c>
      <c r="I230" s="193">
        <v>8424.4548036450578</v>
      </c>
      <c r="J230" s="193">
        <v>9137.5834483395101</v>
      </c>
      <c r="K230" s="193">
        <v>9609.707560754634</v>
      </c>
      <c r="L230" s="193">
        <v>9868.8014333106948</v>
      </c>
      <c r="M230" s="193">
        <v>10225.252233718411</v>
      </c>
      <c r="N230" s="193">
        <v>10120.677172606527</v>
      </c>
      <c r="O230" s="193">
        <v>10595.874443180175</v>
      </c>
      <c r="P230" s="436">
        <v>10947.913840836351</v>
      </c>
      <c r="Q230" s="436">
        <v>11325.528744355917</v>
      </c>
      <c r="R230" s="436">
        <v>11445.69280880119</v>
      </c>
      <c r="S230" s="437">
        <v>11598.54858909912</v>
      </c>
      <c r="T230" s="193"/>
      <c r="U230" s="193"/>
      <c r="V230" s="193"/>
      <c r="W230" s="719">
        <v>10598.362256988572</v>
      </c>
      <c r="X230" s="493" t="s">
        <v>19</v>
      </c>
      <c r="Y230" s="2"/>
    </row>
    <row r="231" spans="1:25">
      <c r="A231" s="2"/>
      <c r="B231" s="161" t="s">
        <v>81</v>
      </c>
      <c r="C231" s="193">
        <v>9576.4119360665773</v>
      </c>
      <c r="D231" s="193">
        <v>9236.3911446030979</v>
      </c>
      <c r="E231" s="193">
        <v>9330.1444596863894</v>
      </c>
      <c r="F231" s="193">
        <v>9603.8303712688175</v>
      </c>
      <c r="G231" s="193">
        <v>10868.233056184117</v>
      </c>
      <c r="H231" s="193">
        <v>11887.874986013956</v>
      </c>
      <c r="I231" s="193">
        <v>13628.002583729844</v>
      </c>
      <c r="J231" s="193">
        <v>14840.198361803818</v>
      </c>
      <c r="K231" s="193">
        <v>16048.92018869176</v>
      </c>
      <c r="L231" s="193">
        <v>15501.847112803149</v>
      </c>
      <c r="M231" s="193">
        <v>17459.569721999847</v>
      </c>
      <c r="N231" s="193">
        <v>19660.889489565463</v>
      </c>
      <c r="O231" s="193">
        <v>20639.858667622393</v>
      </c>
      <c r="P231" s="436">
        <v>22310.536401929883</v>
      </c>
      <c r="Q231" s="436">
        <v>23111.441052494149</v>
      </c>
      <c r="R231" s="436">
        <v>24054.177753314154</v>
      </c>
      <c r="S231" s="437">
        <v>24243.923986551021</v>
      </c>
      <c r="T231" s="193"/>
      <c r="U231" s="193"/>
      <c r="V231" s="193"/>
      <c r="W231" s="719">
        <v>20698.394615400626</v>
      </c>
      <c r="X231" s="493" t="s">
        <v>19</v>
      </c>
      <c r="Y231" s="2"/>
    </row>
    <row r="232" spans="1:25">
      <c r="A232" s="2"/>
      <c r="B232" s="161" t="s">
        <v>58</v>
      </c>
      <c r="C232" s="193">
        <v>4227.158425524005</v>
      </c>
      <c r="D232" s="193">
        <v>4463.9024869842142</v>
      </c>
      <c r="E232" s="193">
        <v>4498.8200692949022</v>
      </c>
      <c r="F232" s="193">
        <v>4691.9679805862688</v>
      </c>
      <c r="G232" s="193">
        <v>5010.7618036456897</v>
      </c>
      <c r="H232" s="193">
        <v>5783.4264917559722</v>
      </c>
      <c r="I232" s="193">
        <v>6538.5950251029135</v>
      </c>
      <c r="J232" s="193">
        <v>7363.0824085308177</v>
      </c>
      <c r="K232" s="193">
        <v>8496.6306929704751</v>
      </c>
      <c r="L232" s="193">
        <v>8952.4535184957767</v>
      </c>
      <c r="M232" s="193">
        <v>9741.3052912742805</v>
      </c>
      <c r="N232" s="193">
        <v>11212.538513096732</v>
      </c>
      <c r="O232" s="193">
        <v>12460.750404720056</v>
      </c>
      <c r="P232" s="436">
        <v>13697.55491633816</v>
      </c>
      <c r="Q232" s="436">
        <v>15097.654712582675</v>
      </c>
      <c r="R232" s="436">
        <v>15962.769599618901</v>
      </c>
      <c r="S232" s="437">
        <v>16880.406617103607</v>
      </c>
      <c r="T232" s="193"/>
      <c r="U232" s="193"/>
      <c r="V232" s="193"/>
      <c r="W232" s="719">
        <v>12925.808503974697</v>
      </c>
      <c r="X232" s="493" t="s">
        <v>19</v>
      </c>
      <c r="Y232" s="2"/>
    </row>
    <row r="233" spans="1:25">
      <c r="A233" s="2"/>
      <c r="B233" s="161" t="s">
        <v>180</v>
      </c>
      <c r="C233" s="193">
        <v>845.70105086327953</v>
      </c>
      <c r="D233" s="193">
        <v>879.95542485585133</v>
      </c>
      <c r="E233" s="193">
        <v>938.88191237038279</v>
      </c>
      <c r="F233" s="193">
        <v>984.86726937688036</v>
      </c>
      <c r="G233" s="193">
        <v>1043.8391318736442</v>
      </c>
      <c r="H233" s="193">
        <v>1106.5014592270929</v>
      </c>
      <c r="I233" s="193">
        <v>1220.4513802077615</v>
      </c>
      <c r="J233" s="193">
        <v>1312.1614744449337</v>
      </c>
      <c r="K233" s="193">
        <v>1405.1106559012444</v>
      </c>
      <c r="L233" s="193">
        <v>1460.0711482868251</v>
      </c>
      <c r="M233" s="193">
        <v>1508.9774149636644</v>
      </c>
      <c r="N233" s="193">
        <v>1628.9016072559314</v>
      </c>
      <c r="O233" s="193">
        <v>1665.2630628997229</v>
      </c>
      <c r="P233" s="436">
        <v>1694.4441741329395</v>
      </c>
      <c r="Q233" s="436">
        <v>1755.4609326318241</v>
      </c>
      <c r="R233" s="436">
        <v>1802.0862056133906</v>
      </c>
      <c r="S233" s="437">
        <v>1848.7867574587349</v>
      </c>
      <c r="T233" s="193"/>
      <c r="U233" s="193"/>
      <c r="V233" s="193"/>
      <c r="W233" s="719">
        <v>1639.1311401027533</v>
      </c>
      <c r="X233" s="493" t="s">
        <v>407</v>
      </c>
      <c r="Y233" s="2"/>
    </row>
    <row r="234" spans="1:25">
      <c r="A234" s="2"/>
      <c r="B234" s="161" t="s">
        <v>115</v>
      </c>
      <c r="C234" s="193">
        <v>3802.5402426298601</v>
      </c>
      <c r="D234" s="193">
        <v>4289.9212305257797</v>
      </c>
      <c r="E234" s="193">
        <v>4628.0372931210204</v>
      </c>
      <c r="F234" s="193">
        <v>5206.1066317591203</v>
      </c>
      <c r="G234" s="193">
        <v>6042.1847838619997</v>
      </c>
      <c r="H234" s="193">
        <v>6452.0961949911198</v>
      </c>
      <c r="I234" s="193">
        <v>7184.2032865794399</v>
      </c>
      <c r="J234" s="193">
        <v>8005.6917599910803</v>
      </c>
      <c r="K234" s="193">
        <v>8395.8125447133298</v>
      </c>
      <c r="L234" s="193">
        <v>7239.6242260454701</v>
      </c>
      <c r="M234" s="193">
        <v>7666.2195766859004</v>
      </c>
      <c r="N234" s="193">
        <v>8281.8671261235195</v>
      </c>
      <c r="O234" s="193">
        <v>8475.4717461721593</v>
      </c>
      <c r="P234" s="436">
        <v>8629.6769935452303</v>
      </c>
      <c r="Q234" s="436">
        <v>8683.6408421201595</v>
      </c>
      <c r="R234" s="436">
        <v>7948.1420956908096</v>
      </c>
      <c r="S234" s="437">
        <v>8271.7799786300493</v>
      </c>
      <c r="T234" s="193"/>
      <c r="U234" s="193"/>
      <c r="V234" s="193"/>
      <c r="W234" s="719">
        <v>8089.4590869710009</v>
      </c>
      <c r="X234" s="493" t="s">
        <v>19</v>
      </c>
      <c r="Y234" s="2"/>
    </row>
    <row r="235" spans="1:25">
      <c r="A235" s="2"/>
      <c r="B235" s="161" t="s">
        <v>29</v>
      </c>
      <c r="C235" s="193">
        <v>81818.620518073018</v>
      </c>
      <c r="D235" s="193">
        <v>80488.689739323381</v>
      </c>
      <c r="E235" s="193">
        <v>79388.010978183214</v>
      </c>
      <c r="F235" s="193">
        <v>82571.360996971678</v>
      </c>
      <c r="G235" s="193">
        <v>85090.282762455929</v>
      </c>
      <c r="H235" s="193">
        <v>82205.945273834455</v>
      </c>
      <c r="I235" s="193">
        <v>81305.374813934715</v>
      </c>
      <c r="J235" s="193">
        <v>74698.274385985045</v>
      </c>
      <c r="K235" s="193">
        <v>68902.19905336338</v>
      </c>
      <c r="L235" s="193">
        <v>59160.001850291599</v>
      </c>
      <c r="M235" s="193">
        <v>56415.074054111581</v>
      </c>
      <c r="N235" s="193">
        <v>58404.015590600051</v>
      </c>
      <c r="O235" s="193">
        <v>60914.803083231993</v>
      </c>
      <c r="P235" s="436">
        <v>64713.131209506522</v>
      </c>
      <c r="Q235" s="436">
        <v>67551.002399726887</v>
      </c>
      <c r="R235" s="436">
        <v>70245.932500466894</v>
      </c>
      <c r="S235" s="437">
        <v>72418.610857794833</v>
      </c>
      <c r="T235" s="193"/>
      <c r="U235" s="193"/>
      <c r="V235" s="193"/>
      <c r="W235" s="719">
        <v>67387.580191515095</v>
      </c>
      <c r="X235" s="493" t="s">
        <v>19</v>
      </c>
      <c r="Y235" s="2"/>
    </row>
    <row r="236" spans="1:25">
      <c r="A236" s="2"/>
      <c r="B236" s="161" t="s">
        <v>62</v>
      </c>
      <c r="C236" s="193">
        <v>26030.728815442209</v>
      </c>
      <c r="D236" s="193">
        <v>27358.971886644962</v>
      </c>
      <c r="E236" s="193">
        <v>28630.367960499156</v>
      </c>
      <c r="F236" s="193">
        <v>29898.235894989721</v>
      </c>
      <c r="G236" s="193">
        <v>31617.612282475326</v>
      </c>
      <c r="H236" s="193">
        <v>32274.763742200572</v>
      </c>
      <c r="I236" s="193">
        <v>34332.301207055061</v>
      </c>
      <c r="J236" s="193">
        <v>35151.340686537151</v>
      </c>
      <c r="K236" s="193">
        <v>36068.093230399973</v>
      </c>
      <c r="L236" s="193">
        <v>34402.96146417471</v>
      </c>
      <c r="M236" s="193">
        <v>35740.737200529671</v>
      </c>
      <c r="N236" s="193">
        <v>36456.002158261857</v>
      </c>
      <c r="O236" s="193">
        <v>37477.802293248824</v>
      </c>
      <c r="P236" s="436">
        <v>39016.758679339997</v>
      </c>
      <c r="Q236" s="436">
        <v>40709.1973223936</v>
      </c>
      <c r="R236" s="436">
        <v>41767.289645574572</v>
      </c>
      <c r="S236" s="437">
        <v>42608.919388137285</v>
      </c>
      <c r="T236" s="193"/>
      <c r="U236" s="193"/>
      <c r="V236" s="193"/>
      <c r="W236" s="719">
        <v>38584.457820037438</v>
      </c>
      <c r="X236" s="493" t="s">
        <v>19</v>
      </c>
      <c r="Y236" s="2"/>
    </row>
    <row r="237" spans="1:25">
      <c r="A237" s="2"/>
      <c r="B237" s="161" t="s">
        <v>32</v>
      </c>
      <c r="C237" s="193">
        <v>36449.855115534861</v>
      </c>
      <c r="D237" s="193">
        <v>37273.618103417619</v>
      </c>
      <c r="E237" s="193">
        <v>38166.037840781217</v>
      </c>
      <c r="F237" s="193">
        <v>39677.198348105841</v>
      </c>
      <c r="G237" s="193">
        <v>41921.809761789213</v>
      </c>
      <c r="H237" s="193">
        <v>44307.92058486028</v>
      </c>
      <c r="I237" s="193">
        <v>46437.067117306477</v>
      </c>
      <c r="J237" s="193">
        <v>48061.537661335336</v>
      </c>
      <c r="K237" s="193">
        <v>48401.427340389913</v>
      </c>
      <c r="L237" s="193">
        <v>47001.555349681752</v>
      </c>
      <c r="M237" s="193">
        <v>48373.878815577889</v>
      </c>
      <c r="N237" s="193">
        <v>49790.66547823052</v>
      </c>
      <c r="O237" s="193">
        <v>51450.122295058092</v>
      </c>
      <c r="P237" s="436">
        <v>52787.026948993465</v>
      </c>
      <c r="Q237" s="436">
        <v>54598.550688751944</v>
      </c>
      <c r="R237" s="436">
        <v>56207.036747267928</v>
      </c>
      <c r="S237" s="437">
        <v>57466.787113234765</v>
      </c>
      <c r="T237" s="193"/>
      <c r="U237" s="193"/>
      <c r="V237" s="193"/>
      <c r="W237" s="719">
        <v>52216.082732284442</v>
      </c>
      <c r="X237" s="493" t="s">
        <v>19</v>
      </c>
      <c r="Y237" s="2"/>
    </row>
    <row r="238" spans="1:25">
      <c r="A238" s="2"/>
      <c r="B238" s="161" t="s">
        <v>105</v>
      </c>
      <c r="C238" s="193">
        <v>10204.905236495595</v>
      </c>
      <c r="D238" s="193">
        <v>10018.564487922387</v>
      </c>
      <c r="E238" s="193">
        <v>9383.9444718721588</v>
      </c>
      <c r="F238" s="193">
        <v>9654.3366922723326</v>
      </c>
      <c r="G238" s="193">
        <v>10421.035726698416</v>
      </c>
      <c r="H238" s="193">
        <v>11553.515510397954</v>
      </c>
      <c r="I238" s="193">
        <v>12376.336596509569</v>
      </c>
      <c r="J238" s="193">
        <v>13501.602804776052</v>
      </c>
      <c r="K238" s="193">
        <v>14705.551742314759</v>
      </c>
      <c r="L238" s="193">
        <v>15391.196987982325</v>
      </c>
      <c r="M238" s="193">
        <v>16736.851031550472</v>
      </c>
      <c r="N238" s="193">
        <v>17904.745821666904</v>
      </c>
      <c r="O238" s="193">
        <v>18817.74195715864</v>
      </c>
      <c r="P238" s="436">
        <v>19942.504048526782</v>
      </c>
      <c r="Q238" s="436">
        <v>20886.27479453363</v>
      </c>
      <c r="R238" s="436">
        <v>21115.126637870682</v>
      </c>
      <c r="S238" s="437">
        <v>21625.268888203522</v>
      </c>
      <c r="T238" s="193"/>
      <c r="U238" s="193"/>
      <c r="V238" s="193"/>
      <c r="W238" s="719">
        <v>18752.131274456158</v>
      </c>
      <c r="X238" s="493" t="s">
        <v>19</v>
      </c>
      <c r="Y238" s="2"/>
    </row>
    <row r="239" spans="1:25">
      <c r="A239" s="2"/>
      <c r="B239" s="161" t="s">
        <v>106</v>
      </c>
      <c r="C239" s="193">
        <v>1984.4701197699023</v>
      </c>
      <c r="D239" s="193">
        <v>2088.3356576109873</v>
      </c>
      <c r="E239" s="193">
        <v>2178.3863979877619</v>
      </c>
      <c r="F239" s="193">
        <v>2288.3567026200681</v>
      </c>
      <c r="G239" s="193">
        <v>2503.2793754608606</v>
      </c>
      <c r="H239" s="193">
        <v>2732.7169511016696</v>
      </c>
      <c r="I239" s="193">
        <v>2985.6360567966394</v>
      </c>
      <c r="J239" s="193">
        <v>3321.5667619168003</v>
      </c>
      <c r="K239" s="193">
        <v>3632.7401208306296</v>
      </c>
      <c r="L239" s="193">
        <v>3890.6101741303401</v>
      </c>
      <c r="M239" s="193">
        <v>4153.9388460320706</v>
      </c>
      <c r="N239" s="193">
        <v>4469.9974844576209</v>
      </c>
      <c r="O239" s="193">
        <v>4853.6497060030633</v>
      </c>
      <c r="P239" s="436">
        <v>5244.0493797215313</v>
      </c>
      <c r="Q239" s="436">
        <v>5657.6477805359191</v>
      </c>
      <c r="R239" s="436">
        <v>6069.209790920806</v>
      </c>
      <c r="S239" s="437">
        <v>6514.326070868864</v>
      </c>
      <c r="T239" s="193"/>
      <c r="U239" s="193"/>
      <c r="V239" s="193"/>
      <c r="W239" s="719">
        <v>5060.5080783852691</v>
      </c>
      <c r="X239" s="493" t="s">
        <v>19</v>
      </c>
      <c r="Y239" s="2"/>
    </row>
    <row r="240" spans="1:25">
      <c r="A240" s="2"/>
      <c r="B240" s="161" t="s">
        <v>308</v>
      </c>
      <c r="C240" s="193">
        <v>2237.5245100050697</v>
      </c>
      <c r="D240" s="193">
        <v>2159.3588014301663</v>
      </c>
      <c r="E240" s="193">
        <v>2030.3945495954265</v>
      </c>
      <c r="F240" s="193">
        <v>2105.4308101080742</v>
      </c>
      <c r="G240" s="193">
        <v>2192.4581331599115</v>
      </c>
      <c r="H240" s="193">
        <v>2323.5145753624479</v>
      </c>
      <c r="I240" s="193">
        <v>2533.9230500076769</v>
      </c>
      <c r="J240" s="193">
        <v>2669.7792081987768</v>
      </c>
      <c r="K240" s="193">
        <v>2828.415927228993</v>
      </c>
      <c r="L240" s="193">
        <v>2874.8415094121769</v>
      </c>
      <c r="M240" s="193">
        <v>2888.398273199175</v>
      </c>
      <c r="N240" s="193">
        <v>2915.2998853800041</v>
      </c>
      <c r="O240" s="193">
        <v>2952.5685162938585</v>
      </c>
      <c r="P240" s="436">
        <v>2990.9647402670794</v>
      </c>
      <c r="Q240" s="436">
        <v>3046.7806609588238</v>
      </c>
      <c r="R240" s="436">
        <v>2988.4719444613775</v>
      </c>
      <c r="S240" s="437">
        <v>3081.3723805468603</v>
      </c>
      <c r="T240" s="193"/>
      <c r="U240" s="193"/>
      <c r="V240" s="193"/>
      <c r="W240" s="719">
        <v>2919.9857637806049</v>
      </c>
      <c r="X240" s="493"/>
      <c r="Y240" s="2"/>
    </row>
    <row r="241" spans="1:28">
      <c r="A241" s="2"/>
      <c r="B241" s="161" t="s">
        <v>65</v>
      </c>
      <c r="C241" s="193">
        <v>11424.204487259565</v>
      </c>
      <c r="D241" s="193">
        <v>11858.333888398471</v>
      </c>
      <c r="E241" s="193">
        <v>10775.348398876322</v>
      </c>
      <c r="F241" s="193">
        <v>9957.6858374342355</v>
      </c>
      <c r="G241" s="193">
        <v>11891.624667755577</v>
      </c>
      <c r="H241" s="193">
        <v>13309.697635611639</v>
      </c>
      <c r="I241" s="193">
        <v>14821.14800141213</v>
      </c>
      <c r="J241" s="193">
        <v>16276.925626786213</v>
      </c>
      <c r="K241" s="193">
        <v>17192.91545066471</v>
      </c>
      <c r="L241" s="193">
        <v>16507.341351696246</v>
      </c>
      <c r="M241" s="193">
        <v>16210.289956407638</v>
      </c>
      <c r="N241" s="193">
        <v>16981.33549071179</v>
      </c>
      <c r="O241" s="193">
        <v>18004.465324377237</v>
      </c>
      <c r="P241" s="436">
        <v>18281.19296996664</v>
      </c>
      <c r="Q241" s="444">
        <v>18995.912969213263</v>
      </c>
      <c r="R241" s="444">
        <v>19546.119023132582</v>
      </c>
      <c r="S241" s="445">
        <v>20129.627047783459</v>
      </c>
      <c r="T241" s="193"/>
      <c r="U241" s="193"/>
      <c r="V241" s="193"/>
      <c r="W241" s="719">
        <v>18003.506182898327</v>
      </c>
      <c r="X241" s="493" t="s">
        <v>19</v>
      </c>
      <c r="Y241" s="2"/>
    </row>
    <row r="242" spans="1:28">
      <c r="A242" s="2"/>
      <c r="B242" s="161" t="s">
        <v>118</v>
      </c>
      <c r="C242" s="193">
        <v>2100.2430760729399</v>
      </c>
      <c r="D242" s="193">
        <v>2252.4226573281285</v>
      </c>
      <c r="E242" s="193">
        <v>2403.51749693392</v>
      </c>
      <c r="F242" s="193">
        <v>2590.2943108919112</v>
      </c>
      <c r="G242" s="193">
        <v>2828.0475162509233</v>
      </c>
      <c r="H242" s="193">
        <v>3102.9366931111254</v>
      </c>
      <c r="I242" s="193">
        <v>3383.6950398443951</v>
      </c>
      <c r="J242" s="193">
        <v>3681.3161176213307</v>
      </c>
      <c r="K242" s="193">
        <v>3924.1013288690351</v>
      </c>
      <c r="L242" s="193">
        <v>4123.4258041987378</v>
      </c>
      <c r="M242" s="193">
        <v>4395.510162679976</v>
      </c>
      <c r="N242" s="193">
        <v>4715.8863493231211</v>
      </c>
      <c r="O242" s="193">
        <v>5000.7648543820897</v>
      </c>
      <c r="P242" s="436">
        <v>5300.3260704476452</v>
      </c>
      <c r="Q242" s="436">
        <v>5656.9569401980125</v>
      </c>
      <c r="R242" s="436">
        <v>6034.2599491875362</v>
      </c>
      <c r="S242" s="437">
        <v>6424.133768366738</v>
      </c>
      <c r="T242" s="193"/>
      <c r="U242" s="193"/>
      <c r="V242" s="193"/>
      <c r="W242" s="719">
        <v>5149.3946946272199</v>
      </c>
      <c r="X242" s="493" t="s">
        <v>19</v>
      </c>
      <c r="Y242" s="2"/>
    </row>
    <row r="243" spans="1:28">
      <c r="A243" s="2"/>
      <c r="B243" s="161" t="s">
        <v>181</v>
      </c>
      <c r="C243" s="193">
        <v>3086.3548211564216</v>
      </c>
      <c r="D243" s="193">
        <v>3184.9232000727566</v>
      </c>
      <c r="E243" s="193">
        <v>3267.0869232358568</v>
      </c>
      <c r="F243" s="193">
        <v>3360.668429814903</v>
      </c>
      <c r="G243" s="193">
        <v>3490.7162520162192</v>
      </c>
      <c r="H243" s="193">
        <v>3699.9152484338615</v>
      </c>
      <c r="I243" s="193">
        <v>3827.0952122522499</v>
      </c>
      <c r="J243" s="193">
        <v>3949.7839981369402</v>
      </c>
      <c r="K243" s="193">
        <v>4061.2411174406375</v>
      </c>
      <c r="L243" s="193">
        <v>4135.8652637666155</v>
      </c>
      <c r="M243" s="193">
        <v>4388.1448465190733</v>
      </c>
      <c r="N243" s="193">
        <v>3805.2379940981668</v>
      </c>
      <c r="O243" s="193">
        <v>3863.2894748933368</v>
      </c>
      <c r="P243" s="436">
        <v>4007.8267003992655</v>
      </c>
      <c r="Q243" s="436">
        <v>3967.9378328367893</v>
      </c>
      <c r="R243" s="436">
        <v>2811.9995604737182</v>
      </c>
      <c r="S243" s="437">
        <v>2508.1282277214518</v>
      </c>
      <c r="T243" s="193"/>
      <c r="U243" s="193"/>
      <c r="V243" s="193"/>
      <c r="W243" s="719">
        <v>3568.0197694230501</v>
      </c>
      <c r="X243" s="493" t="s">
        <v>407</v>
      </c>
      <c r="Y243" s="2"/>
    </row>
    <row r="244" spans="1:28">
      <c r="A244" s="2"/>
      <c r="B244" s="161" t="s">
        <v>182</v>
      </c>
      <c r="C244" s="193">
        <v>1666.884355547003</v>
      </c>
      <c r="D244" s="193">
        <v>1746.9295329593956</v>
      </c>
      <c r="E244" s="193">
        <v>1804.2844908096445</v>
      </c>
      <c r="F244" s="193">
        <v>1916.1057411425836</v>
      </c>
      <c r="G244" s="193">
        <v>2051.6074330928741</v>
      </c>
      <c r="H244" s="193">
        <v>2210.4722682336396</v>
      </c>
      <c r="I244" s="193">
        <v>2392.6900388805816</v>
      </c>
      <c r="J244" s="193">
        <v>2589.8971555859694</v>
      </c>
      <c r="K244" s="193">
        <v>2768.4234492782252</v>
      </c>
      <c r="L244" s="193">
        <v>2961.990559948596</v>
      </c>
      <c r="M244" s="193">
        <v>3212.9418808867549</v>
      </c>
      <c r="N244" s="193">
        <v>3361.1120686709282</v>
      </c>
      <c r="O244" s="193">
        <v>3574.0585195620588</v>
      </c>
      <c r="P244" s="436">
        <v>3701.3926736752351</v>
      </c>
      <c r="Q244" s="436">
        <v>3826.4644016490893</v>
      </c>
      <c r="R244" s="436">
        <v>3861.989228823656</v>
      </c>
      <c r="S244" s="437">
        <v>3922.3353088567719</v>
      </c>
      <c r="T244" s="193"/>
      <c r="U244" s="193"/>
      <c r="V244" s="193"/>
      <c r="W244" s="719">
        <v>3481.0126107781502</v>
      </c>
      <c r="X244" s="493" t="s">
        <v>407</v>
      </c>
      <c r="Y244" s="2"/>
    </row>
    <row r="245" spans="1:28">
      <c r="A245" s="2"/>
      <c r="B245" s="161" t="s">
        <v>183</v>
      </c>
      <c r="C245" s="193">
        <v>2037.529706232963</v>
      </c>
      <c r="D245" s="193">
        <v>2089.362306739316</v>
      </c>
      <c r="E245" s="193">
        <v>1911.98162108464</v>
      </c>
      <c r="F245" s="193">
        <v>1601.5974261438328</v>
      </c>
      <c r="G245" s="193">
        <v>1532.643789772598</v>
      </c>
      <c r="H245" s="193">
        <v>1472.877759153205</v>
      </c>
      <c r="I245" s="193">
        <v>1445.0051431310776</v>
      </c>
      <c r="J245" s="193">
        <v>1407.2164423955428</v>
      </c>
      <c r="K245" s="193">
        <v>1161.389244575555</v>
      </c>
      <c r="L245" s="193">
        <v>1248.9011344893561</v>
      </c>
      <c r="M245" s="193">
        <v>1430.8608885856656</v>
      </c>
      <c r="N245" s="193">
        <v>1663.4563757013123</v>
      </c>
      <c r="O245" s="193">
        <v>1882.2379780276594</v>
      </c>
      <c r="P245" s="436">
        <v>1967.4740771812633</v>
      </c>
      <c r="Q245" s="436">
        <v>2010.3823898103126</v>
      </c>
      <c r="R245" s="436">
        <v>2013.1671166420717</v>
      </c>
      <c r="S245" s="437">
        <v>2006.374723726716</v>
      </c>
      <c r="T245" s="193"/>
      <c r="U245" s="193"/>
      <c r="V245" s="193"/>
      <c r="W245" s="719">
        <v>1830.84032839423</v>
      </c>
      <c r="X245" s="493" t="s">
        <v>407</v>
      </c>
      <c r="Y245" s="2"/>
      <c r="Z245" s="2"/>
      <c r="AA245" s="2"/>
      <c r="AB245" s="2"/>
    </row>
    <row r="246" spans="1:2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7:X37">
    <sortState ref="B38:X245">
      <sortCondition ref="B37"/>
    </sortState>
  </autoFilter>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3"/>
  <sheetViews>
    <sheetView topLeftCell="A16" workbookViewId="0">
      <selection activeCell="A2" sqref="A2:D2"/>
    </sheetView>
  </sheetViews>
  <sheetFormatPr defaultRowHeight="15"/>
  <cols>
    <col min="1" max="1" width="7.140625" customWidth="1"/>
    <col min="2" max="2" width="21" customWidth="1"/>
    <col min="10" max="10" width="14.85546875" customWidth="1"/>
  </cols>
  <sheetData>
    <row r="1" spans="1:22">
      <c r="A1" s="44" t="s">
        <v>0</v>
      </c>
      <c r="B1" s="2"/>
      <c r="C1" s="2"/>
      <c r="D1" s="2"/>
      <c r="E1" s="2"/>
      <c r="F1" s="2"/>
      <c r="G1" s="2"/>
      <c r="H1" s="2"/>
      <c r="I1" s="2"/>
      <c r="J1" s="2"/>
      <c r="T1" s="107"/>
    </row>
    <row r="2" spans="1:22" ht="15.75">
      <c r="A2" s="47" t="s">
        <v>321</v>
      </c>
      <c r="B2" s="70"/>
      <c r="C2" s="70"/>
      <c r="D2" s="2"/>
      <c r="E2" s="2"/>
      <c r="F2" s="71"/>
      <c r="G2" s="2"/>
      <c r="H2" s="2"/>
      <c r="I2" s="2"/>
      <c r="J2" s="2"/>
      <c r="T2" s="107"/>
    </row>
    <row r="3" spans="1:22">
      <c r="A3" s="2"/>
      <c r="B3" s="2"/>
      <c r="C3" s="2"/>
      <c r="D3" s="2"/>
      <c r="E3" s="2"/>
      <c r="F3" s="2"/>
      <c r="G3" s="2"/>
      <c r="H3" s="2"/>
      <c r="I3" s="2"/>
      <c r="J3" s="2"/>
      <c r="T3" s="107"/>
    </row>
    <row r="4" spans="1:22">
      <c r="A4" s="2"/>
      <c r="B4" s="2"/>
      <c r="C4" s="2"/>
      <c r="D4" s="290"/>
      <c r="E4" s="2"/>
      <c r="F4" s="2"/>
      <c r="G4" s="2"/>
      <c r="H4" s="2"/>
      <c r="I4" s="2"/>
      <c r="J4" s="2"/>
      <c r="T4" s="107"/>
    </row>
    <row r="5" spans="1:22">
      <c r="A5" s="2"/>
      <c r="B5" s="2"/>
      <c r="C5" s="2"/>
      <c r="D5" s="2"/>
      <c r="E5" s="2"/>
      <c r="F5" s="2"/>
      <c r="G5" s="2"/>
      <c r="H5" s="2"/>
      <c r="I5" s="2"/>
      <c r="J5" s="2"/>
      <c r="K5" s="63"/>
      <c r="L5" s="63"/>
      <c r="M5" s="63"/>
      <c r="N5" s="63"/>
      <c r="O5" s="63"/>
      <c r="P5" s="63"/>
      <c r="Q5" s="63"/>
      <c r="R5" s="63"/>
      <c r="S5" s="63"/>
      <c r="T5" s="107"/>
    </row>
    <row r="6" spans="1:22">
      <c r="A6" s="2"/>
      <c r="B6" s="2"/>
      <c r="C6" s="2"/>
      <c r="D6" s="2"/>
      <c r="E6" s="2"/>
      <c r="F6" s="2"/>
      <c r="G6" s="2"/>
      <c r="H6" s="2"/>
      <c r="I6" s="2"/>
      <c r="J6" s="78"/>
      <c r="K6" s="664"/>
      <c r="L6" s="665">
        <v>2004</v>
      </c>
      <c r="M6" s="665">
        <v>2006</v>
      </c>
      <c r="N6" s="665">
        <v>2008</v>
      </c>
      <c r="O6" s="665">
        <v>2010</v>
      </c>
      <c r="P6" s="665">
        <v>2012</v>
      </c>
      <c r="Q6" s="665">
        <v>2014</v>
      </c>
      <c r="R6" s="665">
        <v>2016</v>
      </c>
      <c r="S6" s="665">
        <v>2018</v>
      </c>
      <c r="T6" s="107"/>
      <c r="U6" s="107"/>
      <c r="V6" s="107"/>
    </row>
    <row r="7" spans="1:22">
      <c r="A7" s="2"/>
      <c r="B7" s="2"/>
      <c r="C7" s="2"/>
      <c r="D7" s="2"/>
      <c r="E7" s="2"/>
      <c r="F7" s="2"/>
      <c r="G7" s="2"/>
      <c r="H7" s="2"/>
      <c r="I7" s="2"/>
      <c r="J7" s="78"/>
      <c r="K7" s="666" t="str">
        <f>B29</f>
        <v>Australia</v>
      </c>
      <c r="L7" s="667">
        <f>L10/C28*C29</f>
        <v>124.18604651162791</v>
      </c>
      <c r="M7" s="667">
        <f>M10/D28*D29</f>
        <v>110.98748261474269</v>
      </c>
      <c r="N7" s="667">
        <f>N10/E28*E29</f>
        <v>112.5</v>
      </c>
      <c r="O7" s="667">
        <f>O10/F28*F29</f>
        <v>106.81132075471697</v>
      </c>
      <c r="P7" s="667">
        <f>P10/G28*G29</f>
        <v>162.20472440944883</v>
      </c>
      <c r="Q7" s="667">
        <f>H29</f>
        <v>129.2420912338213</v>
      </c>
      <c r="R7" s="664"/>
      <c r="S7" s="664"/>
      <c r="T7" s="107"/>
      <c r="U7" s="107"/>
      <c r="V7" s="107"/>
    </row>
    <row r="8" spans="1:22">
      <c r="A8" s="2"/>
      <c r="B8" s="2"/>
      <c r="C8" s="2"/>
      <c r="D8" s="2"/>
      <c r="E8" s="2"/>
      <c r="F8" s="2"/>
      <c r="G8" s="2"/>
      <c r="H8" s="2"/>
      <c r="I8" s="2"/>
      <c r="J8" s="78"/>
      <c r="K8" s="666" t="str">
        <f>B30</f>
        <v>Costa Rica</v>
      </c>
      <c r="L8" s="667">
        <f>L10/C28*C30</f>
        <v>126.51162790697674</v>
      </c>
      <c r="M8" s="667">
        <f>M10/D28*D30</f>
        <v>125.86926286509039</v>
      </c>
      <c r="N8" s="667">
        <f>N10/E28*E30</f>
        <v>147.94520547945206</v>
      </c>
      <c r="O8" s="667">
        <f>O10/F28*F30</f>
        <v>130.24528301886792</v>
      </c>
      <c r="P8" s="667">
        <f>P10/G28*G30</f>
        <v>115.21653543307086</v>
      </c>
      <c r="Q8" s="667">
        <f>H30</f>
        <v>118.58799084433291</v>
      </c>
      <c r="R8" s="664"/>
      <c r="S8" s="664"/>
      <c r="T8" s="107"/>
      <c r="U8" s="107"/>
      <c r="V8" s="107"/>
    </row>
    <row r="9" spans="1:22">
      <c r="A9" s="2"/>
      <c r="B9" s="2"/>
      <c r="C9" s="2"/>
      <c r="D9" s="2"/>
      <c r="E9" s="2"/>
      <c r="F9" s="2"/>
      <c r="G9" s="2"/>
      <c r="H9" s="2"/>
      <c r="I9" s="188"/>
      <c r="J9" s="78"/>
      <c r="K9" s="666" t="str">
        <f>B31</f>
        <v>Cameroon</v>
      </c>
      <c r="L9" s="667">
        <f>L10/C28*C31</f>
        <v>83.875968992248062</v>
      </c>
      <c r="M9" s="667">
        <f>M10/D28*D31</f>
        <v>88.73435326842835</v>
      </c>
      <c r="N9" s="667">
        <f>N10/E28*E31</f>
        <v>76.369863013698634</v>
      </c>
      <c r="O9" s="667">
        <f>O10/F28*F31</f>
        <v>81.075471698113205</v>
      </c>
      <c r="P9" s="667">
        <f>P10/G28*G31</f>
        <v>72.204724409448815</v>
      </c>
      <c r="Q9" s="667">
        <f>H31</f>
        <v>84.654903372944403</v>
      </c>
      <c r="R9" s="667"/>
      <c r="S9" s="664"/>
      <c r="T9" s="107"/>
      <c r="U9" s="107"/>
      <c r="V9" s="107"/>
    </row>
    <row r="10" spans="1:22">
      <c r="A10" s="2"/>
      <c r="B10" s="2"/>
      <c r="C10" s="2"/>
      <c r="D10" s="2"/>
      <c r="E10" s="2"/>
      <c r="F10" s="2"/>
      <c r="G10" s="2"/>
      <c r="H10" s="2"/>
      <c r="I10" s="2"/>
      <c r="J10" s="78"/>
      <c r="K10" s="666" t="str">
        <f>B28</f>
        <v>(Average country)</v>
      </c>
      <c r="L10" s="667">
        <v>100</v>
      </c>
      <c r="M10" s="667">
        <v>100</v>
      </c>
      <c r="N10" s="667">
        <v>100</v>
      </c>
      <c r="O10" s="667">
        <v>100</v>
      </c>
      <c r="P10" s="667">
        <v>100</v>
      </c>
      <c r="Q10" s="667">
        <f>H28</f>
        <v>100</v>
      </c>
      <c r="R10" s="664"/>
      <c r="S10" s="664"/>
      <c r="T10" s="107"/>
      <c r="U10" s="107"/>
      <c r="V10" s="107"/>
    </row>
    <row r="11" spans="1:22">
      <c r="A11" s="2"/>
      <c r="B11" s="2"/>
      <c r="C11" s="2"/>
      <c r="D11" s="2"/>
      <c r="E11" s="2"/>
      <c r="F11" s="2"/>
      <c r="G11" s="2"/>
      <c r="H11" s="2"/>
      <c r="I11" s="2"/>
      <c r="J11" s="78"/>
      <c r="K11" s="107"/>
      <c r="L11" s="107"/>
      <c r="M11" s="107"/>
      <c r="N11" s="107"/>
      <c r="O11" s="107"/>
      <c r="P11" s="107"/>
      <c r="Q11" s="107"/>
      <c r="R11" s="107"/>
      <c r="S11" s="107"/>
      <c r="T11" s="107"/>
      <c r="U11" s="107"/>
      <c r="V11" s="107"/>
    </row>
    <row r="12" spans="1:22">
      <c r="A12" s="2"/>
      <c r="B12" s="2"/>
      <c r="C12" s="2"/>
      <c r="D12" s="2"/>
      <c r="E12" s="2"/>
      <c r="F12" s="2"/>
      <c r="G12" s="2"/>
      <c r="H12" s="2"/>
      <c r="I12" s="2"/>
      <c r="J12" s="78"/>
      <c r="K12" s="107"/>
      <c r="L12" s="107"/>
      <c r="M12" s="107"/>
      <c r="N12" s="107"/>
      <c r="O12" s="107"/>
      <c r="P12" s="107"/>
      <c r="Q12" s="107"/>
      <c r="R12" s="107"/>
      <c r="S12" s="107"/>
      <c r="T12" s="107"/>
    </row>
    <row r="13" spans="1:22">
      <c r="A13" s="2"/>
      <c r="B13" s="2"/>
      <c r="C13" s="2"/>
      <c r="D13" s="2"/>
      <c r="E13" s="2"/>
      <c r="F13" s="2"/>
      <c r="G13" s="2"/>
      <c r="H13" s="2"/>
      <c r="I13" s="2"/>
      <c r="J13" s="78"/>
    </row>
    <row r="14" spans="1:22">
      <c r="A14" s="2"/>
      <c r="B14" s="2"/>
      <c r="C14" s="2"/>
      <c r="D14" s="2"/>
      <c r="E14" s="2"/>
      <c r="F14" s="2"/>
      <c r="G14" s="2"/>
      <c r="H14" s="2"/>
      <c r="I14" s="2"/>
      <c r="J14" s="2"/>
    </row>
    <row r="15" spans="1:22">
      <c r="A15" s="2"/>
      <c r="B15" s="2"/>
      <c r="C15" s="2"/>
      <c r="D15" s="2"/>
      <c r="E15" s="2"/>
      <c r="F15" s="2"/>
      <c r="G15" s="2"/>
      <c r="H15" s="2"/>
      <c r="I15" s="2"/>
      <c r="J15" s="2"/>
    </row>
    <row r="16" spans="1:22">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680" t="s">
        <v>316</v>
      </c>
      <c r="C27" s="406">
        <v>2004</v>
      </c>
      <c r="D27" s="406">
        <v>2006</v>
      </c>
      <c r="E27" s="406">
        <v>2008</v>
      </c>
      <c r="F27" s="406">
        <v>2010</v>
      </c>
      <c r="G27" s="406">
        <v>2012</v>
      </c>
      <c r="H27" s="406">
        <v>2014</v>
      </c>
      <c r="I27" s="406" t="s">
        <v>317</v>
      </c>
      <c r="J27" s="61"/>
    </row>
    <row r="28" spans="1:10">
      <c r="A28" s="291">
        <v>100</v>
      </c>
      <c r="B28" s="643" t="s">
        <v>415</v>
      </c>
      <c r="C28" s="644">
        <v>100</v>
      </c>
      <c r="D28" s="644">
        <v>100</v>
      </c>
      <c r="E28" s="644">
        <v>100</v>
      </c>
      <c r="F28" s="644">
        <v>100</v>
      </c>
      <c r="G28" s="644">
        <v>100</v>
      </c>
      <c r="H28" s="644">
        <v>100</v>
      </c>
      <c r="I28" s="645">
        <f>SUM(C28:H28)/6</f>
        <v>100</v>
      </c>
      <c r="J28" s="61"/>
    </row>
    <row r="29" spans="1:10">
      <c r="A29" s="646" t="s">
        <v>185</v>
      </c>
      <c r="B29" s="292" t="s">
        <v>34</v>
      </c>
      <c r="C29" s="293">
        <v>124.18604651162791</v>
      </c>
      <c r="D29" s="294">
        <v>110.98748261474269</v>
      </c>
      <c r="E29" s="295">
        <v>112.5</v>
      </c>
      <c r="F29" s="295">
        <v>106.81132075471697</v>
      </c>
      <c r="G29" s="295">
        <v>162.20472440944883</v>
      </c>
      <c r="H29" s="295">
        <v>129.2420912338213</v>
      </c>
      <c r="I29" s="322">
        <f>SUM(C29:H29)/6</f>
        <v>124.3219442540596</v>
      </c>
      <c r="J29" s="61"/>
    </row>
    <row r="30" spans="1:10">
      <c r="A30" s="289" t="s">
        <v>185</v>
      </c>
      <c r="B30" s="292" t="s">
        <v>136</v>
      </c>
      <c r="C30" s="293">
        <v>126.51162790697674</v>
      </c>
      <c r="D30" s="294">
        <v>125.86926286509039</v>
      </c>
      <c r="E30" s="295">
        <v>147.94520547945206</v>
      </c>
      <c r="F30" s="295">
        <v>130.24528301886792</v>
      </c>
      <c r="G30" s="295">
        <v>115.21653543307086</v>
      </c>
      <c r="H30" s="295">
        <v>118.58799084433291</v>
      </c>
      <c r="I30" s="322">
        <f>SUM(C30:H30)/6</f>
        <v>127.39598425796514</v>
      </c>
      <c r="J30" s="2"/>
    </row>
    <row r="31" spans="1:10">
      <c r="A31" s="647" t="s">
        <v>185</v>
      </c>
      <c r="B31" s="292" t="s">
        <v>130</v>
      </c>
      <c r="C31" s="293">
        <v>83.875968992248062</v>
      </c>
      <c r="D31" s="294">
        <v>88.73435326842835</v>
      </c>
      <c r="E31" s="295">
        <v>76.369863013698634</v>
      </c>
      <c r="F31" s="295">
        <v>81.075471698113205</v>
      </c>
      <c r="G31" s="295">
        <v>72.204724409448815</v>
      </c>
      <c r="H31" s="295">
        <v>84.654903372944403</v>
      </c>
      <c r="I31" s="322">
        <f t="shared" ref="I31" si="0">SUM(C31:H31)/6</f>
        <v>81.152547459146902</v>
      </c>
      <c r="J31" s="2"/>
    </row>
    <row r="32" spans="1:10">
      <c r="A32" s="2"/>
      <c r="B32" s="2"/>
      <c r="C32" s="2"/>
      <c r="D32" s="2"/>
      <c r="E32" s="2"/>
      <c r="F32" s="2"/>
      <c r="G32" s="2"/>
      <c r="H32" s="2"/>
      <c r="I32" s="2"/>
      <c r="J32" s="2"/>
    </row>
    <row r="33" spans="1:10">
      <c r="A33" s="2"/>
      <c r="B33" s="561" t="s">
        <v>191</v>
      </c>
      <c r="C33" s="681" t="s">
        <v>319</v>
      </c>
      <c r="D33" s="682"/>
      <c r="E33" s="554"/>
      <c r="F33" s="554"/>
      <c r="G33" s="554"/>
      <c r="H33" s="554"/>
      <c r="I33" s="554"/>
      <c r="J33" s="556"/>
    </row>
    <row r="34" spans="1:10">
      <c r="A34" s="2"/>
      <c r="B34" s="447" t="s">
        <v>322</v>
      </c>
      <c r="C34" s="406">
        <v>2006</v>
      </c>
      <c r="D34" s="406">
        <v>2008</v>
      </c>
      <c r="E34" s="406">
        <v>2010</v>
      </c>
      <c r="F34" s="406">
        <v>2012</v>
      </c>
      <c r="G34" s="406">
        <v>2014</v>
      </c>
      <c r="H34" s="406">
        <v>2016</v>
      </c>
      <c r="I34" s="406" t="s">
        <v>317</v>
      </c>
      <c r="J34" s="449" t="s">
        <v>260</v>
      </c>
    </row>
    <row r="35" spans="1:10">
      <c r="A35" s="2"/>
      <c r="B35" s="447"/>
      <c r="C35" s="447"/>
      <c r="D35" s="447"/>
      <c r="E35" s="447"/>
      <c r="F35" s="447"/>
      <c r="G35" s="447"/>
      <c r="H35" s="447"/>
      <c r="I35" s="447"/>
      <c r="J35" s="449"/>
    </row>
    <row r="36" spans="1:10">
      <c r="A36" s="2"/>
      <c r="B36" s="643" t="s">
        <v>415</v>
      </c>
      <c r="C36" s="644">
        <v>100</v>
      </c>
      <c r="D36" s="644">
        <v>100</v>
      </c>
      <c r="E36" s="644">
        <v>100</v>
      </c>
      <c r="F36" s="644">
        <v>100</v>
      </c>
      <c r="G36" s="644">
        <v>100</v>
      </c>
      <c r="H36" s="644">
        <v>100</v>
      </c>
      <c r="I36" s="645">
        <f t="shared" ref="I36:I43" si="1">SUM(C36:H36)/6</f>
        <v>100</v>
      </c>
      <c r="J36" s="552"/>
    </row>
    <row r="37" spans="1:10">
      <c r="A37" s="2"/>
      <c r="B37" s="296" t="s">
        <v>122</v>
      </c>
      <c r="C37" s="311">
        <v>42.460629921259844</v>
      </c>
      <c r="D37" s="311">
        <v>42.460629921259844</v>
      </c>
      <c r="E37" s="311">
        <v>42.460629921259844</v>
      </c>
      <c r="F37" s="311">
        <v>42.460629921259844</v>
      </c>
      <c r="G37" s="295">
        <v>42.460629921259844</v>
      </c>
      <c r="H37" s="295">
        <v>55.567282977164624</v>
      </c>
      <c r="I37" s="322">
        <f t="shared" si="1"/>
        <v>44.645072097243975</v>
      </c>
      <c r="J37" s="553" t="s">
        <v>407</v>
      </c>
    </row>
    <row r="38" spans="1:10">
      <c r="A38" s="2"/>
      <c r="B38" s="292" t="s">
        <v>111</v>
      </c>
      <c r="C38" s="293">
        <v>106.8217054263566</v>
      </c>
      <c r="D38" s="294">
        <v>116.82892906815019</v>
      </c>
      <c r="E38" s="295">
        <v>122.26027397260275</v>
      </c>
      <c r="F38" s="295">
        <v>124.24528301886792</v>
      </c>
      <c r="G38" s="295">
        <v>107.73622047244093</v>
      </c>
      <c r="H38" s="295">
        <v>110.2158535424401</v>
      </c>
      <c r="I38" s="322">
        <f t="shared" si="1"/>
        <v>114.68471091680975</v>
      </c>
      <c r="J38" s="553" t="s">
        <v>407</v>
      </c>
    </row>
    <row r="39" spans="1:10">
      <c r="A39" s="2"/>
      <c r="B39" s="292" t="s">
        <v>99</v>
      </c>
      <c r="C39" s="293">
        <v>102.63565891472868</v>
      </c>
      <c r="D39" s="294">
        <v>107.09318497913769</v>
      </c>
      <c r="E39" s="295">
        <v>115.41095890410959</v>
      </c>
      <c r="F39" s="295">
        <v>91.622641509433961</v>
      </c>
      <c r="G39" s="295">
        <v>98.58267716535434</v>
      </c>
      <c r="H39" s="295">
        <v>104.14049727027013</v>
      </c>
      <c r="I39" s="322">
        <f t="shared" si="1"/>
        <v>103.24760312383906</v>
      </c>
      <c r="J39" s="553" t="s">
        <v>19</v>
      </c>
    </row>
    <row r="40" spans="1:10">
      <c r="A40" s="2"/>
      <c r="B40" s="292" t="s">
        <v>113</v>
      </c>
      <c r="C40" s="293">
        <v>60.930232558139529</v>
      </c>
      <c r="D40" s="294">
        <v>54.937413073713479</v>
      </c>
      <c r="E40" s="295">
        <v>62.157534246575338</v>
      </c>
      <c r="F40" s="295">
        <v>89.754716981132077</v>
      </c>
      <c r="G40" s="295">
        <v>56.476377952755911</v>
      </c>
      <c r="H40" s="295">
        <v>76.045678997015685</v>
      </c>
      <c r="I40" s="322">
        <f t="shared" si="1"/>
        <v>66.716992301555322</v>
      </c>
      <c r="J40" s="553" t="s">
        <v>407</v>
      </c>
    </row>
    <row r="41" spans="1:10">
      <c r="A41" s="2"/>
      <c r="B41" s="292" t="s">
        <v>266</v>
      </c>
      <c r="C41" s="311">
        <v>119.52054794520548</v>
      </c>
      <c r="D41" s="311">
        <v>119.52054794520548</v>
      </c>
      <c r="E41" s="295">
        <v>119.52054794520548</v>
      </c>
      <c r="F41" s="298">
        <v>108</v>
      </c>
      <c r="G41" s="295">
        <v>96.240157480314963</v>
      </c>
      <c r="H41" s="295">
        <v>92.686228005910579</v>
      </c>
      <c r="I41" s="322">
        <f t="shared" si="1"/>
        <v>109.24800488697367</v>
      </c>
      <c r="J41" s="553" t="s">
        <v>426</v>
      </c>
    </row>
    <row r="42" spans="1:10">
      <c r="A42" s="2"/>
      <c r="B42" s="292" t="s">
        <v>267</v>
      </c>
      <c r="C42" s="293">
        <v>120.46511627906978</v>
      </c>
      <c r="D42" s="294">
        <v>113.76912378303197</v>
      </c>
      <c r="E42" s="295">
        <v>104.45205479452055</v>
      </c>
      <c r="F42" s="295">
        <v>106.56603773584905</v>
      </c>
      <c r="G42" s="295">
        <v>97.539370078740163</v>
      </c>
      <c r="H42" s="295">
        <v>118.30644994391528</v>
      </c>
      <c r="I42" s="322">
        <f t="shared" si="1"/>
        <v>110.18302543585446</v>
      </c>
      <c r="J42" s="553" t="s">
        <v>19</v>
      </c>
    </row>
    <row r="43" spans="1:10">
      <c r="A43" s="2"/>
      <c r="B43" s="292" t="s">
        <v>114</v>
      </c>
      <c r="C43" s="293">
        <v>98.914728682170534</v>
      </c>
      <c r="D43" s="294">
        <v>108.20584144645341</v>
      </c>
      <c r="E43" s="295">
        <v>103.42465753424656</v>
      </c>
      <c r="F43" s="295">
        <v>89.584905660377359</v>
      </c>
      <c r="G43" s="295">
        <v>121.39763779527559</v>
      </c>
      <c r="H43" s="295">
        <v>120.91440775831019</v>
      </c>
      <c r="I43" s="322">
        <f t="shared" si="1"/>
        <v>107.07369647947228</v>
      </c>
      <c r="J43" s="553" t="s">
        <v>407</v>
      </c>
    </row>
    <row r="44" spans="1:10">
      <c r="A44" s="2"/>
      <c r="B44" s="296" t="s">
        <v>268</v>
      </c>
      <c r="C44" s="304"/>
      <c r="D44" s="305"/>
      <c r="E44" s="306"/>
      <c r="F44" s="306"/>
      <c r="G44" s="306"/>
      <c r="H44" s="306"/>
      <c r="I44" s="310"/>
      <c r="J44" s="553"/>
    </row>
    <row r="45" spans="1:10">
      <c r="A45" s="2"/>
      <c r="B45" s="292" t="s">
        <v>34</v>
      </c>
      <c r="C45" s="293">
        <v>124.18604651162791</v>
      </c>
      <c r="D45" s="294">
        <v>110.98748261474269</v>
      </c>
      <c r="E45" s="295">
        <v>112.5</v>
      </c>
      <c r="F45" s="295">
        <v>106.81132075471697</v>
      </c>
      <c r="G45" s="295">
        <v>162.20472440944883</v>
      </c>
      <c r="H45" s="295">
        <v>129.2420912338213</v>
      </c>
      <c r="I45" s="322">
        <f t="shared" ref="I45:I55" si="2">SUM(C45:H45)/6</f>
        <v>124.3219442540596</v>
      </c>
      <c r="J45" s="553" t="s">
        <v>19</v>
      </c>
    </row>
    <row r="46" spans="1:10">
      <c r="A46" s="2"/>
      <c r="B46" s="292" t="s">
        <v>43</v>
      </c>
      <c r="C46" s="293">
        <v>132.09302325581396</v>
      </c>
      <c r="D46" s="294">
        <v>124.3393602225313</v>
      </c>
      <c r="E46" s="295">
        <v>133.73287671232876</v>
      </c>
      <c r="F46" s="295">
        <v>130.03773584905659</v>
      </c>
      <c r="G46" s="295">
        <v>154.17322834645668</v>
      </c>
      <c r="H46" s="295">
        <v>128.38265059044113</v>
      </c>
      <c r="I46" s="322">
        <f t="shared" si="2"/>
        <v>133.79314582943809</v>
      </c>
      <c r="J46" s="553" t="s">
        <v>19</v>
      </c>
    </row>
    <row r="47" spans="1:10">
      <c r="A47" s="2"/>
      <c r="B47" s="292" t="s">
        <v>123</v>
      </c>
      <c r="C47" s="293">
        <v>86.356589147286826</v>
      </c>
      <c r="D47" s="294">
        <v>100.41724617524339</v>
      </c>
      <c r="E47" s="295">
        <v>101.19863013698631</v>
      </c>
      <c r="F47" s="295">
        <v>81.339622641509436</v>
      </c>
      <c r="G47" s="295">
        <v>109.19291338582677</v>
      </c>
      <c r="H47" s="295">
        <v>124.14471914204938</v>
      </c>
      <c r="I47" s="322">
        <f t="shared" si="2"/>
        <v>100.44162010481701</v>
      </c>
      <c r="J47" s="553" t="s">
        <v>407</v>
      </c>
    </row>
    <row r="48" spans="1:10">
      <c r="A48" s="2"/>
      <c r="B48" s="296" t="s">
        <v>77</v>
      </c>
      <c r="C48" s="311">
        <v>91.69291338582677</v>
      </c>
      <c r="D48" s="311">
        <v>91.69291338582677</v>
      </c>
      <c r="E48" s="311">
        <v>91.69291338582677</v>
      </c>
      <c r="F48" s="311">
        <v>91.69291338582677</v>
      </c>
      <c r="G48" s="295">
        <v>91.69291338582677</v>
      </c>
      <c r="H48" s="295">
        <v>102.7476107103092</v>
      </c>
      <c r="I48" s="322">
        <f t="shared" si="2"/>
        <v>93.535362939907188</v>
      </c>
      <c r="J48" s="553" t="s">
        <v>19</v>
      </c>
    </row>
    <row r="49" spans="1:10">
      <c r="A49" s="2"/>
      <c r="B49" s="292" t="s">
        <v>33</v>
      </c>
      <c r="C49" s="311">
        <v>71.917808219178085</v>
      </c>
      <c r="D49" s="311">
        <v>71.917808219178085</v>
      </c>
      <c r="E49" s="295">
        <v>71.917808219178085</v>
      </c>
      <c r="F49" s="298">
        <v>87</v>
      </c>
      <c r="G49" s="295">
        <v>102.0275590551181</v>
      </c>
      <c r="H49" s="295">
        <v>103.82932048559799</v>
      </c>
      <c r="I49" s="322">
        <f t="shared" si="2"/>
        <v>84.768384033041727</v>
      </c>
      <c r="J49" s="553" t="s">
        <v>19</v>
      </c>
    </row>
    <row r="50" spans="1:10">
      <c r="A50" s="2"/>
      <c r="B50" s="292" t="s">
        <v>124</v>
      </c>
      <c r="C50" s="293">
        <v>67.441860465116278</v>
      </c>
      <c r="D50" s="294">
        <v>80.667593880389418</v>
      </c>
      <c r="E50" s="295">
        <v>75.342465753424662</v>
      </c>
      <c r="F50" s="295">
        <v>80.283018867924525</v>
      </c>
      <c r="G50" s="295">
        <v>50.413385826771652</v>
      </c>
      <c r="H50" s="295">
        <v>61.894544265497764</v>
      </c>
      <c r="I50" s="322">
        <f t="shared" si="2"/>
        <v>69.340478176520719</v>
      </c>
      <c r="J50" s="553" t="s">
        <v>407</v>
      </c>
    </row>
    <row r="51" spans="1:10">
      <c r="A51" s="2"/>
      <c r="B51" s="296" t="s">
        <v>69</v>
      </c>
      <c r="C51" s="311">
        <v>89.566929133858281</v>
      </c>
      <c r="D51" s="311">
        <v>89.566929133858281</v>
      </c>
      <c r="E51" s="311">
        <v>89.566929133858281</v>
      </c>
      <c r="F51" s="311">
        <v>89.566929133858281</v>
      </c>
      <c r="G51" s="295">
        <v>89.566929133858281</v>
      </c>
      <c r="H51" s="295">
        <v>81.439409931332463</v>
      </c>
      <c r="I51" s="322">
        <f t="shared" si="2"/>
        <v>88.212342600103966</v>
      </c>
      <c r="J51" s="553" t="s">
        <v>19</v>
      </c>
    </row>
    <row r="52" spans="1:10">
      <c r="A52" s="2"/>
      <c r="B52" s="292" t="s">
        <v>89</v>
      </c>
      <c r="C52" s="294">
        <v>111.96105702364395</v>
      </c>
      <c r="D52" s="294">
        <v>111.96105702364395</v>
      </c>
      <c r="E52" s="295">
        <v>111.98630136986303</v>
      </c>
      <c r="F52" s="295">
        <v>101.66037735849056</v>
      </c>
      <c r="G52" s="295">
        <v>133.24803149606299</v>
      </c>
      <c r="H52" s="295">
        <v>121.95166370721728</v>
      </c>
      <c r="I52" s="322">
        <f t="shared" si="2"/>
        <v>115.46141466315362</v>
      </c>
      <c r="J52" s="553" t="s">
        <v>19</v>
      </c>
    </row>
    <row r="53" spans="1:10">
      <c r="A53" s="2"/>
      <c r="B53" s="292" t="s">
        <v>42</v>
      </c>
      <c r="C53" s="293">
        <v>117.67441860465118</v>
      </c>
      <c r="D53" s="294">
        <v>109.0403337969402</v>
      </c>
      <c r="E53" s="295">
        <v>99.486301369863014</v>
      </c>
      <c r="F53" s="295">
        <v>118.9056603773585</v>
      </c>
      <c r="G53" s="295">
        <v>131.12204724409449</v>
      </c>
      <c r="H53" s="295">
        <v>118.76580614985986</v>
      </c>
      <c r="I53" s="322">
        <f t="shared" si="2"/>
        <v>115.83242792379455</v>
      </c>
      <c r="J53" s="553" t="s">
        <v>19</v>
      </c>
    </row>
    <row r="54" spans="1:10">
      <c r="A54" s="2"/>
      <c r="B54" s="292" t="s">
        <v>269</v>
      </c>
      <c r="C54" s="311">
        <v>99.721835883171067</v>
      </c>
      <c r="D54" s="294">
        <v>99.721835883171067</v>
      </c>
      <c r="E54" s="295">
        <v>119.69178082191783</v>
      </c>
      <c r="F54" s="299">
        <v>110</v>
      </c>
      <c r="G54" s="295">
        <v>99.330708661417333</v>
      </c>
      <c r="H54" s="295">
        <v>108.98596434587886</v>
      </c>
      <c r="I54" s="322">
        <f t="shared" si="2"/>
        <v>106.24202093259269</v>
      </c>
      <c r="J54" s="553"/>
    </row>
    <row r="55" spans="1:10">
      <c r="A55" s="2"/>
      <c r="B55" s="292" t="s">
        <v>125</v>
      </c>
      <c r="C55" s="293">
        <v>90.542635658914733</v>
      </c>
      <c r="D55" s="294">
        <v>78.025034770514594</v>
      </c>
      <c r="E55" s="295">
        <v>67.808219178082197</v>
      </c>
      <c r="F55" s="295">
        <v>95.056603773584911</v>
      </c>
      <c r="G55" s="295">
        <v>63.818897637795281</v>
      </c>
      <c r="H55" s="295">
        <v>64.695135327546865</v>
      </c>
      <c r="I55" s="322">
        <f t="shared" si="2"/>
        <v>76.657754391073084</v>
      </c>
      <c r="J55" s="553" t="s">
        <v>407</v>
      </c>
    </row>
    <row r="56" spans="1:10">
      <c r="A56" s="2"/>
      <c r="B56" s="296" t="s">
        <v>270</v>
      </c>
      <c r="C56" s="304"/>
      <c r="D56" s="305"/>
      <c r="E56" s="306"/>
      <c r="F56" s="306"/>
      <c r="G56" s="306"/>
      <c r="H56" s="306"/>
      <c r="I56" s="310"/>
      <c r="J56" s="553" t="s">
        <v>426</v>
      </c>
    </row>
    <row r="57" spans="1:10">
      <c r="A57" s="2"/>
      <c r="B57" s="292" t="s">
        <v>126</v>
      </c>
      <c r="C57" s="311">
        <v>116.43835616438356</v>
      </c>
      <c r="D57" s="311">
        <v>116.43835616438356</v>
      </c>
      <c r="E57" s="295">
        <v>116.43835616438356</v>
      </c>
      <c r="F57" s="298">
        <v>104</v>
      </c>
      <c r="G57" s="295">
        <v>92.244094488188978</v>
      </c>
      <c r="H57" s="295">
        <v>96.301805884958085</v>
      </c>
      <c r="I57" s="322">
        <f t="shared" ref="I57:I69" si="3">SUM(C57:H57)/6</f>
        <v>106.97682814438296</v>
      </c>
      <c r="J57" s="553" t="s">
        <v>407</v>
      </c>
    </row>
    <row r="58" spans="1:10">
      <c r="A58" s="2"/>
      <c r="B58" s="292" t="s">
        <v>110</v>
      </c>
      <c r="C58" s="311">
        <v>89.986091794158554</v>
      </c>
      <c r="D58" s="294">
        <v>89.986091794158554</v>
      </c>
      <c r="E58" s="295">
        <v>75.856164383561648</v>
      </c>
      <c r="F58" s="295">
        <v>102.96226415094341</v>
      </c>
      <c r="G58" s="295">
        <v>99.370078740157481</v>
      </c>
      <c r="H58" s="295">
        <v>105.34075058257687</v>
      </c>
      <c r="I58" s="322">
        <f t="shared" si="3"/>
        <v>93.916906907592761</v>
      </c>
      <c r="J58" s="553" t="s">
        <v>19</v>
      </c>
    </row>
    <row r="59" spans="1:10">
      <c r="A59" s="2"/>
      <c r="B59" s="292" t="s">
        <v>271</v>
      </c>
      <c r="C59" s="311">
        <v>110.84840055632823</v>
      </c>
      <c r="D59" s="294">
        <v>110.84840055632823</v>
      </c>
      <c r="E59" s="295">
        <v>95.719178082191775</v>
      </c>
      <c r="F59" s="295">
        <v>69.35849056603773</v>
      </c>
      <c r="G59" s="295">
        <v>90.137795275590562</v>
      </c>
      <c r="H59" s="295">
        <v>93.767937781199393</v>
      </c>
      <c r="I59" s="322">
        <f t="shared" si="3"/>
        <v>95.113367136279308</v>
      </c>
      <c r="J59" s="553" t="s">
        <v>19</v>
      </c>
    </row>
    <row r="60" spans="1:10">
      <c r="A60" s="2"/>
      <c r="B60" s="292" t="s">
        <v>94</v>
      </c>
      <c r="C60" s="311">
        <v>95.549374130737135</v>
      </c>
      <c r="D60" s="294">
        <v>95.549374130737135</v>
      </c>
      <c r="E60" s="295">
        <v>70.719178082191775</v>
      </c>
      <c r="F60" s="295">
        <v>101.39622641509433</v>
      </c>
      <c r="G60" s="295">
        <v>93.700787401574814</v>
      </c>
      <c r="H60" s="295">
        <v>104.79248672386885</v>
      </c>
      <c r="I60" s="322">
        <f t="shared" si="3"/>
        <v>93.617904480700687</v>
      </c>
      <c r="J60" s="553" t="s">
        <v>19</v>
      </c>
    </row>
    <row r="61" spans="1:10">
      <c r="A61" s="2"/>
      <c r="B61" s="292" t="s">
        <v>95</v>
      </c>
      <c r="C61" s="293">
        <v>119.37984496124029</v>
      </c>
      <c r="D61" s="294">
        <v>115.02086230876216</v>
      </c>
      <c r="E61" s="295">
        <v>108.56164383561644</v>
      </c>
      <c r="F61" s="295">
        <v>114.9056603773585</v>
      </c>
      <c r="G61" s="295">
        <v>104.2716535433071</v>
      </c>
      <c r="H61" s="295">
        <v>116.91356338395438</v>
      </c>
      <c r="I61" s="322">
        <f t="shared" si="3"/>
        <v>113.17553806837316</v>
      </c>
      <c r="J61" s="553" t="s">
        <v>19</v>
      </c>
    </row>
    <row r="62" spans="1:10">
      <c r="A62" s="2"/>
      <c r="B62" s="292" t="s">
        <v>26</v>
      </c>
      <c r="C62" s="311">
        <v>104.10958904109589</v>
      </c>
      <c r="D62" s="311">
        <v>104.10958904109589</v>
      </c>
      <c r="E62" s="295">
        <v>104.10958904109589</v>
      </c>
      <c r="F62" s="295">
        <v>117.9056603773585</v>
      </c>
      <c r="G62" s="295">
        <v>130.88582677165354</v>
      </c>
      <c r="H62" s="295">
        <v>100.5545552754771</v>
      </c>
      <c r="I62" s="322">
        <f t="shared" si="3"/>
        <v>110.27913492462947</v>
      </c>
      <c r="J62" s="553" t="s">
        <v>19</v>
      </c>
    </row>
    <row r="63" spans="1:10">
      <c r="A63" s="2"/>
      <c r="B63" s="292" t="s">
        <v>88</v>
      </c>
      <c r="C63" s="293">
        <v>111.62790697674419</v>
      </c>
      <c r="D63" s="294">
        <v>109.17941585535465</v>
      </c>
      <c r="E63" s="295">
        <v>107.02054794520548</v>
      </c>
      <c r="F63" s="295">
        <v>106.18867924528301</v>
      </c>
      <c r="G63" s="295">
        <v>126.00393700787403</v>
      </c>
      <c r="H63" s="295">
        <v>123.58163734121412</v>
      </c>
      <c r="I63" s="322">
        <f t="shared" si="3"/>
        <v>113.93368739527925</v>
      </c>
      <c r="J63" s="553" t="s">
        <v>19</v>
      </c>
    </row>
    <row r="64" spans="1:10">
      <c r="A64" s="2"/>
      <c r="B64" s="292" t="s">
        <v>127</v>
      </c>
      <c r="C64" s="293">
        <v>66.976744186046517</v>
      </c>
      <c r="D64" s="294">
        <v>61.613351877607784</v>
      </c>
      <c r="E64" s="295">
        <v>80.993150684931507</v>
      </c>
      <c r="F64" s="298">
        <v>80</v>
      </c>
      <c r="G64" s="295">
        <v>79.763779527559066</v>
      </c>
      <c r="H64" s="295">
        <v>64.76922503818308</v>
      </c>
      <c r="I64" s="322">
        <f t="shared" si="3"/>
        <v>72.352708552387995</v>
      </c>
      <c r="J64" s="553" t="s">
        <v>407</v>
      </c>
    </row>
    <row r="65" spans="1:10">
      <c r="A65" s="2"/>
      <c r="B65" s="292" t="s">
        <v>128</v>
      </c>
      <c r="C65" s="293">
        <v>80</v>
      </c>
      <c r="D65" s="294">
        <v>76.077885952712094</v>
      </c>
      <c r="E65" s="295">
        <v>75.171232876712324</v>
      </c>
      <c r="F65" s="298">
        <v>63</v>
      </c>
      <c r="G65" s="295">
        <v>50.748031496062993</v>
      </c>
      <c r="H65" s="295">
        <v>64.265415005856781</v>
      </c>
      <c r="I65" s="322">
        <f t="shared" si="3"/>
        <v>68.21042755522403</v>
      </c>
      <c r="J65" s="553" t="s">
        <v>407</v>
      </c>
    </row>
    <row r="66" spans="1:10">
      <c r="A66" s="2"/>
      <c r="B66" s="292" t="s">
        <v>129</v>
      </c>
      <c r="C66" s="293">
        <v>77.054263565891475</v>
      </c>
      <c r="D66" s="294">
        <v>74.826147426981919</v>
      </c>
      <c r="E66" s="295">
        <v>71.404109589041099</v>
      </c>
      <c r="F66" s="295">
        <v>104.32075471698113</v>
      </c>
      <c r="G66" s="295">
        <v>69.763779527559052</v>
      </c>
      <c r="H66" s="295">
        <v>75.927135459997743</v>
      </c>
      <c r="I66" s="322">
        <f t="shared" si="3"/>
        <v>78.8826983810754</v>
      </c>
      <c r="J66" s="553" t="s">
        <v>407</v>
      </c>
    </row>
    <row r="67" spans="1:10">
      <c r="A67" s="2"/>
      <c r="B67" s="292" t="s">
        <v>130</v>
      </c>
      <c r="C67" s="293">
        <v>83.875968992248062</v>
      </c>
      <c r="D67" s="294">
        <v>88.73435326842835</v>
      </c>
      <c r="E67" s="295">
        <v>76.369863013698634</v>
      </c>
      <c r="F67" s="295">
        <v>81.075471698113205</v>
      </c>
      <c r="G67" s="295">
        <v>72.204724409448815</v>
      </c>
      <c r="H67" s="295">
        <v>84.654903372944403</v>
      </c>
      <c r="I67" s="322">
        <f t="shared" si="3"/>
        <v>81.152547459146902</v>
      </c>
      <c r="J67" s="553" t="s">
        <v>407</v>
      </c>
    </row>
    <row r="68" spans="1:10">
      <c r="A68" s="2"/>
      <c r="B68" s="292" t="s">
        <v>37</v>
      </c>
      <c r="C68" s="293">
        <v>130.23255813953489</v>
      </c>
      <c r="D68" s="294">
        <v>120.44506258692627</v>
      </c>
      <c r="E68" s="295">
        <v>113.69863013698631</v>
      </c>
      <c r="F68" s="295">
        <v>110.20754716981132</v>
      </c>
      <c r="G68" s="295">
        <v>143.97637795275591</v>
      </c>
      <c r="H68" s="295">
        <v>126.04141573433661</v>
      </c>
      <c r="I68" s="322">
        <f t="shared" si="3"/>
        <v>124.10026528672522</v>
      </c>
      <c r="J68" s="553" t="s">
        <v>19</v>
      </c>
    </row>
    <row r="69" spans="1:10">
      <c r="A69" s="2"/>
      <c r="B69" s="296" t="s">
        <v>272</v>
      </c>
      <c r="C69" s="311">
        <v>86.751968503937022</v>
      </c>
      <c r="D69" s="311">
        <v>86.751968503937022</v>
      </c>
      <c r="E69" s="311">
        <v>86.751968503937022</v>
      </c>
      <c r="F69" s="311">
        <v>86.751968503937022</v>
      </c>
      <c r="G69" s="295">
        <v>86.751968503937022</v>
      </c>
      <c r="H69" s="295">
        <v>77.023663177413781</v>
      </c>
      <c r="I69" s="322">
        <f t="shared" si="3"/>
        <v>85.13058428284981</v>
      </c>
      <c r="J69" s="553"/>
    </row>
    <row r="70" spans="1:10">
      <c r="A70" s="2"/>
      <c r="B70" s="296" t="s">
        <v>273</v>
      </c>
      <c r="C70" s="304"/>
      <c r="D70" s="305"/>
      <c r="E70" s="306"/>
      <c r="F70" s="306"/>
      <c r="G70" s="306"/>
      <c r="H70" s="306"/>
      <c r="I70" s="310"/>
      <c r="J70" s="553" t="s">
        <v>426</v>
      </c>
    </row>
    <row r="71" spans="1:10">
      <c r="A71" s="2"/>
      <c r="B71" s="292" t="s">
        <v>274</v>
      </c>
      <c r="C71" s="293">
        <v>88.837209302325576</v>
      </c>
      <c r="D71" s="294">
        <v>77.885952712100135</v>
      </c>
      <c r="E71" s="295">
        <v>57.020547945205479</v>
      </c>
      <c r="F71" s="298">
        <v>71</v>
      </c>
      <c r="G71" s="295">
        <v>84.527559055118104</v>
      </c>
      <c r="H71" s="295">
        <v>68.844159123175146</v>
      </c>
      <c r="I71" s="322">
        <f>SUM(C71:H71)/6</f>
        <v>74.685904689654066</v>
      </c>
      <c r="J71" s="553" t="s">
        <v>407</v>
      </c>
    </row>
    <row r="72" spans="1:10">
      <c r="A72" s="2"/>
      <c r="B72" s="292" t="s">
        <v>132</v>
      </c>
      <c r="C72" s="293">
        <v>47.286821705426355</v>
      </c>
      <c r="D72" s="294">
        <v>63.838664812239209</v>
      </c>
      <c r="E72" s="295">
        <v>69.863013698630141</v>
      </c>
      <c r="F72" s="298">
        <v>65</v>
      </c>
      <c r="G72" s="295">
        <v>61.062992125984252</v>
      </c>
      <c r="H72" s="295">
        <v>56.056275067363671</v>
      </c>
      <c r="I72" s="322">
        <f>SUM(C72:H72)/6</f>
        <v>60.517961234940607</v>
      </c>
      <c r="J72" s="553" t="s">
        <v>407</v>
      </c>
    </row>
    <row r="73" spans="1:10">
      <c r="A73" s="2"/>
      <c r="B73" s="292" t="s">
        <v>76</v>
      </c>
      <c r="C73" s="293">
        <v>122.32558139534883</v>
      </c>
      <c r="D73" s="294">
        <v>115.99443671766343</v>
      </c>
      <c r="E73" s="295">
        <v>125.513698630137</v>
      </c>
      <c r="F73" s="295">
        <v>104.41509433962264</v>
      </c>
      <c r="G73" s="295">
        <v>137.65748031496065</v>
      </c>
      <c r="H73" s="295">
        <v>115.09095650230337</v>
      </c>
      <c r="I73" s="322">
        <f>SUM(C73:H73)/6</f>
        <v>120.16620798333931</v>
      </c>
      <c r="J73" s="553" t="s">
        <v>19</v>
      </c>
    </row>
    <row r="74" spans="1:10">
      <c r="A74" s="2"/>
      <c r="B74" s="292" t="s">
        <v>74</v>
      </c>
      <c r="C74" s="293">
        <v>87.131782945736433</v>
      </c>
      <c r="D74" s="294">
        <v>90.542420027816391</v>
      </c>
      <c r="E74" s="295">
        <v>83.904109589041099</v>
      </c>
      <c r="F74" s="295">
        <v>79.698113207547166</v>
      </c>
      <c r="G74" s="295">
        <v>84.645669291338592</v>
      </c>
      <c r="H74" s="295">
        <v>96.464803248357768</v>
      </c>
      <c r="I74" s="322">
        <f>SUM(C74:H74)/6</f>
        <v>87.064483051639584</v>
      </c>
      <c r="J74" s="553" t="s">
        <v>19</v>
      </c>
    </row>
    <row r="75" spans="1:10">
      <c r="A75" s="2"/>
      <c r="B75" s="296" t="s">
        <v>275</v>
      </c>
      <c r="C75" s="304"/>
      <c r="D75" s="305"/>
      <c r="E75" s="306"/>
      <c r="F75" s="306"/>
      <c r="G75" s="306"/>
      <c r="H75" s="306"/>
      <c r="I75" s="310"/>
      <c r="J75" s="553"/>
    </row>
    <row r="76" spans="1:10">
      <c r="A76" s="2"/>
      <c r="B76" s="296" t="s">
        <v>276</v>
      </c>
      <c r="C76" s="304"/>
      <c r="D76" s="305"/>
      <c r="E76" s="306"/>
      <c r="F76" s="306"/>
      <c r="G76" s="306"/>
      <c r="H76" s="306"/>
      <c r="I76" s="310"/>
      <c r="J76" s="553"/>
    </row>
    <row r="77" spans="1:10">
      <c r="A77" s="2"/>
      <c r="B77" s="292" t="s">
        <v>133</v>
      </c>
      <c r="C77" s="293">
        <v>124.65116279069768</v>
      </c>
      <c r="D77" s="294">
        <v>122.80945757997218</v>
      </c>
      <c r="E77" s="295">
        <v>131.50684931506848</v>
      </c>
      <c r="F77" s="295">
        <v>117.60377358490565</v>
      </c>
      <c r="G77" s="295">
        <v>99.940944881889777</v>
      </c>
      <c r="H77" s="295">
        <v>112.51263457216294</v>
      </c>
      <c r="I77" s="322">
        <f t="shared" ref="I77:I97" si="4">SUM(C77:H77)/6</f>
        <v>118.17080378744946</v>
      </c>
      <c r="J77" s="553" t="s">
        <v>407</v>
      </c>
    </row>
    <row r="78" spans="1:10">
      <c r="A78" s="2"/>
      <c r="B78" s="296" t="s">
        <v>134</v>
      </c>
      <c r="C78" s="311">
        <v>61.79133858267717</v>
      </c>
      <c r="D78" s="311">
        <v>61.79133858267717</v>
      </c>
      <c r="E78" s="311">
        <v>61.79133858267717</v>
      </c>
      <c r="F78" s="311">
        <v>61.79133858267717</v>
      </c>
      <c r="G78" s="295">
        <v>61.79133858267717</v>
      </c>
      <c r="H78" s="295">
        <v>72.904275266039988</v>
      </c>
      <c r="I78" s="322">
        <f t="shared" si="4"/>
        <v>63.643494696570968</v>
      </c>
      <c r="J78" s="553" t="s">
        <v>407</v>
      </c>
    </row>
    <row r="79" spans="1:10">
      <c r="A79" s="2"/>
      <c r="B79" s="292" t="s">
        <v>135</v>
      </c>
      <c r="C79" s="293">
        <v>76.589147286821699</v>
      </c>
      <c r="D79" s="294">
        <v>96.940194714881784</v>
      </c>
      <c r="E79" s="295">
        <v>92.465753424657535</v>
      </c>
      <c r="F79" s="295">
        <v>89.018867924528294</v>
      </c>
      <c r="G79" s="295">
        <v>77.637795275590548</v>
      </c>
      <c r="H79" s="295">
        <v>88.255663309864659</v>
      </c>
      <c r="I79" s="322">
        <f t="shared" si="4"/>
        <v>86.81790365605741</v>
      </c>
      <c r="J79" s="553" t="s">
        <v>407</v>
      </c>
    </row>
    <row r="80" spans="1:10">
      <c r="A80" s="2"/>
      <c r="B80" s="292" t="s">
        <v>136</v>
      </c>
      <c r="C80" s="293">
        <v>126.51162790697674</v>
      </c>
      <c r="D80" s="294">
        <v>125.86926286509039</v>
      </c>
      <c r="E80" s="295">
        <v>147.94520547945206</v>
      </c>
      <c r="F80" s="295">
        <v>130.24528301886792</v>
      </c>
      <c r="G80" s="295">
        <v>115.21653543307086</v>
      </c>
      <c r="H80" s="295">
        <v>118.58799084433291</v>
      </c>
      <c r="I80" s="322">
        <f t="shared" si="4"/>
        <v>127.39598425796514</v>
      </c>
      <c r="J80" s="553" t="s">
        <v>407</v>
      </c>
    </row>
    <row r="81" spans="1:10">
      <c r="A81" s="2"/>
      <c r="B81" s="292" t="s">
        <v>137</v>
      </c>
      <c r="C81" s="293">
        <v>89.147286821705436</v>
      </c>
      <c r="D81" s="294">
        <v>90.681502086230864</v>
      </c>
      <c r="E81" s="295">
        <v>92.979452054794521</v>
      </c>
      <c r="F81" s="295">
        <v>101.0377358490566</v>
      </c>
      <c r="G81" s="295">
        <v>78.188976377952756</v>
      </c>
      <c r="H81" s="295">
        <v>88.744655400063706</v>
      </c>
      <c r="I81" s="322">
        <f t="shared" si="4"/>
        <v>90.129934764967331</v>
      </c>
      <c r="J81" s="553" t="s">
        <v>407</v>
      </c>
    </row>
    <row r="82" spans="1:10">
      <c r="A82" s="2"/>
      <c r="B82" s="292" t="s">
        <v>70</v>
      </c>
      <c r="C82" s="311">
        <v>117.66342141863697</v>
      </c>
      <c r="D82" s="294">
        <v>117.66342141863697</v>
      </c>
      <c r="E82" s="295">
        <v>117.63698630136987</v>
      </c>
      <c r="F82" s="295">
        <v>121.0566037735849</v>
      </c>
      <c r="G82" s="295">
        <v>122.50000000000001</v>
      </c>
      <c r="H82" s="295">
        <v>128.88646062276743</v>
      </c>
      <c r="I82" s="322">
        <f t="shared" si="4"/>
        <v>120.90114892249936</v>
      </c>
      <c r="J82" s="553" t="s">
        <v>19</v>
      </c>
    </row>
    <row r="83" spans="1:10">
      <c r="A83" s="2"/>
      <c r="B83" s="292" t="s">
        <v>138</v>
      </c>
      <c r="C83" s="293">
        <v>116.74418604651163</v>
      </c>
      <c r="D83" s="294">
        <v>112.23922114047286</v>
      </c>
      <c r="E83" s="295">
        <v>133.73287671232876</v>
      </c>
      <c r="F83" s="295">
        <v>106.56603773584905</v>
      </c>
      <c r="G83" s="295">
        <v>108.40551181102363</v>
      </c>
      <c r="H83" s="295">
        <v>117.12101457373578</v>
      </c>
      <c r="I83" s="322">
        <f t="shared" si="4"/>
        <v>115.80147466998694</v>
      </c>
      <c r="J83" s="553" t="s">
        <v>407</v>
      </c>
    </row>
    <row r="84" spans="1:10">
      <c r="A84" s="2"/>
      <c r="B84" s="292" t="s">
        <v>50</v>
      </c>
      <c r="C84" s="293">
        <v>121.55038759689923</v>
      </c>
      <c r="D84" s="294">
        <v>110.15299026425592</v>
      </c>
      <c r="E84" s="295">
        <v>96.404109589041099</v>
      </c>
      <c r="F84" s="295">
        <v>107.83018867924528</v>
      </c>
      <c r="G84" s="295">
        <v>130.37401574803152</v>
      </c>
      <c r="H84" s="295">
        <v>118.89916762900503</v>
      </c>
      <c r="I84" s="322">
        <f t="shared" si="4"/>
        <v>114.20180991774635</v>
      </c>
      <c r="J84" s="553" t="s">
        <v>19</v>
      </c>
    </row>
    <row r="85" spans="1:10">
      <c r="A85" s="2"/>
      <c r="B85" s="292" t="s">
        <v>52</v>
      </c>
      <c r="C85" s="293">
        <v>133.33333333333331</v>
      </c>
      <c r="D85" s="294">
        <v>106.81502086230874</v>
      </c>
      <c r="E85" s="295">
        <v>122.60273972602739</v>
      </c>
      <c r="F85" s="295">
        <v>122.24528301886795</v>
      </c>
      <c r="G85" s="295">
        <v>160.3740157480315</v>
      </c>
      <c r="H85" s="295">
        <v>125.46351599137408</v>
      </c>
      <c r="I85" s="322">
        <f t="shared" si="4"/>
        <v>128.47231811332384</v>
      </c>
      <c r="J85" s="553" t="s">
        <v>19</v>
      </c>
    </row>
    <row r="86" spans="1:10">
      <c r="A86" s="2"/>
      <c r="B86" s="292" t="s">
        <v>139</v>
      </c>
      <c r="C86" s="293">
        <v>71.782945736434101</v>
      </c>
      <c r="D86" s="294">
        <v>65.785813630041716</v>
      </c>
      <c r="E86" s="295">
        <v>88.356164383561648</v>
      </c>
      <c r="F86" s="295">
        <v>89.603773584905667</v>
      </c>
      <c r="G86" s="295">
        <v>49.232283464566933</v>
      </c>
      <c r="H86" s="295">
        <v>62.309446645060582</v>
      </c>
      <c r="I86" s="322">
        <f t="shared" si="4"/>
        <v>71.178404574095097</v>
      </c>
      <c r="J86" s="553" t="s">
        <v>407</v>
      </c>
    </row>
    <row r="87" spans="1:10">
      <c r="A87" s="2"/>
      <c r="B87" s="292" t="s">
        <v>68</v>
      </c>
      <c r="C87" s="293">
        <v>130.54263565891472</v>
      </c>
      <c r="D87" s="294">
        <v>116.82892906815019</v>
      </c>
      <c r="E87" s="295">
        <v>118.49315068493152</v>
      </c>
      <c r="F87" s="295">
        <v>120.01886792452829</v>
      </c>
      <c r="G87" s="295">
        <v>151.41732283464569</v>
      </c>
      <c r="H87" s="295">
        <v>132.19086171714281</v>
      </c>
      <c r="I87" s="322">
        <f t="shared" si="4"/>
        <v>128.24862798138554</v>
      </c>
      <c r="J87" s="553" t="s">
        <v>19</v>
      </c>
    </row>
    <row r="88" spans="1:10">
      <c r="A88" s="2"/>
      <c r="B88" s="292" t="s">
        <v>277</v>
      </c>
      <c r="C88" s="311">
        <v>70.236439499304581</v>
      </c>
      <c r="D88" s="294">
        <v>70.236439499304581</v>
      </c>
      <c r="E88" s="295">
        <v>103.59589041095892</v>
      </c>
      <c r="F88" s="298">
        <v>80</v>
      </c>
      <c r="G88" s="295">
        <v>56.141732283464577</v>
      </c>
      <c r="H88" s="295">
        <v>67.110459894287615</v>
      </c>
      <c r="I88" s="322">
        <f t="shared" si="4"/>
        <v>74.553493597886714</v>
      </c>
      <c r="J88" s="553"/>
    </row>
    <row r="89" spans="1:10">
      <c r="A89" s="2"/>
      <c r="B89" s="296" t="s">
        <v>278</v>
      </c>
      <c r="C89" s="311">
        <v>92.677165354330711</v>
      </c>
      <c r="D89" s="311">
        <v>92.677165354330711</v>
      </c>
      <c r="E89" s="311">
        <v>92.677165354330711</v>
      </c>
      <c r="F89" s="311">
        <v>92.677165354330711</v>
      </c>
      <c r="G89" s="295">
        <v>92.677165354330711</v>
      </c>
      <c r="H89" s="295">
        <v>108.54142608206156</v>
      </c>
      <c r="I89" s="322">
        <f t="shared" si="4"/>
        <v>95.32120880895252</v>
      </c>
      <c r="J89" s="553" t="s">
        <v>426</v>
      </c>
    </row>
    <row r="90" spans="1:10">
      <c r="A90" s="2"/>
      <c r="B90" s="292" t="s">
        <v>104</v>
      </c>
      <c r="C90" s="293">
        <v>107.75193798449611</v>
      </c>
      <c r="D90" s="294">
        <v>115.43810848400555</v>
      </c>
      <c r="E90" s="295">
        <v>117.12328767123287</v>
      </c>
      <c r="F90" s="295">
        <v>98.943396226415089</v>
      </c>
      <c r="G90" s="295">
        <v>104.80314960629921</v>
      </c>
      <c r="H90" s="295">
        <v>111.60874010240103</v>
      </c>
      <c r="I90" s="322">
        <f t="shared" si="4"/>
        <v>109.2781033458083</v>
      </c>
      <c r="J90" s="553" t="s">
        <v>19</v>
      </c>
    </row>
    <row r="91" spans="1:10">
      <c r="A91" s="2"/>
      <c r="B91" s="292" t="s">
        <v>98</v>
      </c>
      <c r="C91" s="293">
        <v>117.05426356589147</v>
      </c>
      <c r="D91" s="294">
        <v>117.38525730180807</v>
      </c>
      <c r="E91" s="295">
        <v>118.66438356164383</v>
      </c>
      <c r="F91" s="295">
        <v>114.24528301886792</v>
      </c>
      <c r="G91" s="295">
        <v>115.23622047244095</v>
      </c>
      <c r="H91" s="295">
        <v>98.657858683189872</v>
      </c>
      <c r="I91" s="322">
        <f t="shared" si="4"/>
        <v>113.54054443397366</v>
      </c>
      <c r="J91" s="553" t="s">
        <v>19</v>
      </c>
    </row>
    <row r="92" spans="1:10">
      <c r="A92" s="2"/>
      <c r="B92" s="292" t="s">
        <v>97</v>
      </c>
      <c r="C92" s="293">
        <v>89.767441860465112</v>
      </c>
      <c r="D92" s="294">
        <v>106.11961057023642</v>
      </c>
      <c r="E92" s="295">
        <v>106.16438356164383</v>
      </c>
      <c r="F92" s="295">
        <v>104.11320754716982</v>
      </c>
      <c r="G92" s="295">
        <v>120.29527559055117</v>
      </c>
      <c r="H92" s="295">
        <v>98.465225435535714</v>
      </c>
      <c r="I92" s="322">
        <f t="shared" si="4"/>
        <v>104.15419076093366</v>
      </c>
      <c r="J92" s="553" t="s">
        <v>19</v>
      </c>
    </row>
    <row r="93" spans="1:10">
      <c r="A93" s="2"/>
      <c r="B93" s="292" t="s">
        <v>140</v>
      </c>
      <c r="C93" s="293">
        <v>97.674418604651152</v>
      </c>
      <c r="D93" s="294">
        <v>107.37134909596662</v>
      </c>
      <c r="E93" s="295">
        <v>118.32191780821917</v>
      </c>
      <c r="F93" s="295">
        <v>98.264150943396217</v>
      </c>
      <c r="G93" s="295">
        <v>86.200787401574814</v>
      </c>
      <c r="H93" s="295">
        <v>100.86573206014921</v>
      </c>
      <c r="I93" s="322">
        <f t="shared" si="4"/>
        <v>101.44972598565953</v>
      </c>
      <c r="J93" s="553" t="s">
        <v>407</v>
      </c>
    </row>
    <row r="94" spans="1:10">
      <c r="A94" s="2"/>
      <c r="B94" s="292" t="s">
        <v>36</v>
      </c>
      <c r="C94" s="311">
        <v>71.746575342465761</v>
      </c>
      <c r="D94" s="311">
        <v>71.746575342465761</v>
      </c>
      <c r="E94" s="295">
        <v>71.746575342465761</v>
      </c>
      <c r="F94" s="298">
        <v>76</v>
      </c>
      <c r="G94" s="295">
        <v>80.826771653543318</v>
      </c>
      <c r="H94" s="295">
        <v>103.1180592634903</v>
      </c>
      <c r="I94" s="322">
        <f t="shared" si="4"/>
        <v>79.197426157405161</v>
      </c>
      <c r="J94" s="553" t="s">
        <v>19</v>
      </c>
    </row>
    <row r="95" spans="1:10">
      <c r="A95" s="2"/>
      <c r="B95" s="292" t="s">
        <v>141</v>
      </c>
      <c r="C95" s="311">
        <v>82.614742698191918</v>
      </c>
      <c r="D95" s="294">
        <v>82.614742698191918</v>
      </c>
      <c r="E95" s="295">
        <v>93.493150684931521</v>
      </c>
      <c r="F95" s="295">
        <v>72.433962264150935</v>
      </c>
      <c r="G95" s="295">
        <v>50.708661417322844</v>
      </c>
      <c r="H95" s="295">
        <v>54.426301433366831</v>
      </c>
      <c r="I95" s="322">
        <f t="shared" si="4"/>
        <v>72.715260199359321</v>
      </c>
      <c r="J95" s="553" t="s">
        <v>407</v>
      </c>
    </row>
    <row r="96" spans="1:10">
      <c r="A96" s="2"/>
      <c r="B96" s="292" t="s">
        <v>47</v>
      </c>
      <c r="C96" s="311">
        <v>118.49791376912377</v>
      </c>
      <c r="D96" s="294">
        <v>118.49791376912377</v>
      </c>
      <c r="E96" s="295">
        <v>109.24657534246576</v>
      </c>
      <c r="F96" s="295">
        <v>105.8301886792453</v>
      </c>
      <c r="G96" s="295">
        <v>146.96850393700785</v>
      </c>
      <c r="H96" s="295">
        <v>131.27214930525369</v>
      </c>
      <c r="I96" s="322">
        <f t="shared" si="4"/>
        <v>121.71887413370337</v>
      </c>
      <c r="J96" s="553" t="s">
        <v>19</v>
      </c>
    </row>
    <row r="97" spans="1:10">
      <c r="A97" s="2"/>
      <c r="B97" s="292" t="s">
        <v>142</v>
      </c>
      <c r="C97" s="293">
        <v>56.899224806201552</v>
      </c>
      <c r="D97" s="294">
        <v>81.780250347705135</v>
      </c>
      <c r="E97" s="295">
        <v>73.801369863013704</v>
      </c>
      <c r="F97" s="295">
        <v>99.452830188679243</v>
      </c>
      <c r="G97" s="295">
        <v>77.618110236220474</v>
      </c>
      <c r="H97" s="295">
        <v>67.910628769158791</v>
      </c>
      <c r="I97" s="322">
        <f t="shared" si="4"/>
        <v>76.24373570182982</v>
      </c>
      <c r="J97" s="553" t="s">
        <v>407</v>
      </c>
    </row>
    <row r="98" spans="1:10">
      <c r="A98" s="2"/>
      <c r="B98" s="296" t="s">
        <v>279</v>
      </c>
      <c r="C98" s="304"/>
      <c r="D98" s="305"/>
      <c r="E98" s="306"/>
      <c r="F98" s="306"/>
      <c r="G98" s="306"/>
      <c r="H98" s="306"/>
      <c r="I98" s="310"/>
      <c r="J98" s="553" t="s">
        <v>426</v>
      </c>
    </row>
    <row r="99" spans="1:10">
      <c r="A99" s="2"/>
      <c r="B99" s="292" t="s">
        <v>117</v>
      </c>
      <c r="C99" s="311">
        <v>96.940194714881784</v>
      </c>
      <c r="D99" s="294">
        <v>96.940194714881784</v>
      </c>
      <c r="E99" s="295">
        <v>112.84246575342468</v>
      </c>
      <c r="F99" s="300">
        <v>109</v>
      </c>
      <c r="G99" s="295">
        <v>104.48818897637796</v>
      </c>
      <c r="H99" s="295">
        <v>111.56428627601933</v>
      </c>
      <c r="I99" s="322">
        <f>SUM(C99:H99)/6</f>
        <v>105.29588840593091</v>
      </c>
      <c r="J99" s="553" t="s">
        <v>407</v>
      </c>
    </row>
    <row r="100" spans="1:10">
      <c r="A100" s="2"/>
      <c r="B100" s="292" t="s">
        <v>39</v>
      </c>
      <c r="C100" s="293">
        <v>134.88372093023256</v>
      </c>
      <c r="D100" s="294">
        <v>127.12100139082058</v>
      </c>
      <c r="E100" s="295">
        <v>127.91095890410959</v>
      </c>
      <c r="F100" s="295">
        <v>121.58490566037736</v>
      </c>
      <c r="G100" s="295">
        <v>149.05511811023621</v>
      </c>
      <c r="H100" s="295">
        <v>134.36909920984766</v>
      </c>
      <c r="I100" s="322">
        <f>SUM(C100:H100)/6</f>
        <v>132.48746736760401</v>
      </c>
      <c r="J100" s="553" t="s">
        <v>19</v>
      </c>
    </row>
    <row r="101" spans="1:10">
      <c r="A101" s="2"/>
      <c r="B101" s="292" t="s">
        <v>63</v>
      </c>
      <c r="C101" s="293">
        <v>127.90697674418605</v>
      </c>
      <c r="D101" s="294">
        <v>122.11404728789985</v>
      </c>
      <c r="E101" s="295">
        <v>133.9041095890411</v>
      </c>
      <c r="F101" s="295">
        <v>130.18867924528303</v>
      </c>
      <c r="G101" s="295">
        <v>139.86220472440945</v>
      </c>
      <c r="H101" s="295">
        <v>130.69424956229119</v>
      </c>
      <c r="I101" s="322">
        <f>SUM(C101:H101)/6</f>
        <v>130.77837785885177</v>
      </c>
      <c r="J101" s="553" t="s">
        <v>19</v>
      </c>
    </row>
    <row r="102" spans="1:10">
      <c r="A102" s="2"/>
      <c r="B102" s="296" t="s">
        <v>280</v>
      </c>
      <c r="C102" s="304"/>
      <c r="D102" s="305"/>
      <c r="E102" s="306"/>
      <c r="F102" s="306"/>
      <c r="G102" s="306"/>
      <c r="H102" s="306"/>
      <c r="I102" s="310"/>
      <c r="J102" s="553"/>
    </row>
    <row r="103" spans="1:10">
      <c r="A103" s="2"/>
      <c r="B103" s="296" t="s">
        <v>281</v>
      </c>
      <c r="C103" s="304"/>
      <c r="D103" s="305"/>
      <c r="E103" s="306"/>
      <c r="F103" s="306"/>
      <c r="G103" s="306"/>
      <c r="H103" s="306"/>
      <c r="I103" s="310"/>
      <c r="J103" s="553"/>
    </row>
    <row r="104" spans="1:10">
      <c r="A104" s="2"/>
      <c r="B104" s="292" t="s">
        <v>87</v>
      </c>
      <c r="C104" s="293">
        <v>113.48837209302327</v>
      </c>
      <c r="D104" s="294">
        <v>107.51043115438108</v>
      </c>
      <c r="E104" s="295">
        <v>96.575342465753423</v>
      </c>
      <c r="F104" s="295">
        <v>109.2641509433962</v>
      </c>
      <c r="G104" s="295">
        <v>91.732283464566933</v>
      </c>
      <c r="H104" s="295">
        <v>99.828476111242153</v>
      </c>
      <c r="I104" s="322">
        <f t="shared" ref="I104:I109" si="5">SUM(C104:H104)/6</f>
        <v>103.06650937206051</v>
      </c>
      <c r="J104" s="553" t="s">
        <v>19</v>
      </c>
    </row>
    <row r="105" spans="1:10">
      <c r="A105" s="2"/>
      <c r="B105" s="292" t="s">
        <v>143</v>
      </c>
      <c r="C105" s="293">
        <v>81.085271317829452</v>
      </c>
      <c r="D105" s="298">
        <v>84</v>
      </c>
      <c r="E105" s="295">
        <v>86.130136986301366</v>
      </c>
      <c r="F105" s="298">
        <v>72</v>
      </c>
      <c r="G105" s="295">
        <v>57.677165354330718</v>
      </c>
      <c r="H105" s="295">
        <v>77.186660540813463</v>
      </c>
      <c r="I105" s="322">
        <f t="shared" si="5"/>
        <v>76.346539033212494</v>
      </c>
      <c r="J105" s="553" t="s">
        <v>407</v>
      </c>
    </row>
    <row r="106" spans="1:10">
      <c r="A106" s="2"/>
      <c r="B106" s="292" t="s">
        <v>144</v>
      </c>
      <c r="C106" s="293">
        <v>95.193798449612402</v>
      </c>
      <c r="D106" s="294">
        <v>114.32545201668984</v>
      </c>
      <c r="E106" s="295">
        <v>108.90410958904111</v>
      </c>
      <c r="F106" s="295">
        <v>107.24528301886794</v>
      </c>
      <c r="G106" s="295">
        <v>92.972440944881882</v>
      </c>
      <c r="H106" s="295">
        <v>96.257352058576345</v>
      </c>
      <c r="I106" s="322">
        <f t="shared" si="5"/>
        <v>102.4830726796116</v>
      </c>
      <c r="J106" s="553" t="s">
        <v>407</v>
      </c>
    </row>
    <row r="107" spans="1:10">
      <c r="A107" s="2"/>
      <c r="B107" s="292" t="s">
        <v>49</v>
      </c>
      <c r="C107" s="293">
        <v>123.10077519379846</v>
      </c>
      <c r="D107" s="294">
        <v>120.02781641168288</v>
      </c>
      <c r="E107" s="295">
        <v>125.34246575342468</v>
      </c>
      <c r="F107" s="295">
        <v>126.24528301886792</v>
      </c>
      <c r="G107" s="295">
        <v>158.40551181102362</v>
      </c>
      <c r="H107" s="295">
        <v>124.85598036415711</v>
      </c>
      <c r="I107" s="322">
        <f t="shared" si="5"/>
        <v>129.66297209215909</v>
      </c>
      <c r="J107" s="553" t="s">
        <v>19</v>
      </c>
    </row>
    <row r="108" spans="1:10">
      <c r="A108" s="2"/>
      <c r="B108" s="292" t="s">
        <v>145</v>
      </c>
      <c r="C108" s="293">
        <v>97.829457364341081</v>
      </c>
      <c r="D108" s="294">
        <v>98.470097357440878</v>
      </c>
      <c r="E108" s="295">
        <v>87.842465753424662</v>
      </c>
      <c r="F108" s="295">
        <v>89.622641509433961</v>
      </c>
      <c r="G108" s="295">
        <v>63.129921259842526</v>
      </c>
      <c r="H108" s="295">
        <v>87.262861187339311</v>
      </c>
      <c r="I108" s="322">
        <f t="shared" si="5"/>
        <v>87.359574071970414</v>
      </c>
      <c r="J108" s="553" t="s">
        <v>407</v>
      </c>
    </row>
    <row r="109" spans="1:10">
      <c r="A109" s="2"/>
      <c r="B109" s="292" t="s">
        <v>55</v>
      </c>
      <c r="C109" s="293">
        <v>124.34108527131784</v>
      </c>
      <c r="D109" s="294">
        <v>111.54381084840055</v>
      </c>
      <c r="E109" s="295">
        <v>104.28082191780821</v>
      </c>
      <c r="F109" s="295">
        <v>113.28301886792454</v>
      </c>
      <c r="G109" s="295">
        <v>144.25196850393704</v>
      </c>
      <c r="H109" s="295">
        <v>127.1527613938799</v>
      </c>
      <c r="I109" s="322">
        <f t="shared" si="5"/>
        <v>120.80891113387803</v>
      </c>
      <c r="J109" s="553" t="s">
        <v>19</v>
      </c>
    </row>
    <row r="110" spans="1:10">
      <c r="A110" s="2"/>
      <c r="B110" s="296" t="s">
        <v>282</v>
      </c>
      <c r="C110" s="304"/>
      <c r="D110" s="305"/>
      <c r="E110" s="306"/>
      <c r="F110" s="306"/>
      <c r="G110" s="306"/>
      <c r="H110" s="306"/>
      <c r="I110" s="310"/>
      <c r="J110" s="553" t="s">
        <v>426</v>
      </c>
    </row>
    <row r="111" spans="1:10">
      <c r="A111" s="2"/>
      <c r="B111" s="296" t="s">
        <v>283</v>
      </c>
      <c r="C111" s="311">
        <v>69.370078740157496</v>
      </c>
      <c r="D111" s="311">
        <v>69.370078740157496</v>
      </c>
      <c r="E111" s="311">
        <v>69.370078740157496</v>
      </c>
      <c r="F111" s="311">
        <v>69.370078740157496</v>
      </c>
      <c r="G111" s="295">
        <v>69.370078740157496</v>
      </c>
      <c r="H111" s="295">
        <v>93.767937781199393</v>
      </c>
      <c r="I111" s="322">
        <f>SUM(C111:H111)/6</f>
        <v>73.436388580331155</v>
      </c>
      <c r="J111" s="553"/>
    </row>
    <row r="112" spans="1:10">
      <c r="A112" s="2"/>
      <c r="B112" s="296" t="s">
        <v>284</v>
      </c>
      <c r="C112" s="304"/>
      <c r="D112" s="305"/>
      <c r="E112" s="306"/>
      <c r="F112" s="306"/>
      <c r="G112" s="306"/>
      <c r="H112" s="306"/>
      <c r="I112" s="310"/>
      <c r="J112" s="553"/>
    </row>
    <row r="113" spans="1:10">
      <c r="A113" s="2"/>
      <c r="B113" s="292" t="s">
        <v>119</v>
      </c>
      <c r="C113" s="293">
        <v>106.8217054263566</v>
      </c>
      <c r="D113" s="294">
        <v>106.6759388038943</v>
      </c>
      <c r="E113" s="295">
        <v>92.465753424657535</v>
      </c>
      <c r="F113" s="295">
        <v>97.886792452830193</v>
      </c>
      <c r="G113" s="295">
        <v>94.606299212598429</v>
      </c>
      <c r="H113" s="295">
        <v>103.19214897412652</v>
      </c>
      <c r="I113" s="322">
        <f t="shared" ref="I113:I149" si="6">SUM(C113:H113)/6</f>
        <v>100.27477304907727</v>
      </c>
      <c r="J113" s="553" t="s">
        <v>407</v>
      </c>
    </row>
    <row r="114" spans="1:10">
      <c r="A114" s="2"/>
      <c r="B114" s="292" t="s">
        <v>146</v>
      </c>
      <c r="C114" s="293">
        <v>76.279069767441868</v>
      </c>
      <c r="D114" s="294">
        <v>71.349095966620297</v>
      </c>
      <c r="E114" s="295">
        <v>76.027397260273972</v>
      </c>
      <c r="F114" s="298">
        <v>66</v>
      </c>
      <c r="G114" s="295">
        <v>55.177165354330718</v>
      </c>
      <c r="H114" s="295">
        <v>82.091399384931194</v>
      </c>
      <c r="I114" s="322">
        <f t="shared" si="6"/>
        <v>71.154021288933009</v>
      </c>
      <c r="J114" s="553" t="s">
        <v>407</v>
      </c>
    </row>
    <row r="115" spans="1:10">
      <c r="A115" s="2"/>
      <c r="B115" s="292" t="s">
        <v>147</v>
      </c>
      <c r="C115" s="293">
        <v>71.47286821705427</v>
      </c>
      <c r="D115" s="294">
        <v>69.123783031988879</v>
      </c>
      <c r="E115" s="295">
        <v>76.541095890410972</v>
      </c>
      <c r="F115" s="298">
        <v>74</v>
      </c>
      <c r="G115" s="295">
        <v>70.826771653543304</v>
      </c>
      <c r="H115" s="295">
        <v>71.422481053315593</v>
      </c>
      <c r="I115" s="322">
        <f t="shared" si="6"/>
        <v>72.23116664105217</v>
      </c>
      <c r="J115" s="553" t="s">
        <v>407</v>
      </c>
    </row>
    <row r="116" spans="1:10">
      <c r="A116" s="2"/>
      <c r="B116" s="292" t="s">
        <v>107</v>
      </c>
      <c r="C116" s="311">
        <v>90.125173852572999</v>
      </c>
      <c r="D116" s="294">
        <v>90.125173852572999</v>
      </c>
      <c r="E116" s="295">
        <v>101.36986301369863</v>
      </c>
      <c r="F116" s="298">
        <v>88</v>
      </c>
      <c r="G116" s="295">
        <v>74.940944881889777</v>
      </c>
      <c r="H116" s="295">
        <v>105.41484029321309</v>
      </c>
      <c r="I116" s="322">
        <f t="shared" si="6"/>
        <v>91.662665982324583</v>
      </c>
      <c r="J116" s="553" t="s">
        <v>19</v>
      </c>
    </row>
    <row r="117" spans="1:10">
      <c r="A117" s="2"/>
      <c r="B117" s="292" t="s">
        <v>148</v>
      </c>
      <c r="C117" s="293">
        <v>75.813953488372093</v>
      </c>
      <c r="D117" s="294">
        <v>84.422809457579973</v>
      </c>
      <c r="E117" s="295">
        <v>67.636986301369859</v>
      </c>
      <c r="F117" s="295">
        <v>77.64150943396227</v>
      </c>
      <c r="G117" s="295">
        <v>37.421259842519689</v>
      </c>
      <c r="H117" s="295">
        <v>64.132053526711601</v>
      </c>
      <c r="I117" s="322">
        <f t="shared" si="6"/>
        <v>67.844762008419252</v>
      </c>
      <c r="J117" s="553" t="s">
        <v>407</v>
      </c>
    </row>
    <row r="118" spans="1:10">
      <c r="A118" s="2"/>
      <c r="B118" s="292" t="s">
        <v>108</v>
      </c>
      <c r="C118" s="293">
        <v>109.76744186046513</v>
      </c>
      <c r="D118" s="294">
        <v>104.86787204450624</v>
      </c>
      <c r="E118" s="295">
        <v>85.445205479452056</v>
      </c>
      <c r="F118" s="295">
        <v>99.132075471698116</v>
      </c>
      <c r="G118" s="295">
        <v>96.2007874015748</v>
      </c>
      <c r="H118" s="295">
        <v>103.19214897412652</v>
      </c>
      <c r="I118" s="322">
        <f t="shared" si="6"/>
        <v>99.767588538637142</v>
      </c>
      <c r="J118" s="553" t="s">
        <v>19</v>
      </c>
    </row>
    <row r="119" spans="1:10">
      <c r="A119" s="2"/>
      <c r="B119" s="292" t="s">
        <v>86</v>
      </c>
      <c r="C119" s="293">
        <v>119.37984496124029</v>
      </c>
      <c r="D119" s="294">
        <v>117.10709318497914</v>
      </c>
      <c r="E119" s="295">
        <v>118.32191780821917</v>
      </c>
      <c r="F119" s="295">
        <v>107.77358490566039</v>
      </c>
      <c r="G119" s="295">
        <v>138.34645669291339</v>
      </c>
      <c r="H119" s="295">
        <v>125.35979039648338</v>
      </c>
      <c r="I119" s="322">
        <f t="shared" si="6"/>
        <v>121.04811465824929</v>
      </c>
      <c r="J119" s="553" t="s">
        <v>19</v>
      </c>
    </row>
    <row r="120" spans="1:10">
      <c r="A120" s="2"/>
      <c r="B120" s="292" t="s">
        <v>285</v>
      </c>
      <c r="C120" s="293">
        <v>127.28682170542636</v>
      </c>
      <c r="D120" s="294">
        <v>121.83588317107092</v>
      </c>
      <c r="E120" s="295">
        <v>160.10273972602741</v>
      </c>
      <c r="F120" s="295">
        <v>125.05660377358492</v>
      </c>
      <c r="G120" s="295">
        <v>150.59055118110237</v>
      </c>
      <c r="H120" s="295">
        <v>134.11719419368453</v>
      </c>
      <c r="I120" s="322">
        <f t="shared" si="6"/>
        <v>136.49829895848276</v>
      </c>
      <c r="J120" s="553"/>
    </row>
    <row r="121" spans="1:10">
      <c r="A121" s="2"/>
      <c r="B121" s="292" t="s">
        <v>121</v>
      </c>
      <c r="C121" s="293">
        <v>73.95348837209302</v>
      </c>
      <c r="D121" s="294">
        <v>83.866481223922108</v>
      </c>
      <c r="E121" s="295">
        <v>82.705479452054789</v>
      </c>
      <c r="F121" s="295">
        <v>68.35849056603773</v>
      </c>
      <c r="G121" s="295">
        <v>61.476377952755911</v>
      </c>
      <c r="H121" s="295">
        <v>79.394533917772804</v>
      </c>
      <c r="I121" s="322">
        <f t="shared" si="6"/>
        <v>74.959141914106056</v>
      </c>
      <c r="J121" s="553" t="s">
        <v>407</v>
      </c>
    </row>
    <row r="122" spans="1:10">
      <c r="A122" s="2"/>
      <c r="B122" s="292" t="s">
        <v>100</v>
      </c>
      <c r="C122" s="293">
        <v>94.108527131782949</v>
      </c>
      <c r="D122" s="294">
        <v>92.072322670375513</v>
      </c>
      <c r="E122" s="295">
        <v>76.369863013698634</v>
      </c>
      <c r="F122" s="295">
        <v>98.660377358490564</v>
      </c>
      <c r="G122" s="295">
        <v>87.322834645669303</v>
      </c>
      <c r="H122" s="295">
        <v>97.576148907901057</v>
      </c>
      <c r="I122" s="322">
        <f t="shared" si="6"/>
        <v>91.018345621319668</v>
      </c>
      <c r="J122" s="553" t="s">
        <v>19</v>
      </c>
    </row>
    <row r="123" spans="1:10">
      <c r="A123" s="2"/>
      <c r="B123" s="292" t="s">
        <v>56</v>
      </c>
      <c r="C123" s="293">
        <v>108.52713178294573</v>
      </c>
      <c r="D123" s="294">
        <v>106.95410292072323</v>
      </c>
      <c r="E123" s="295">
        <v>102.73972602739727</v>
      </c>
      <c r="F123" s="295">
        <v>80.622641509433961</v>
      </c>
      <c r="G123" s="295">
        <v>100.55118110236221</v>
      </c>
      <c r="H123" s="295">
        <v>98.272592187881529</v>
      </c>
      <c r="I123" s="322">
        <f t="shared" si="6"/>
        <v>99.611229255123988</v>
      </c>
      <c r="J123" s="553" t="s">
        <v>19</v>
      </c>
    </row>
    <row r="124" spans="1:10">
      <c r="A124" s="2"/>
      <c r="B124" s="296" t="s">
        <v>85</v>
      </c>
      <c r="C124" s="311">
        <v>74.965229485396378</v>
      </c>
      <c r="D124" s="294">
        <v>74.965229485396378</v>
      </c>
      <c r="E124" s="295">
        <v>70.205479452054803</v>
      </c>
      <c r="F124" s="295">
        <v>47.773584905660378</v>
      </c>
      <c r="G124" s="295">
        <v>65.728346456692918</v>
      </c>
      <c r="H124" s="295">
        <v>94.790375787979215</v>
      </c>
      <c r="I124" s="322">
        <f t="shared" si="6"/>
        <v>71.404707595530013</v>
      </c>
      <c r="J124" s="553" t="s">
        <v>19</v>
      </c>
    </row>
    <row r="125" spans="1:10">
      <c r="A125" s="2"/>
      <c r="B125" s="292" t="s">
        <v>41</v>
      </c>
      <c r="C125" s="293">
        <v>129.14728682170542</v>
      </c>
      <c r="D125" s="294">
        <v>115.02086230876216</v>
      </c>
      <c r="E125" s="295">
        <v>114.89726027397261</v>
      </c>
      <c r="F125" s="295">
        <v>110.73584905660377</v>
      </c>
      <c r="G125" s="295">
        <v>146.98818897637796</v>
      </c>
      <c r="H125" s="295">
        <v>128.32337882193215</v>
      </c>
      <c r="I125" s="322">
        <f t="shared" si="6"/>
        <v>124.18547104322568</v>
      </c>
      <c r="J125" s="553" t="s">
        <v>19</v>
      </c>
    </row>
    <row r="126" spans="1:10">
      <c r="A126" s="2"/>
      <c r="B126" s="292" t="s">
        <v>46</v>
      </c>
      <c r="C126" s="293">
        <v>114.26356589147287</v>
      </c>
      <c r="D126" s="294">
        <v>110.70931849791374</v>
      </c>
      <c r="E126" s="295">
        <v>106.84931506849315</v>
      </c>
      <c r="F126" s="295">
        <v>103.09433962264151</v>
      </c>
      <c r="G126" s="295">
        <v>129.48818897637798</v>
      </c>
      <c r="H126" s="295">
        <v>115.78739978228383</v>
      </c>
      <c r="I126" s="322">
        <f t="shared" si="6"/>
        <v>113.36535463986384</v>
      </c>
      <c r="J126" s="553" t="s">
        <v>19</v>
      </c>
    </row>
    <row r="127" spans="1:10">
      <c r="A127" s="2"/>
      <c r="B127" s="292" t="s">
        <v>60</v>
      </c>
      <c r="C127" s="293">
        <v>123.72093023255815</v>
      </c>
      <c r="D127" s="294">
        <v>117.10709318497914</v>
      </c>
      <c r="E127" s="295">
        <v>125.17123287671232</v>
      </c>
      <c r="F127" s="295">
        <v>130</v>
      </c>
      <c r="G127" s="295">
        <v>146.37795275590554</v>
      </c>
      <c r="H127" s="295">
        <v>125.18197509095646</v>
      </c>
      <c r="I127" s="322">
        <f t="shared" si="6"/>
        <v>127.92653069018529</v>
      </c>
      <c r="J127" s="553" t="s">
        <v>19</v>
      </c>
    </row>
    <row r="128" spans="1:10">
      <c r="A128" s="2"/>
      <c r="B128" s="292" t="s">
        <v>101</v>
      </c>
      <c r="C128" s="293">
        <v>115.81395348837209</v>
      </c>
      <c r="D128" s="294">
        <v>110.01390820584143</v>
      </c>
      <c r="E128" s="295">
        <v>99.315068493150676</v>
      </c>
      <c r="F128" s="295">
        <v>102.56603773584905</v>
      </c>
      <c r="G128" s="295">
        <v>114.68503937007874</v>
      </c>
      <c r="H128" s="295">
        <v>114.1277902640325</v>
      </c>
      <c r="I128" s="322">
        <f t="shared" si="6"/>
        <v>109.42029959288739</v>
      </c>
      <c r="J128" s="553" t="s">
        <v>19</v>
      </c>
    </row>
    <row r="129" spans="1:10">
      <c r="A129" s="2"/>
      <c r="B129" s="292" t="s">
        <v>44</v>
      </c>
      <c r="C129" s="293">
        <v>126.97674418604652</v>
      </c>
      <c r="D129" s="294">
        <v>117.52433936022253</v>
      </c>
      <c r="E129" s="295">
        <v>124.14383561643835</v>
      </c>
      <c r="F129" s="295">
        <v>119.54716981132077</v>
      </c>
      <c r="G129" s="295">
        <v>142.42125984251967</v>
      </c>
      <c r="H129" s="295">
        <v>119.41779560345857</v>
      </c>
      <c r="I129" s="322">
        <f t="shared" si="6"/>
        <v>125.00519073666773</v>
      </c>
      <c r="J129" s="553" t="s">
        <v>19</v>
      </c>
    </row>
    <row r="130" spans="1:10">
      <c r="A130" s="2"/>
      <c r="B130" s="292" t="s">
        <v>91</v>
      </c>
      <c r="C130" s="293">
        <v>102.32558139534885</v>
      </c>
      <c r="D130" s="294">
        <v>106.39777468706535</v>
      </c>
      <c r="E130" s="295">
        <v>96.061643835616437</v>
      </c>
      <c r="F130" s="295">
        <v>79.547169811320757</v>
      </c>
      <c r="G130" s="295">
        <v>109.80314960629923</v>
      </c>
      <c r="H130" s="295">
        <v>107.04481392720993</v>
      </c>
      <c r="I130" s="322">
        <f t="shared" si="6"/>
        <v>100.19668887714342</v>
      </c>
      <c r="J130" s="553" t="s">
        <v>19</v>
      </c>
    </row>
    <row r="131" spans="1:10">
      <c r="A131" s="2"/>
      <c r="B131" s="292" t="s">
        <v>45</v>
      </c>
      <c r="C131" s="293">
        <v>98.449612403100772</v>
      </c>
      <c r="D131" s="294">
        <v>90.403337969401946</v>
      </c>
      <c r="E131" s="295">
        <v>98.11643835616438</v>
      </c>
      <c r="F131" s="295">
        <v>62.15094339622641</v>
      </c>
      <c r="G131" s="295">
        <v>100.53149606299215</v>
      </c>
      <c r="H131" s="295">
        <v>108.60069785057054</v>
      </c>
      <c r="I131" s="322">
        <f t="shared" si="6"/>
        <v>93.04208767307604</v>
      </c>
      <c r="J131" s="553" t="s">
        <v>19</v>
      </c>
    </row>
    <row r="132" spans="1:10">
      <c r="A132" s="2"/>
      <c r="B132" s="292" t="s">
        <v>149</v>
      </c>
      <c r="C132" s="293">
        <v>87.441860465116278</v>
      </c>
      <c r="D132" s="294">
        <v>95.966620305980527</v>
      </c>
      <c r="E132" s="295">
        <v>88.013698630136986</v>
      </c>
      <c r="F132" s="295">
        <v>92.981132075471692</v>
      </c>
      <c r="G132" s="295">
        <v>72.814960629921259</v>
      </c>
      <c r="H132" s="295">
        <v>92.597320353147126</v>
      </c>
      <c r="I132" s="322">
        <f t="shared" si="6"/>
        <v>88.302598743295633</v>
      </c>
      <c r="J132" s="553" t="s">
        <v>407</v>
      </c>
    </row>
    <row r="133" spans="1:10">
      <c r="A133" s="2"/>
      <c r="B133" s="296" t="s">
        <v>286</v>
      </c>
      <c r="C133" s="311">
        <v>109.88188976377953</v>
      </c>
      <c r="D133" s="311">
        <v>109.88188976377953</v>
      </c>
      <c r="E133" s="311">
        <v>109.88188976377953</v>
      </c>
      <c r="F133" s="311">
        <v>109.88188976377953</v>
      </c>
      <c r="G133" s="295">
        <v>109.88188976377953</v>
      </c>
      <c r="H133" s="295">
        <v>89.618913985571098</v>
      </c>
      <c r="I133" s="322">
        <f t="shared" si="6"/>
        <v>106.50472713407812</v>
      </c>
      <c r="J133" s="553"/>
    </row>
    <row r="134" spans="1:10">
      <c r="A134" s="2"/>
      <c r="B134" s="296" t="s">
        <v>25</v>
      </c>
      <c r="C134" s="311">
        <v>89.707927677329607</v>
      </c>
      <c r="D134" s="294">
        <v>89.707927677329607</v>
      </c>
      <c r="E134" s="295">
        <v>87.5</v>
      </c>
      <c r="F134" s="295">
        <v>67.056603773584897</v>
      </c>
      <c r="G134" s="295">
        <v>125.86614173228348</v>
      </c>
      <c r="H134" s="295">
        <v>95.442365241577946</v>
      </c>
      <c r="I134" s="322">
        <f t="shared" si="6"/>
        <v>92.54682768368427</v>
      </c>
      <c r="J134" s="553" t="s">
        <v>19</v>
      </c>
    </row>
    <row r="135" spans="1:10">
      <c r="A135" s="2"/>
      <c r="B135" s="292" t="s">
        <v>150</v>
      </c>
      <c r="C135" s="293">
        <v>93.798449612403104</v>
      </c>
      <c r="D135" s="294">
        <v>96.801112656467296</v>
      </c>
      <c r="E135" s="295">
        <v>102.22602739726028</v>
      </c>
      <c r="F135" s="295">
        <v>87.415094339622641</v>
      </c>
      <c r="G135" s="295">
        <v>79.980314960629926</v>
      </c>
      <c r="H135" s="295">
        <v>108.36361077653463</v>
      </c>
      <c r="I135" s="322">
        <f t="shared" si="6"/>
        <v>94.764101623819656</v>
      </c>
      <c r="J135" s="553" t="s">
        <v>407</v>
      </c>
    </row>
    <row r="136" spans="1:10">
      <c r="A136" s="2"/>
      <c r="B136" s="292" t="s">
        <v>151</v>
      </c>
      <c r="C136" s="293">
        <v>82.015503875968989</v>
      </c>
      <c r="D136" s="294">
        <v>92.211404728789972</v>
      </c>
      <c r="E136" s="295">
        <v>102.05479452054796</v>
      </c>
      <c r="F136" s="298">
        <v>91</v>
      </c>
      <c r="G136" s="295">
        <v>79.468503937007867</v>
      </c>
      <c r="H136" s="295">
        <v>74.519430957909563</v>
      </c>
      <c r="I136" s="322">
        <f t="shared" si="6"/>
        <v>86.878273003370737</v>
      </c>
      <c r="J136" s="553" t="s">
        <v>407</v>
      </c>
    </row>
    <row r="137" spans="1:10">
      <c r="A137" s="2"/>
      <c r="B137" s="292" t="s">
        <v>152</v>
      </c>
      <c r="C137" s="311">
        <v>123.50486787204449</v>
      </c>
      <c r="D137" s="294">
        <v>123.50486787204449</v>
      </c>
      <c r="E137" s="295">
        <v>124.14383561643835</v>
      </c>
      <c r="F137" s="295">
        <v>132.77358490566039</v>
      </c>
      <c r="G137" s="295">
        <v>126.08267716535433</v>
      </c>
      <c r="H137" s="295">
        <v>127.00458197260744</v>
      </c>
      <c r="I137" s="322">
        <f t="shared" si="6"/>
        <v>126.1690692340249</v>
      </c>
      <c r="J137" s="553" t="s">
        <v>407</v>
      </c>
    </row>
    <row r="138" spans="1:10">
      <c r="A138" s="2"/>
      <c r="B138" s="292" t="s">
        <v>84</v>
      </c>
      <c r="C138" s="293">
        <v>118.91472868217055</v>
      </c>
      <c r="D138" s="294">
        <v>97.774687065368553</v>
      </c>
      <c r="E138" s="295">
        <v>99.143835616438352</v>
      </c>
      <c r="F138" s="295">
        <v>89.339622641509436</v>
      </c>
      <c r="G138" s="295">
        <v>98.720472440944889</v>
      </c>
      <c r="H138" s="295">
        <v>102.45125186776431</v>
      </c>
      <c r="I138" s="322">
        <f t="shared" si="6"/>
        <v>101.05743305236602</v>
      </c>
      <c r="J138" s="553" t="s">
        <v>19</v>
      </c>
    </row>
    <row r="139" spans="1:10">
      <c r="A139" s="2"/>
      <c r="B139" s="296" t="s">
        <v>153</v>
      </c>
      <c r="C139" s="301">
        <v>79.069767441860463</v>
      </c>
      <c r="D139" s="302">
        <v>79.069767441860463</v>
      </c>
      <c r="E139" s="298">
        <v>63</v>
      </c>
      <c r="F139" s="297">
        <v>47.145669291338585</v>
      </c>
      <c r="G139" s="295">
        <v>47.145669291338585</v>
      </c>
      <c r="H139" s="295">
        <v>64.339504716493011</v>
      </c>
      <c r="I139" s="322">
        <f t="shared" si="6"/>
        <v>63.295063030481856</v>
      </c>
      <c r="J139" s="553" t="s">
        <v>407</v>
      </c>
    </row>
    <row r="140" spans="1:10">
      <c r="A140" s="2"/>
      <c r="B140" s="292" t="s">
        <v>59</v>
      </c>
      <c r="C140" s="311">
        <v>85.787671232876718</v>
      </c>
      <c r="D140" s="311">
        <v>85.787671232876718</v>
      </c>
      <c r="E140" s="295">
        <v>85.787671232876718</v>
      </c>
      <c r="F140" s="295">
        <v>71.094339622641513</v>
      </c>
      <c r="G140" s="295">
        <v>84.094488188976385</v>
      </c>
      <c r="H140" s="295">
        <v>93.78275572332663</v>
      </c>
      <c r="I140" s="322">
        <f t="shared" si="6"/>
        <v>84.389099538929102</v>
      </c>
      <c r="J140" s="553" t="s">
        <v>19</v>
      </c>
    </row>
    <row r="141" spans="1:10">
      <c r="A141" s="2"/>
      <c r="B141" s="292" t="s">
        <v>112</v>
      </c>
      <c r="C141" s="311">
        <v>119.88873435326843</v>
      </c>
      <c r="D141" s="294">
        <v>119.88873435326843</v>
      </c>
      <c r="E141" s="295">
        <v>116.95205479452055</v>
      </c>
      <c r="F141" s="295">
        <v>123.58490566037736</v>
      </c>
      <c r="G141" s="295">
        <v>120.59055118110236</v>
      </c>
      <c r="H141" s="295">
        <v>126.67858724580807</v>
      </c>
      <c r="I141" s="322">
        <f t="shared" si="6"/>
        <v>121.26392793139087</v>
      </c>
      <c r="J141" s="553" t="s">
        <v>407</v>
      </c>
    </row>
    <row r="142" spans="1:10">
      <c r="A142" s="2"/>
      <c r="B142" s="296" t="s">
        <v>27</v>
      </c>
      <c r="C142" s="311">
        <v>115.57719054242001</v>
      </c>
      <c r="D142" s="294">
        <v>115.57719054242001</v>
      </c>
      <c r="E142" s="295">
        <v>116.09589041095892</v>
      </c>
      <c r="F142" s="295">
        <v>130.56603773584908</v>
      </c>
      <c r="G142" s="295">
        <v>163.95669291338584</v>
      </c>
      <c r="H142" s="295">
        <v>128.29374293767768</v>
      </c>
      <c r="I142" s="322">
        <f t="shared" si="6"/>
        <v>128.34445751378527</v>
      </c>
      <c r="J142" s="553" t="s">
        <v>19</v>
      </c>
    </row>
    <row r="143" spans="1:10">
      <c r="A143" s="2"/>
      <c r="B143" s="292" t="s">
        <v>96</v>
      </c>
      <c r="C143" s="311">
        <v>104.45062586926286</v>
      </c>
      <c r="D143" s="294">
        <v>104.45062586926286</v>
      </c>
      <c r="E143" s="295">
        <v>103.76712328767124</v>
      </c>
      <c r="F143" s="295">
        <v>88.603773584905667</v>
      </c>
      <c r="G143" s="295">
        <v>99.232283464566933</v>
      </c>
      <c r="H143" s="295">
        <v>115.60958447675689</v>
      </c>
      <c r="I143" s="322">
        <f t="shared" si="6"/>
        <v>102.6856694254044</v>
      </c>
      <c r="J143" s="553" t="s">
        <v>19</v>
      </c>
    </row>
    <row r="144" spans="1:10">
      <c r="A144" s="2"/>
      <c r="B144" s="292" t="s">
        <v>154</v>
      </c>
      <c r="C144" s="293">
        <v>75.193798449612402</v>
      </c>
      <c r="D144" s="294">
        <v>75.938803894297635</v>
      </c>
      <c r="E144" s="295">
        <v>84.246575342465761</v>
      </c>
      <c r="F144" s="298">
        <v>68</v>
      </c>
      <c r="G144" s="295">
        <v>52.559055118110244</v>
      </c>
      <c r="H144" s="295">
        <v>54.974565292074864</v>
      </c>
      <c r="I144" s="322">
        <f t="shared" si="6"/>
        <v>68.485466349426815</v>
      </c>
      <c r="J144" s="553" t="s">
        <v>407</v>
      </c>
    </row>
    <row r="145" spans="1:10">
      <c r="A145" s="2"/>
      <c r="B145" s="292" t="s">
        <v>155</v>
      </c>
      <c r="C145" s="293">
        <v>87.596899224806208</v>
      </c>
      <c r="D145" s="294">
        <v>83.310152990264257</v>
      </c>
      <c r="E145" s="295">
        <v>88.013698630136986</v>
      </c>
      <c r="F145" s="298">
        <v>83</v>
      </c>
      <c r="G145" s="295">
        <v>78.858267716535451</v>
      </c>
      <c r="H145" s="295">
        <v>73.63035443027492</v>
      </c>
      <c r="I145" s="322">
        <f t="shared" si="6"/>
        <v>82.401562165336301</v>
      </c>
      <c r="J145" s="553" t="s">
        <v>407</v>
      </c>
    </row>
    <row r="146" spans="1:10">
      <c r="A146" s="2"/>
      <c r="B146" s="292" t="s">
        <v>53</v>
      </c>
      <c r="C146" s="293">
        <v>129.14728682170542</v>
      </c>
      <c r="D146" s="294">
        <v>116.82892906815019</v>
      </c>
      <c r="E146" s="295">
        <v>111.3013698630137</v>
      </c>
      <c r="F146" s="295">
        <v>117.9433962264151</v>
      </c>
      <c r="G146" s="295">
        <v>116.75196850393701</v>
      </c>
      <c r="H146" s="295">
        <v>109.99358441053147</v>
      </c>
      <c r="I146" s="322">
        <f t="shared" si="6"/>
        <v>116.99442248229214</v>
      </c>
      <c r="J146" s="553" t="s">
        <v>19</v>
      </c>
    </row>
    <row r="147" spans="1:10">
      <c r="A147" s="2"/>
      <c r="B147" s="292" t="s">
        <v>287</v>
      </c>
      <c r="C147" s="311">
        <v>112.84246575342468</v>
      </c>
      <c r="D147" s="311">
        <v>112.84246575342468</v>
      </c>
      <c r="E147" s="295">
        <v>112.84246575342468</v>
      </c>
      <c r="F147" s="297">
        <v>112.84246575342468</v>
      </c>
      <c r="G147" s="311">
        <v>84.610449546562663</v>
      </c>
      <c r="H147" s="295">
        <v>84.610449546562663</v>
      </c>
      <c r="I147" s="322">
        <f t="shared" si="6"/>
        <v>103.43179368447068</v>
      </c>
      <c r="J147" s="553"/>
    </row>
    <row r="148" spans="1:10">
      <c r="A148" s="2"/>
      <c r="B148" s="292" t="s">
        <v>156</v>
      </c>
      <c r="C148" s="293">
        <v>52.558139534883722</v>
      </c>
      <c r="D148" s="294">
        <v>61.613351877607784</v>
      </c>
      <c r="E148" s="295">
        <v>67.465753424657535</v>
      </c>
      <c r="F148" s="298">
        <v>52</v>
      </c>
      <c r="G148" s="295">
        <v>36.279527559055119</v>
      </c>
      <c r="H148" s="295">
        <v>61.464823943807687</v>
      </c>
      <c r="I148" s="322">
        <f t="shared" si="6"/>
        <v>55.230266056668647</v>
      </c>
      <c r="J148" s="553" t="s">
        <v>407</v>
      </c>
    </row>
    <row r="149" spans="1:10">
      <c r="A149" s="2"/>
      <c r="B149" s="292" t="s">
        <v>288</v>
      </c>
      <c r="C149" s="311">
        <v>130.65068493150685</v>
      </c>
      <c r="D149" s="311">
        <v>130.65068493150685</v>
      </c>
      <c r="E149" s="295">
        <v>130.65068493150685</v>
      </c>
      <c r="F149" s="295">
        <v>91.528301886792448</v>
      </c>
      <c r="G149" s="295">
        <v>132.71653543307087</v>
      </c>
      <c r="H149" s="295">
        <v>131.10915194185401</v>
      </c>
      <c r="I149" s="322">
        <f t="shared" si="6"/>
        <v>124.55100734270631</v>
      </c>
      <c r="J149" s="553"/>
    </row>
    <row r="150" spans="1:10">
      <c r="A150" s="2"/>
      <c r="B150" s="296" t="s">
        <v>289</v>
      </c>
      <c r="C150" s="304"/>
      <c r="D150" s="305"/>
      <c r="E150" s="306"/>
      <c r="F150" s="306"/>
      <c r="G150" s="306"/>
      <c r="H150" s="306"/>
      <c r="I150" s="322"/>
      <c r="J150" s="553"/>
    </row>
    <row r="151" spans="1:10">
      <c r="A151" s="2"/>
      <c r="B151" s="292" t="s">
        <v>157</v>
      </c>
      <c r="C151" s="293">
        <v>49.612403100775197</v>
      </c>
      <c r="D151" s="294">
        <v>61.474269819193324</v>
      </c>
      <c r="E151" s="295">
        <v>57.705479452054796</v>
      </c>
      <c r="F151" s="298">
        <v>56</v>
      </c>
      <c r="G151" s="295">
        <v>53.523622047244103</v>
      </c>
      <c r="H151" s="295">
        <v>68.621889991266499</v>
      </c>
      <c r="I151" s="322">
        <f t="shared" ref="I151:I162" si="7">SUM(C151:H151)/6</f>
        <v>57.822944068422316</v>
      </c>
      <c r="J151" s="553" t="s">
        <v>407</v>
      </c>
    </row>
    <row r="152" spans="1:10">
      <c r="A152" s="2"/>
      <c r="B152" s="292" t="s">
        <v>82</v>
      </c>
      <c r="C152" s="311">
        <v>108.62308762169678</v>
      </c>
      <c r="D152" s="294">
        <v>108.62308762169678</v>
      </c>
      <c r="E152" s="295">
        <v>138.01369863013696</v>
      </c>
      <c r="F152" s="298">
        <v>126</v>
      </c>
      <c r="G152" s="295">
        <v>114.35039370078741</v>
      </c>
      <c r="H152" s="295">
        <v>104.98511997152302</v>
      </c>
      <c r="I152" s="322">
        <f t="shared" si="7"/>
        <v>116.76589792430683</v>
      </c>
      <c r="J152" s="553" t="s">
        <v>19</v>
      </c>
    </row>
    <row r="153" spans="1:10">
      <c r="A153" s="2"/>
      <c r="B153" s="292" t="s">
        <v>83</v>
      </c>
      <c r="C153" s="293">
        <v>100.46511627906976</v>
      </c>
      <c r="D153" s="294">
        <v>110.98748261474269</v>
      </c>
      <c r="E153" s="295">
        <v>115.23972602739725</v>
      </c>
      <c r="F153" s="295">
        <v>92.660377358490564</v>
      </c>
      <c r="G153" s="295">
        <v>108.32677165354332</v>
      </c>
      <c r="H153" s="295">
        <v>109.04523611438786</v>
      </c>
      <c r="I153" s="322">
        <f t="shared" si="7"/>
        <v>106.12078500793858</v>
      </c>
      <c r="J153" s="553" t="s">
        <v>19</v>
      </c>
    </row>
    <row r="154" spans="1:10">
      <c r="A154" s="2"/>
      <c r="B154" s="292" t="s">
        <v>158</v>
      </c>
      <c r="C154" s="293">
        <v>97.519379844961236</v>
      </c>
      <c r="D154" s="294">
        <v>98.331015299026419</v>
      </c>
      <c r="E154" s="295">
        <v>100.68493150684932</v>
      </c>
      <c r="F154" s="295">
        <v>85.301886792452834</v>
      </c>
      <c r="G154" s="295">
        <v>105.03937007874016</v>
      </c>
      <c r="H154" s="295">
        <v>113.63879817383345</v>
      </c>
      <c r="I154" s="322">
        <f t="shared" si="7"/>
        <v>100.08589694931057</v>
      </c>
      <c r="J154" s="553" t="s">
        <v>407</v>
      </c>
    </row>
    <row r="155" spans="1:10">
      <c r="A155" s="2"/>
      <c r="B155" s="292" t="s">
        <v>73</v>
      </c>
      <c r="C155" s="293">
        <v>75.658914728682163</v>
      </c>
      <c r="D155" s="294">
        <v>94.714881780250337</v>
      </c>
      <c r="E155" s="295">
        <v>73.287671232876704</v>
      </c>
      <c r="F155" s="295">
        <v>85.603773584905653</v>
      </c>
      <c r="G155" s="295">
        <v>87.933070866141733</v>
      </c>
      <c r="H155" s="295">
        <v>95.412729357323471</v>
      </c>
      <c r="I155" s="322">
        <f t="shared" si="7"/>
        <v>85.435173591696682</v>
      </c>
      <c r="J155" s="553" t="s">
        <v>19</v>
      </c>
    </row>
    <row r="156" spans="1:10">
      <c r="A156" s="2"/>
      <c r="B156" s="296" t="s">
        <v>320</v>
      </c>
      <c r="C156" s="311">
        <v>109.29133858267717</v>
      </c>
      <c r="D156" s="311">
        <v>109.29133858267717</v>
      </c>
      <c r="E156" s="311">
        <v>109.29133858267717</v>
      </c>
      <c r="F156" s="311">
        <v>109.29133858267717</v>
      </c>
      <c r="G156" s="295">
        <v>109.29133858267717</v>
      </c>
      <c r="H156" s="295">
        <v>116.89874544182712</v>
      </c>
      <c r="I156" s="322">
        <f t="shared" si="7"/>
        <v>110.55923972586884</v>
      </c>
      <c r="J156" s="553"/>
    </row>
    <row r="157" spans="1:10">
      <c r="A157" s="2"/>
      <c r="B157" s="292" t="s">
        <v>116</v>
      </c>
      <c r="C157" s="293">
        <v>99.379844961240309</v>
      </c>
      <c r="D157" s="294">
        <v>100.2781641168289</v>
      </c>
      <c r="E157" s="295">
        <v>112.32876712328765</v>
      </c>
      <c r="F157" s="295">
        <v>86.339622641509422</v>
      </c>
      <c r="G157" s="295">
        <v>102.14566929133859</v>
      </c>
      <c r="H157" s="295">
        <v>109.91949469989525</v>
      </c>
      <c r="I157" s="322">
        <f t="shared" si="7"/>
        <v>101.73192713901669</v>
      </c>
      <c r="J157" s="553" t="s">
        <v>407</v>
      </c>
    </row>
    <row r="158" spans="1:10">
      <c r="A158" s="2"/>
      <c r="B158" s="292" t="s">
        <v>159</v>
      </c>
      <c r="C158" s="293">
        <v>70.852713178294579</v>
      </c>
      <c r="D158" s="294">
        <v>74.965229485396378</v>
      </c>
      <c r="E158" s="295">
        <v>87.671232876712338</v>
      </c>
      <c r="F158" s="295">
        <v>90.226415094339615</v>
      </c>
      <c r="G158" s="295">
        <v>58.996062992125985</v>
      </c>
      <c r="H158" s="295">
        <v>61.96863397613398</v>
      </c>
      <c r="I158" s="322">
        <f t="shared" si="7"/>
        <v>74.113381267167142</v>
      </c>
      <c r="J158" s="553" t="s">
        <v>407</v>
      </c>
    </row>
    <row r="159" spans="1:10">
      <c r="A159" s="2"/>
      <c r="B159" s="292" t="s">
        <v>290</v>
      </c>
      <c r="C159" s="293">
        <v>88.372093023255815</v>
      </c>
      <c r="D159" s="294">
        <v>90.542420027816391</v>
      </c>
      <c r="E159" s="295">
        <v>87.842465753424662</v>
      </c>
      <c r="F159" s="295">
        <v>99.471698113207538</v>
      </c>
      <c r="G159" s="295">
        <v>54.015748031496067</v>
      </c>
      <c r="H159" s="295">
        <v>72.578280539240609</v>
      </c>
      <c r="I159" s="322">
        <f t="shared" si="7"/>
        <v>82.137117581406855</v>
      </c>
      <c r="J159" s="553" t="s">
        <v>407</v>
      </c>
    </row>
    <row r="160" spans="1:10">
      <c r="A160" s="2"/>
      <c r="B160" s="292" t="s">
        <v>160</v>
      </c>
      <c r="C160" s="293">
        <v>87.596899224806208</v>
      </c>
      <c r="D160" s="294">
        <v>98.191933240611945</v>
      </c>
      <c r="E160" s="295">
        <v>101.54109589041096</v>
      </c>
      <c r="F160" s="295">
        <v>95.622641509433961</v>
      </c>
      <c r="G160" s="295">
        <v>86.043307086614192</v>
      </c>
      <c r="H160" s="295">
        <v>104.9703020293958</v>
      </c>
      <c r="I160" s="322">
        <f t="shared" si="7"/>
        <v>95.661029830212172</v>
      </c>
      <c r="J160" s="553" t="s">
        <v>407</v>
      </c>
    </row>
    <row r="161" spans="1:10">
      <c r="A161" s="2"/>
      <c r="B161" s="292" t="s">
        <v>161</v>
      </c>
      <c r="C161" s="293">
        <v>93.333333333333329</v>
      </c>
      <c r="D161" s="294">
        <v>100.2781641168289</v>
      </c>
      <c r="E161" s="295">
        <v>116.78082191780823</v>
      </c>
      <c r="F161" s="295">
        <v>109.37735849056605</v>
      </c>
      <c r="G161" s="295">
        <v>72.834645669291348</v>
      </c>
      <c r="H161" s="295">
        <v>74.400887420891621</v>
      </c>
      <c r="I161" s="322">
        <f t="shared" si="7"/>
        <v>94.500868491453261</v>
      </c>
      <c r="J161" s="553" t="s">
        <v>407</v>
      </c>
    </row>
    <row r="162" spans="1:10">
      <c r="A162" s="2"/>
      <c r="B162" s="292" t="s">
        <v>40</v>
      </c>
      <c r="C162" s="293">
        <v>122.015503875969</v>
      </c>
      <c r="D162" s="294">
        <v>109.45757997218359</v>
      </c>
      <c r="E162" s="295">
        <v>113.69863013698631</v>
      </c>
      <c r="F162" s="295">
        <v>123.86792452830188</v>
      </c>
      <c r="G162" s="295">
        <v>153.05118110236222</v>
      </c>
      <c r="H162" s="295">
        <v>121.55157926978171</v>
      </c>
      <c r="I162" s="322">
        <f t="shared" si="7"/>
        <v>123.94039981426413</v>
      </c>
      <c r="J162" s="553" t="s">
        <v>19</v>
      </c>
    </row>
    <row r="163" spans="1:10">
      <c r="A163" s="2"/>
      <c r="B163" s="296" t="s">
        <v>291</v>
      </c>
      <c r="C163" s="304"/>
      <c r="D163" s="305"/>
      <c r="E163" s="306"/>
      <c r="F163" s="306"/>
      <c r="G163" s="306"/>
      <c r="H163" s="306"/>
      <c r="I163" s="310"/>
      <c r="J163" s="553"/>
    </row>
    <row r="164" spans="1:10">
      <c r="A164" s="2"/>
      <c r="B164" s="296" t="s">
        <v>292</v>
      </c>
      <c r="C164" s="304"/>
      <c r="D164" s="305"/>
      <c r="E164" s="306"/>
      <c r="F164" s="306"/>
      <c r="G164" s="306"/>
      <c r="H164" s="306"/>
      <c r="I164" s="310"/>
      <c r="J164" s="553"/>
    </row>
    <row r="165" spans="1:10">
      <c r="A165" s="2"/>
      <c r="B165" s="292" t="s">
        <v>48</v>
      </c>
      <c r="C165" s="293">
        <v>136.43410852713177</v>
      </c>
      <c r="D165" s="294">
        <v>123.64394993045897</v>
      </c>
      <c r="E165" s="295">
        <v>125.68493150684932</v>
      </c>
      <c r="F165" s="295">
        <v>124.62264150943396</v>
      </c>
      <c r="G165" s="295">
        <v>150.41338582677167</v>
      </c>
      <c r="H165" s="295">
        <v>130.3978907197463</v>
      </c>
      <c r="I165" s="322">
        <f t="shared" ref="I165:I170" si="8">SUM(C165:H165)/6</f>
        <v>131.866151336732</v>
      </c>
      <c r="J165" s="553" t="s">
        <v>19</v>
      </c>
    </row>
    <row r="166" spans="1:10">
      <c r="A166" s="2"/>
      <c r="B166" s="292" t="s">
        <v>162</v>
      </c>
      <c r="C166" s="293">
        <v>107.28682170542636</v>
      </c>
      <c r="D166" s="294">
        <v>102.08623087621697</v>
      </c>
      <c r="E166" s="295">
        <v>97.773972602739732</v>
      </c>
      <c r="F166" s="295">
        <v>111.75471698113206</v>
      </c>
      <c r="G166" s="295">
        <v>99.055118110236222</v>
      </c>
      <c r="H166" s="295">
        <v>95.116370514778581</v>
      </c>
      <c r="I166" s="322">
        <f t="shared" si="8"/>
        <v>102.17887179842165</v>
      </c>
      <c r="J166" s="553" t="s">
        <v>407</v>
      </c>
    </row>
    <row r="167" spans="1:10">
      <c r="A167" s="2"/>
      <c r="B167" s="292" t="s">
        <v>163</v>
      </c>
      <c r="C167" s="293">
        <v>39.844961240310077</v>
      </c>
      <c r="D167" s="294">
        <v>54.381084840055628</v>
      </c>
      <c r="E167" s="295">
        <v>64.38356164383562</v>
      </c>
      <c r="F167" s="298">
        <v>68</v>
      </c>
      <c r="G167" s="295">
        <v>71.417322834645674</v>
      </c>
      <c r="H167" s="295">
        <v>55.537647092910127</v>
      </c>
      <c r="I167" s="322">
        <f t="shared" si="8"/>
        <v>58.927429608626191</v>
      </c>
      <c r="J167" s="553"/>
    </row>
    <row r="168" spans="1:10">
      <c r="A168" s="2"/>
      <c r="B168" s="292" t="s">
        <v>164</v>
      </c>
      <c r="C168" s="293">
        <v>68.992248062015506</v>
      </c>
      <c r="D168" s="294">
        <v>78.164116828929068</v>
      </c>
      <c r="E168" s="295">
        <v>68.835616438356169</v>
      </c>
      <c r="F168" s="295">
        <v>75.735849056603783</v>
      </c>
      <c r="G168" s="295">
        <v>77.165354330708666</v>
      </c>
      <c r="H168" s="295">
        <v>86.344148775450208</v>
      </c>
      <c r="I168" s="322">
        <f t="shared" si="8"/>
        <v>75.872888915343907</v>
      </c>
      <c r="J168" s="553"/>
    </row>
    <row r="169" spans="1:10">
      <c r="A169" s="2"/>
      <c r="B169" s="292" t="s">
        <v>293</v>
      </c>
      <c r="C169" s="311">
        <v>71.575342465753423</v>
      </c>
      <c r="D169" s="311">
        <v>71.575342465753423</v>
      </c>
      <c r="E169" s="295">
        <v>71.575342465753423</v>
      </c>
      <c r="F169" s="297">
        <v>71.575342465753423</v>
      </c>
      <c r="G169" s="311">
        <v>71.575342465753423</v>
      </c>
      <c r="H169" s="311">
        <v>71.575342465753423</v>
      </c>
      <c r="I169" s="322">
        <f t="shared" si="8"/>
        <v>71.575342465753423</v>
      </c>
      <c r="J169" s="553"/>
    </row>
    <row r="170" spans="1:10">
      <c r="A170" s="2"/>
      <c r="B170" s="292" t="s">
        <v>35</v>
      </c>
      <c r="C170" s="293">
        <v>124.34108527131784</v>
      </c>
      <c r="D170" s="294">
        <v>129.48539638386646</v>
      </c>
      <c r="E170" s="295">
        <v>138.86986301369862</v>
      </c>
      <c r="F170" s="295">
        <v>131.9245283018868</v>
      </c>
      <c r="G170" s="295">
        <v>153.62204724409452</v>
      </c>
      <c r="H170" s="295">
        <v>128.76791708574947</v>
      </c>
      <c r="I170" s="322">
        <f t="shared" si="8"/>
        <v>134.50180621676893</v>
      </c>
      <c r="J170" s="553" t="s">
        <v>19</v>
      </c>
    </row>
    <row r="171" spans="1:10">
      <c r="A171" s="2"/>
      <c r="B171" s="296" t="s">
        <v>294</v>
      </c>
      <c r="C171" s="304"/>
      <c r="D171" s="305"/>
      <c r="E171" s="306"/>
      <c r="F171" s="306"/>
      <c r="G171" s="306"/>
      <c r="H171" s="306"/>
      <c r="I171" s="310"/>
      <c r="J171" s="553"/>
    </row>
    <row r="172" spans="1:10">
      <c r="A172" s="2"/>
      <c r="B172" s="292" t="s">
        <v>30</v>
      </c>
      <c r="C172" s="293">
        <v>105.27131782945737</v>
      </c>
      <c r="D172" s="294">
        <v>97.774687065368553</v>
      </c>
      <c r="E172" s="295">
        <v>78.595890410958901</v>
      </c>
      <c r="F172" s="295">
        <v>83.018867924528308</v>
      </c>
      <c r="G172" s="295">
        <v>93.996062992125999</v>
      </c>
      <c r="H172" s="295">
        <v>89.100286011117575</v>
      </c>
      <c r="I172" s="322">
        <f t="shared" ref="I172:I181" si="9">SUM(C172:H172)/6</f>
        <v>91.292852038926114</v>
      </c>
      <c r="J172" s="553" t="s">
        <v>19</v>
      </c>
    </row>
    <row r="173" spans="1:10">
      <c r="A173" s="2"/>
      <c r="B173" s="292" t="s">
        <v>165</v>
      </c>
      <c r="C173" s="293">
        <v>63.720930232558139</v>
      </c>
      <c r="D173" s="294">
        <v>81.641168289290675</v>
      </c>
      <c r="E173" s="295">
        <v>82.191780821917817</v>
      </c>
      <c r="F173" s="295">
        <v>74.64150943396227</v>
      </c>
      <c r="G173" s="295">
        <v>68.070866141732296</v>
      </c>
      <c r="H173" s="295">
        <v>76.19385841828813</v>
      </c>
      <c r="I173" s="322">
        <f t="shared" si="9"/>
        <v>74.41001888962488</v>
      </c>
      <c r="J173" s="553" t="s">
        <v>407</v>
      </c>
    </row>
    <row r="174" spans="1:10">
      <c r="A174" s="2"/>
      <c r="B174" s="292" t="s">
        <v>90</v>
      </c>
      <c r="C174" s="293">
        <v>118.6046511627907</v>
      </c>
      <c r="D174" s="294">
        <v>115.57719054242001</v>
      </c>
      <c r="E174" s="295">
        <v>122.26027397260275</v>
      </c>
      <c r="F174" s="295">
        <v>109.32075471698113</v>
      </c>
      <c r="G174" s="295">
        <v>111.88976377952757</v>
      </c>
      <c r="H174" s="295">
        <v>115.5799485925024</v>
      </c>
      <c r="I174" s="322">
        <f t="shared" si="9"/>
        <v>115.53876379447077</v>
      </c>
      <c r="J174" s="553" t="s">
        <v>19</v>
      </c>
    </row>
    <row r="175" spans="1:10">
      <c r="A175" s="2"/>
      <c r="B175" s="292" t="s">
        <v>120</v>
      </c>
      <c r="C175" s="293">
        <v>86.04651162790698</v>
      </c>
      <c r="D175" s="294">
        <v>90.125173852572999</v>
      </c>
      <c r="E175" s="295">
        <v>75.856164383561648</v>
      </c>
      <c r="F175" s="298">
        <v>78</v>
      </c>
      <c r="G175" s="295">
        <v>80.885826771653555</v>
      </c>
      <c r="H175" s="295">
        <v>71.155758095025206</v>
      </c>
      <c r="I175" s="322">
        <f t="shared" si="9"/>
        <v>80.344905788453403</v>
      </c>
      <c r="J175" s="553" t="s">
        <v>19</v>
      </c>
    </row>
    <row r="176" spans="1:10">
      <c r="A176" s="2"/>
      <c r="B176" s="292" t="s">
        <v>166</v>
      </c>
      <c r="C176" s="293">
        <v>102.94573643410854</v>
      </c>
      <c r="D176" s="294">
        <v>108.06675938803893</v>
      </c>
      <c r="E176" s="295">
        <v>108.73287671232876</v>
      </c>
      <c r="F176" s="295">
        <v>98.867924528301884</v>
      </c>
      <c r="G176" s="295">
        <v>77.263779527559066</v>
      </c>
      <c r="H176" s="295">
        <v>104.25904080728807</v>
      </c>
      <c r="I176" s="322">
        <f t="shared" si="9"/>
        <v>100.02268623293755</v>
      </c>
      <c r="J176" s="553" t="s">
        <v>407</v>
      </c>
    </row>
    <row r="177" spans="1:10">
      <c r="A177" s="2"/>
      <c r="B177" s="292" t="s">
        <v>109</v>
      </c>
      <c r="C177" s="293">
        <v>101.39534883720931</v>
      </c>
      <c r="D177" s="294">
        <v>108.62308762169678</v>
      </c>
      <c r="E177" s="295">
        <v>118.66438356164383</v>
      </c>
      <c r="F177" s="295">
        <v>94.886792452830178</v>
      </c>
      <c r="G177" s="295">
        <v>88.681102362204726</v>
      </c>
      <c r="H177" s="295">
        <v>108.09688781824424</v>
      </c>
      <c r="I177" s="322">
        <f t="shared" si="9"/>
        <v>103.39126710897149</v>
      </c>
      <c r="J177" s="553" t="s">
        <v>407</v>
      </c>
    </row>
    <row r="178" spans="1:10">
      <c r="A178" s="2"/>
      <c r="B178" s="292" t="s">
        <v>167</v>
      </c>
      <c r="C178" s="293">
        <v>107.59689922480622</v>
      </c>
      <c r="D178" s="294">
        <v>108.34492350486786</v>
      </c>
      <c r="E178" s="295">
        <v>112.5</v>
      </c>
      <c r="F178" s="295">
        <v>108.30188679245283</v>
      </c>
      <c r="G178" s="295">
        <v>86.653543307086622</v>
      </c>
      <c r="H178" s="295">
        <v>109.20823347778754</v>
      </c>
      <c r="I178" s="322">
        <f t="shared" si="9"/>
        <v>105.4342477178335</v>
      </c>
      <c r="J178" s="553" t="s">
        <v>407</v>
      </c>
    </row>
    <row r="179" spans="1:10">
      <c r="A179" s="2"/>
      <c r="B179" s="292" t="s">
        <v>72</v>
      </c>
      <c r="C179" s="293">
        <v>118.13953488372093</v>
      </c>
      <c r="D179" s="294">
        <v>111.96105702364395</v>
      </c>
      <c r="E179" s="295">
        <v>108.04794520547946</v>
      </c>
      <c r="F179" s="295">
        <v>119.75471698113208</v>
      </c>
      <c r="G179" s="295">
        <v>136.87007874015748</v>
      </c>
      <c r="H179" s="295">
        <v>120.41059772598392</v>
      </c>
      <c r="I179" s="322">
        <f t="shared" si="9"/>
        <v>119.19732176001965</v>
      </c>
      <c r="J179" s="553" t="s">
        <v>19</v>
      </c>
    </row>
    <row r="180" spans="1:10">
      <c r="A180" s="2"/>
      <c r="B180" s="292" t="s">
        <v>64</v>
      </c>
      <c r="C180" s="293">
        <v>128.52713178294576</v>
      </c>
      <c r="D180" s="294">
        <v>119.33240611961055</v>
      </c>
      <c r="E180" s="295">
        <v>125</v>
      </c>
      <c r="F180" s="295">
        <v>108.75471698113208</v>
      </c>
      <c r="G180" s="295">
        <v>149.21259842519686</v>
      </c>
      <c r="H180" s="295">
        <v>131.33142107376267</v>
      </c>
      <c r="I180" s="322">
        <f t="shared" si="9"/>
        <v>127.02637906377466</v>
      </c>
      <c r="J180" s="553" t="s">
        <v>19</v>
      </c>
    </row>
    <row r="181" spans="1:10">
      <c r="A181" s="2"/>
      <c r="B181" s="296" t="s">
        <v>24</v>
      </c>
      <c r="C181" s="311">
        <v>83.732876712328761</v>
      </c>
      <c r="D181" s="311">
        <v>83.732876712328761</v>
      </c>
      <c r="E181" s="295">
        <v>83.732876712328761</v>
      </c>
      <c r="F181" s="295">
        <v>87.905660377358501</v>
      </c>
      <c r="G181" s="295">
        <v>124.07480314960631</v>
      </c>
      <c r="H181" s="295">
        <v>103.63668723794382</v>
      </c>
      <c r="I181" s="322">
        <f t="shared" si="9"/>
        <v>94.469296816982478</v>
      </c>
      <c r="J181" s="553" t="s">
        <v>19</v>
      </c>
    </row>
    <row r="182" spans="1:10">
      <c r="A182" s="2"/>
      <c r="B182" s="296" t="s">
        <v>295</v>
      </c>
      <c r="C182" s="304"/>
      <c r="D182" s="305"/>
      <c r="E182" s="306"/>
      <c r="F182" s="306"/>
      <c r="G182" s="306"/>
      <c r="H182" s="306"/>
      <c r="I182" s="310"/>
      <c r="J182" s="553"/>
    </row>
    <row r="183" spans="1:10">
      <c r="A183" s="2"/>
      <c r="B183" s="292" t="s">
        <v>102</v>
      </c>
      <c r="C183" s="293">
        <v>88.217054263565885</v>
      </c>
      <c r="D183" s="294">
        <v>100</v>
      </c>
      <c r="E183" s="295">
        <v>114.72602739726028</v>
      </c>
      <c r="F183" s="295">
        <v>91.207547169811335</v>
      </c>
      <c r="G183" s="295">
        <v>99.448818897637807</v>
      </c>
      <c r="H183" s="295">
        <v>123.34455026717821</v>
      </c>
      <c r="I183" s="322">
        <f>SUM(C183:H183)/6</f>
        <v>102.82399966590891</v>
      </c>
      <c r="J183" s="553" t="s">
        <v>19</v>
      </c>
    </row>
    <row r="184" spans="1:10">
      <c r="A184" s="2"/>
      <c r="B184" s="292" t="s">
        <v>54</v>
      </c>
      <c r="C184" s="293">
        <v>120.15503875968992</v>
      </c>
      <c r="D184" s="294">
        <v>116.68984700973574</v>
      </c>
      <c r="E184" s="295">
        <v>104.7945205479452</v>
      </c>
      <c r="F184" s="295">
        <v>85.716981132075475</v>
      </c>
      <c r="G184" s="295">
        <v>105.21653543307087</v>
      </c>
      <c r="H184" s="295">
        <v>123.75945264674104</v>
      </c>
      <c r="I184" s="322">
        <f>SUM(C184:H184)/6</f>
        <v>109.38872925487637</v>
      </c>
      <c r="J184" s="553" t="s">
        <v>19</v>
      </c>
    </row>
    <row r="185" spans="1:10">
      <c r="A185" s="2"/>
      <c r="B185" s="292" t="s">
        <v>168</v>
      </c>
      <c r="C185" s="293">
        <v>88.372093023255815</v>
      </c>
      <c r="D185" s="294">
        <v>76.356050069541027</v>
      </c>
      <c r="E185" s="295">
        <v>76.369863013698634</v>
      </c>
      <c r="F185" s="298">
        <v>73</v>
      </c>
      <c r="G185" s="295">
        <v>69.704724409448815</v>
      </c>
      <c r="H185" s="295">
        <v>74.593520668545793</v>
      </c>
      <c r="I185" s="322">
        <f>SUM(C185:H185)/6</f>
        <v>76.399375197415011</v>
      </c>
      <c r="J185" s="553" t="s">
        <v>407</v>
      </c>
    </row>
    <row r="186" spans="1:10">
      <c r="A186" s="2"/>
      <c r="B186" s="296" t="s">
        <v>296</v>
      </c>
      <c r="C186" s="304"/>
      <c r="D186" s="305"/>
      <c r="E186" s="306"/>
      <c r="F186" s="306"/>
      <c r="G186" s="306"/>
      <c r="H186" s="306"/>
      <c r="I186" s="310"/>
      <c r="J186" s="553" t="s">
        <v>426</v>
      </c>
    </row>
    <row r="187" spans="1:10">
      <c r="A187" s="2"/>
      <c r="B187" s="296" t="s">
        <v>297</v>
      </c>
      <c r="C187" s="304"/>
      <c r="D187" s="305"/>
      <c r="E187" s="306"/>
      <c r="F187" s="306"/>
      <c r="G187" s="306"/>
      <c r="H187" s="306"/>
      <c r="I187" s="310"/>
      <c r="J187" s="553"/>
    </row>
    <row r="188" spans="1:10">
      <c r="A188" s="2"/>
      <c r="B188" s="296" t="s">
        <v>298</v>
      </c>
      <c r="C188" s="304"/>
      <c r="D188" s="305"/>
      <c r="E188" s="306"/>
      <c r="F188" s="306"/>
      <c r="G188" s="306"/>
      <c r="H188" s="306"/>
      <c r="I188" s="310"/>
      <c r="J188" s="553"/>
    </row>
    <row r="189" spans="1:10">
      <c r="A189" s="2"/>
      <c r="B189" s="296" t="s">
        <v>299</v>
      </c>
      <c r="C189" s="303">
        <v>104.02195373325218</v>
      </c>
      <c r="D189" s="303">
        <v>104.02195373325218</v>
      </c>
      <c r="E189" s="303">
        <v>104.02195373325218</v>
      </c>
      <c r="F189" s="303">
        <v>104.02195373325218</v>
      </c>
      <c r="G189" s="311">
        <v>104.02195373325218</v>
      </c>
      <c r="H189" s="295">
        <v>104.02195373325218</v>
      </c>
      <c r="I189" s="322">
        <f t="shared" ref="I189:I202" si="10">SUM(C189:H189)/6</f>
        <v>104.02195373325218</v>
      </c>
      <c r="J189" s="553" t="s">
        <v>407</v>
      </c>
    </row>
    <row r="190" spans="1:10">
      <c r="A190" s="2"/>
      <c r="B190" s="292" t="s">
        <v>300</v>
      </c>
      <c r="C190" s="311">
        <v>98.11643835616438</v>
      </c>
      <c r="D190" s="311">
        <v>98.11643835616438</v>
      </c>
      <c r="E190" s="295">
        <v>98.11643835616438</v>
      </c>
      <c r="F190" s="298">
        <v>96</v>
      </c>
      <c r="G190" s="295">
        <v>94.799969217793773</v>
      </c>
      <c r="H190" s="295">
        <v>71.541024590333549</v>
      </c>
      <c r="I190" s="322">
        <f t="shared" si="10"/>
        <v>92.781718146103401</v>
      </c>
      <c r="J190" s="553" t="s">
        <v>407</v>
      </c>
    </row>
    <row r="191" spans="1:10">
      <c r="A191" s="2"/>
      <c r="B191" s="292" t="s">
        <v>31</v>
      </c>
      <c r="C191" s="293">
        <v>105.89147286821705</v>
      </c>
      <c r="D191" s="294">
        <v>101.25173852573018</v>
      </c>
      <c r="E191" s="295">
        <v>94.691780821917803</v>
      </c>
      <c r="F191" s="295">
        <v>94.283018867924525</v>
      </c>
      <c r="G191" s="295">
        <v>131.22047244094489</v>
      </c>
      <c r="H191" s="295">
        <v>101.69553681927488</v>
      </c>
      <c r="I191" s="322">
        <f t="shared" si="10"/>
        <v>104.83900339066822</v>
      </c>
      <c r="J191" s="553" t="s">
        <v>19</v>
      </c>
    </row>
    <row r="192" spans="1:10">
      <c r="A192" s="2"/>
      <c r="B192" s="292" t="s">
        <v>169</v>
      </c>
      <c r="C192" s="293">
        <v>80.775193798449621</v>
      </c>
      <c r="D192" s="294">
        <v>87.343532684283716</v>
      </c>
      <c r="E192" s="295">
        <v>72.43150684931507</v>
      </c>
      <c r="F192" s="295">
        <v>88.169811320754704</v>
      </c>
      <c r="G192" s="295">
        <v>80.374015748031496</v>
      </c>
      <c r="H192" s="295">
        <v>94.434745176925361</v>
      </c>
      <c r="I192" s="322">
        <f t="shared" si="10"/>
        <v>83.921467596293326</v>
      </c>
      <c r="J192" s="553" t="s">
        <v>407</v>
      </c>
    </row>
    <row r="193" spans="1:10">
      <c r="A193" s="2"/>
      <c r="B193" s="292" t="s">
        <v>79</v>
      </c>
      <c r="C193" s="311">
        <v>118.83561643835618</v>
      </c>
      <c r="D193" s="311">
        <v>118.83561643835618</v>
      </c>
      <c r="E193" s="294">
        <v>118.83561643835618</v>
      </c>
      <c r="F193" s="294">
        <v>87.056603773584911</v>
      </c>
      <c r="G193" s="295">
        <v>136.08267716535434</v>
      </c>
      <c r="H193" s="295">
        <v>116.57275071502775</v>
      </c>
      <c r="I193" s="322">
        <f t="shared" si="10"/>
        <v>116.03648016150593</v>
      </c>
      <c r="J193" s="553" t="s">
        <v>19</v>
      </c>
    </row>
    <row r="194" spans="1:10">
      <c r="A194" s="2"/>
      <c r="B194" s="296" t="s">
        <v>301</v>
      </c>
      <c r="C194" s="311">
        <v>109.3700787401575</v>
      </c>
      <c r="D194" s="311">
        <v>109.3700787401575</v>
      </c>
      <c r="E194" s="311">
        <v>109.3700787401575</v>
      </c>
      <c r="F194" s="311">
        <v>109.3700787401575</v>
      </c>
      <c r="G194" s="295">
        <v>109.3700787401575</v>
      </c>
      <c r="H194" s="295">
        <v>96.198080290067395</v>
      </c>
      <c r="I194" s="322">
        <f t="shared" si="10"/>
        <v>107.17474566514248</v>
      </c>
      <c r="J194" s="553" t="s">
        <v>426</v>
      </c>
    </row>
    <row r="195" spans="1:10">
      <c r="A195" s="2"/>
      <c r="B195" s="292" t="s">
        <v>170</v>
      </c>
      <c r="C195" s="293">
        <v>76.744186046511629</v>
      </c>
      <c r="D195" s="294">
        <v>55.632823365785811</v>
      </c>
      <c r="E195" s="295">
        <v>54.965753424657535</v>
      </c>
      <c r="F195" s="298">
        <v>49</v>
      </c>
      <c r="G195" s="295">
        <v>42.795275590551178</v>
      </c>
      <c r="H195" s="295">
        <v>68.132897901067437</v>
      </c>
      <c r="I195" s="322">
        <f t="shared" si="10"/>
        <v>57.878489388095602</v>
      </c>
      <c r="J195" s="553" t="s">
        <v>407</v>
      </c>
    </row>
    <row r="196" spans="1:10">
      <c r="A196" s="2"/>
      <c r="B196" s="292" t="s">
        <v>171</v>
      </c>
      <c r="C196" s="311">
        <v>119.17808219178082</v>
      </c>
      <c r="D196" s="311">
        <v>119.17808219178082</v>
      </c>
      <c r="E196" s="295">
        <v>119.17808219178082</v>
      </c>
      <c r="F196" s="295">
        <v>106.33962264150942</v>
      </c>
      <c r="G196" s="295">
        <v>160.98425196850394</v>
      </c>
      <c r="H196" s="295">
        <v>128.97536827553091</v>
      </c>
      <c r="I196" s="322">
        <f t="shared" si="10"/>
        <v>125.63891491014779</v>
      </c>
      <c r="J196" s="553" t="s">
        <v>19</v>
      </c>
    </row>
    <row r="197" spans="1:10">
      <c r="A197" s="2"/>
      <c r="B197" s="292" t="s">
        <v>75</v>
      </c>
      <c r="C197" s="293">
        <v>122.63565891472868</v>
      </c>
      <c r="D197" s="294">
        <v>119.61057023643949</v>
      </c>
      <c r="E197" s="295">
        <v>127.56849315068493</v>
      </c>
      <c r="F197" s="295">
        <v>125.69811320754718</v>
      </c>
      <c r="G197" s="295">
        <v>146.55511811023624</v>
      </c>
      <c r="H197" s="295">
        <v>126.57486165091738</v>
      </c>
      <c r="I197" s="322">
        <f t="shared" si="10"/>
        <v>128.10713587842562</v>
      </c>
      <c r="J197" s="553" t="s">
        <v>19</v>
      </c>
    </row>
    <row r="198" spans="1:10">
      <c r="A198" s="2"/>
      <c r="B198" s="292" t="s">
        <v>51</v>
      </c>
      <c r="C198" s="293">
        <v>120.15503875968992</v>
      </c>
      <c r="D198" s="294">
        <v>120.02781641168288</v>
      </c>
      <c r="E198" s="295">
        <v>111.3013698630137</v>
      </c>
      <c r="F198" s="295">
        <v>117.45283018867924</v>
      </c>
      <c r="G198" s="295">
        <v>150.45275590551185</v>
      </c>
      <c r="H198" s="295">
        <v>131.85004904821622</v>
      </c>
      <c r="I198" s="322">
        <f t="shared" si="10"/>
        <v>125.20664336279896</v>
      </c>
      <c r="J198" s="553" t="s">
        <v>19</v>
      </c>
    </row>
    <row r="199" spans="1:10">
      <c r="A199" s="2"/>
      <c r="B199" s="292" t="s">
        <v>172</v>
      </c>
      <c r="C199" s="311">
        <v>72.739916550764931</v>
      </c>
      <c r="D199" s="294">
        <v>72.739916550764931</v>
      </c>
      <c r="E199" s="295">
        <v>87.5</v>
      </c>
      <c r="F199" s="298">
        <v>75</v>
      </c>
      <c r="G199" s="295">
        <v>62.263779527559059</v>
      </c>
      <c r="H199" s="295">
        <v>69.525784461028366</v>
      </c>
      <c r="I199" s="322">
        <f t="shared" si="10"/>
        <v>73.294899515019537</v>
      </c>
      <c r="J199" s="553" t="s">
        <v>407</v>
      </c>
    </row>
    <row r="200" spans="1:10">
      <c r="A200" s="2"/>
      <c r="B200" s="296" t="s">
        <v>302</v>
      </c>
      <c r="C200" s="311">
        <v>30.452755905511815</v>
      </c>
      <c r="D200" s="311">
        <v>30.452755905511815</v>
      </c>
      <c r="E200" s="311">
        <v>30.452755905511815</v>
      </c>
      <c r="F200" s="311">
        <v>30.452755905511815</v>
      </c>
      <c r="G200" s="295">
        <v>30.452755905511815</v>
      </c>
      <c r="H200" s="295">
        <v>40.986427923956626</v>
      </c>
      <c r="I200" s="322">
        <f t="shared" si="10"/>
        <v>32.208367908585949</v>
      </c>
      <c r="J200" s="553"/>
    </row>
    <row r="201" spans="1:10">
      <c r="A201" s="2"/>
      <c r="B201" s="292" t="s">
        <v>67</v>
      </c>
      <c r="C201" s="293">
        <v>96.124031007751938</v>
      </c>
      <c r="D201" s="294">
        <v>95.966620305980527</v>
      </c>
      <c r="E201" s="295">
        <v>86.986301369863</v>
      </c>
      <c r="F201" s="295">
        <v>65.188679245283012</v>
      </c>
      <c r="G201" s="295">
        <v>105.33464566929133</v>
      </c>
      <c r="H201" s="295">
        <v>104.49612788132396</v>
      </c>
      <c r="I201" s="322">
        <f t="shared" si="10"/>
        <v>92.349400913248971</v>
      </c>
      <c r="J201" s="553" t="s">
        <v>19</v>
      </c>
    </row>
    <row r="202" spans="1:10">
      <c r="A202" s="2"/>
      <c r="B202" s="292" t="s">
        <v>38</v>
      </c>
      <c r="C202" s="293">
        <v>116.5891472868217</v>
      </c>
      <c r="D202" s="294">
        <v>110.43115438108484</v>
      </c>
      <c r="E202" s="295">
        <v>97.602739726027394</v>
      </c>
      <c r="F202" s="295">
        <v>107.9245283018868</v>
      </c>
      <c r="G202" s="295">
        <v>125.5708661417323</v>
      </c>
      <c r="H202" s="295">
        <v>104.62948936046917</v>
      </c>
      <c r="I202" s="322">
        <f t="shared" si="10"/>
        <v>110.45798753300369</v>
      </c>
      <c r="J202" s="553" t="s">
        <v>19</v>
      </c>
    </row>
    <row r="203" spans="1:10">
      <c r="A203" s="2"/>
      <c r="B203" s="296" t="s">
        <v>303</v>
      </c>
      <c r="C203" s="307"/>
      <c r="D203" s="308"/>
      <c r="E203" s="309"/>
      <c r="F203" s="309"/>
      <c r="G203" s="309"/>
      <c r="H203" s="309"/>
      <c r="I203" s="310"/>
      <c r="J203" s="553"/>
    </row>
    <row r="204" spans="1:10">
      <c r="A204" s="2"/>
      <c r="B204" s="292" t="s">
        <v>57</v>
      </c>
      <c r="C204" s="293">
        <v>122.79069767441861</v>
      </c>
      <c r="D204" s="294">
        <v>115.57719054242001</v>
      </c>
      <c r="E204" s="295">
        <v>120.8904109589041</v>
      </c>
      <c r="F204" s="295">
        <v>113.79245283018868</v>
      </c>
      <c r="G204" s="295">
        <v>157.06692913385828</v>
      </c>
      <c r="H204" s="295">
        <v>131.74632345332549</v>
      </c>
      <c r="I204" s="322">
        <f t="shared" ref="I204:I235" si="11">SUM(C204:H204)/6</f>
        <v>126.97733409885252</v>
      </c>
      <c r="J204" s="553" t="s">
        <v>19</v>
      </c>
    </row>
    <row r="205" spans="1:10">
      <c r="A205" s="2"/>
      <c r="B205" s="292" t="s">
        <v>173</v>
      </c>
      <c r="C205" s="293">
        <v>100.15503875968992</v>
      </c>
      <c r="D205" s="294">
        <v>110.5702364394993</v>
      </c>
      <c r="E205" s="295">
        <v>109.07534246575344</v>
      </c>
      <c r="F205" s="295">
        <v>105.13207547169812</v>
      </c>
      <c r="G205" s="295">
        <v>106.06299212598427</v>
      </c>
      <c r="H205" s="295">
        <v>97.13161064408375</v>
      </c>
      <c r="I205" s="322">
        <f t="shared" si="11"/>
        <v>104.68788265111812</v>
      </c>
      <c r="J205" s="553" t="s">
        <v>407</v>
      </c>
    </row>
    <row r="206" spans="1:10">
      <c r="A206" s="2"/>
      <c r="B206" s="292" t="s">
        <v>174</v>
      </c>
      <c r="C206" s="293">
        <v>68.217054263565885</v>
      </c>
      <c r="D206" s="294">
        <v>77.190542420027811</v>
      </c>
      <c r="E206" s="295">
        <v>80.650684931506859</v>
      </c>
      <c r="F206" s="295">
        <v>86.79245283018868</v>
      </c>
      <c r="G206" s="295">
        <v>48.503937007874022</v>
      </c>
      <c r="H206" s="295">
        <v>62.605805487605473</v>
      </c>
      <c r="I206" s="322">
        <f t="shared" si="11"/>
        <v>70.660079490128126</v>
      </c>
      <c r="J206" s="553" t="s">
        <v>407</v>
      </c>
    </row>
    <row r="207" spans="1:10">
      <c r="A207" s="2"/>
      <c r="B207" s="292" t="s">
        <v>92</v>
      </c>
      <c r="C207" s="293">
        <v>113.0232558139535</v>
      </c>
      <c r="D207" s="298">
        <v>115</v>
      </c>
      <c r="E207" s="295">
        <v>116.78082191780823</v>
      </c>
      <c r="F207" s="298">
        <v>111</v>
      </c>
      <c r="G207" s="295">
        <v>105.45275590551182</v>
      </c>
      <c r="H207" s="295">
        <v>101.62144710863865</v>
      </c>
      <c r="I207" s="322">
        <f t="shared" si="11"/>
        <v>110.47971345765204</v>
      </c>
      <c r="J207" s="553" t="s">
        <v>19</v>
      </c>
    </row>
    <row r="208" spans="1:10">
      <c r="A208" s="2"/>
      <c r="B208" s="292" t="s">
        <v>175</v>
      </c>
      <c r="C208" s="293">
        <v>83.565891472868216</v>
      </c>
      <c r="D208" s="294">
        <v>85.257301808066742</v>
      </c>
      <c r="E208" s="295">
        <v>93.150684931506845</v>
      </c>
      <c r="F208" s="298">
        <v>83</v>
      </c>
      <c r="G208" s="295">
        <v>73.523622047244103</v>
      </c>
      <c r="H208" s="295">
        <v>89.841183117479758</v>
      </c>
      <c r="I208" s="322">
        <f t="shared" si="11"/>
        <v>84.723113896194278</v>
      </c>
      <c r="J208" s="553" t="s">
        <v>407</v>
      </c>
    </row>
    <row r="209" spans="1:10">
      <c r="A209" s="2"/>
      <c r="B209" s="292" t="s">
        <v>61</v>
      </c>
      <c r="C209" s="293">
        <v>136.12403100775194</v>
      </c>
      <c r="D209" s="294">
        <v>129.48539638386646</v>
      </c>
      <c r="E209" s="295">
        <v>147.26027397260276</v>
      </c>
      <c r="F209" s="295">
        <v>129.84905660377356</v>
      </c>
      <c r="G209" s="295">
        <v>153.72047244094489</v>
      </c>
      <c r="H209" s="295">
        <v>133.9986506566666</v>
      </c>
      <c r="I209" s="322">
        <f t="shared" si="11"/>
        <v>138.40631351093438</v>
      </c>
      <c r="J209" s="553" t="s">
        <v>19</v>
      </c>
    </row>
    <row r="210" spans="1:10">
      <c r="A210" s="2"/>
      <c r="B210" s="292" t="s">
        <v>71</v>
      </c>
      <c r="C210" s="293">
        <v>126.20155038759691</v>
      </c>
      <c r="D210" s="294">
        <v>132.82336578581362</v>
      </c>
      <c r="E210" s="295">
        <v>152.56849315068493</v>
      </c>
      <c r="F210" s="295">
        <v>144.69811320754718</v>
      </c>
      <c r="G210" s="295">
        <v>172.57874015748033</v>
      </c>
      <c r="H210" s="295">
        <v>128.81237091213123</v>
      </c>
      <c r="I210" s="322">
        <f t="shared" si="11"/>
        <v>142.94710560020903</v>
      </c>
      <c r="J210" s="553" t="s">
        <v>19</v>
      </c>
    </row>
    <row r="211" spans="1:10">
      <c r="A211" s="2"/>
      <c r="B211" s="292" t="s">
        <v>304</v>
      </c>
      <c r="C211" s="293">
        <v>85.736434108527121</v>
      </c>
      <c r="D211" s="294">
        <v>94.853963838664811</v>
      </c>
      <c r="E211" s="295">
        <v>110.61643835616437</v>
      </c>
      <c r="F211" s="295">
        <v>80.660377358490564</v>
      </c>
      <c r="G211" s="295">
        <v>107.28346456692914</v>
      </c>
      <c r="H211" s="295">
        <v>99.14685077338892</v>
      </c>
      <c r="I211" s="322">
        <f t="shared" si="11"/>
        <v>96.382921500360837</v>
      </c>
      <c r="J211" s="553"/>
    </row>
    <row r="212" spans="1:10">
      <c r="A212" s="2"/>
      <c r="B212" s="296" t="s">
        <v>305</v>
      </c>
      <c r="C212" s="293">
        <v>122.63565891472868</v>
      </c>
      <c r="D212" s="294">
        <v>112.37830319888732</v>
      </c>
      <c r="E212" s="299">
        <v>115</v>
      </c>
      <c r="F212" s="295">
        <v>117.41509433962263</v>
      </c>
      <c r="G212" s="295">
        <v>122.40157480314961</v>
      </c>
      <c r="H212" s="295">
        <v>110.9567506488023</v>
      </c>
      <c r="I212" s="322">
        <f t="shared" si="11"/>
        <v>116.79789698419842</v>
      </c>
      <c r="J212" s="553"/>
    </row>
    <row r="213" spans="1:10">
      <c r="A213" s="2"/>
      <c r="B213" s="292" t="s">
        <v>176</v>
      </c>
      <c r="C213" s="293">
        <v>74.728682170542641</v>
      </c>
      <c r="D213" s="294">
        <v>100.55632823365785</v>
      </c>
      <c r="E213" s="295">
        <v>87.842465753424662</v>
      </c>
      <c r="F213" s="295">
        <v>73.169811320754718</v>
      </c>
      <c r="G213" s="295">
        <v>61.692913385826778</v>
      </c>
      <c r="H213" s="295">
        <v>108.24506723951669</v>
      </c>
      <c r="I213" s="322">
        <f t="shared" si="11"/>
        <v>84.37254468395389</v>
      </c>
      <c r="J213" s="553" t="s">
        <v>407</v>
      </c>
    </row>
    <row r="214" spans="1:10">
      <c r="A214" s="2"/>
      <c r="B214" s="292" t="s">
        <v>177</v>
      </c>
      <c r="C214" s="293">
        <v>91.472868217054256</v>
      </c>
      <c r="D214" s="294">
        <v>88.873435326842838</v>
      </c>
      <c r="E214" s="295">
        <v>82.020547945205479</v>
      </c>
      <c r="F214" s="295">
        <v>102.37735849056604</v>
      </c>
      <c r="G214" s="295">
        <v>71.240157480314963</v>
      </c>
      <c r="H214" s="295">
        <v>86.447874370340898</v>
      </c>
      <c r="I214" s="322">
        <f t="shared" si="11"/>
        <v>87.072040305054074</v>
      </c>
      <c r="J214" s="553" t="s">
        <v>407</v>
      </c>
    </row>
    <row r="215" spans="1:10">
      <c r="A215" s="2"/>
      <c r="B215" s="292" t="s">
        <v>80</v>
      </c>
      <c r="C215" s="293">
        <v>103.56589147286822</v>
      </c>
      <c r="D215" s="294">
        <v>110.15299026425592</v>
      </c>
      <c r="E215" s="295">
        <v>106.50684931506851</v>
      </c>
      <c r="F215" s="295">
        <v>113.16981132075472</v>
      </c>
      <c r="G215" s="295">
        <v>103.99606299212599</v>
      </c>
      <c r="H215" s="295">
        <v>103.04396955285409</v>
      </c>
      <c r="I215" s="322">
        <f t="shared" si="11"/>
        <v>106.73926248632124</v>
      </c>
      <c r="J215" s="553" t="s">
        <v>19</v>
      </c>
    </row>
    <row r="216" spans="1:10">
      <c r="A216" s="2"/>
      <c r="B216" s="296" t="s">
        <v>178</v>
      </c>
      <c r="C216" s="311">
        <v>77.578740157480311</v>
      </c>
      <c r="D216" s="311">
        <v>77.578740157480311</v>
      </c>
      <c r="E216" s="311">
        <v>77.578740157480311</v>
      </c>
      <c r="F216" s="311">
        <v>77.578740157480311</v>
      </c>
      <c r="G216" s="295">
        <v>77.578740157480311</v>
      </c>
      <c r="H216" s="295">
        <v>82.669299127893709</v>
      </c>
      <c r="I216" s="322">
        <f t="shared" si="11"/>
        <v>78.427166652549204</v>
      </c>
      <c r="J216" s="553" t="s">
        <v>407</v>
      </c>
    </row>
    <row r="217" spans="1:10">
      <c r="A217" s="2"/>
      <c r="B217" s="292" t="s">
        <v>179</v>
      </c>
      <c r="C217" s="293">
        <v>81.860465116279073</v>
      </c>
      <c r="D217" s="294">
        <v>86.648122392211391</v>
      </c>
      <c r="E217" s="295">
        <v>62.328767123287662</v>
      </c>
      <c r="F217" s="295">
        <v>91.811320754716974</v>
      </c>
      <c r="G217" s="295">
        <v>54.940944881889763</v>
      </c>
      <c r="H217" s="295">
        <v>68.310713206594372</v>
      </c>
      <c r="I217" s="322">
        <f t="shared" si="11"/>
        <v>74.316722245829865</v>
      </c>
      <c r="J217" s="553" t="s">
        <v>407</v>
      </c>
    </row>
    <row r="218" spans="1:10">
      <c r="A218" s="2"/>
      <c r="B218" s="296" t="s">
        <v>306</v>
      </c>
      <c r="C218" s="311">
        <v>121.41732283464567</v>
      </c>
      <c r="D218" s="311">
        <v>121.41732283464567</v>
      </c>
      <c r="E218" s="311">
        <v>121.41732283464567</v>
      </c>
      <c r="F218" s="311">
        <v>121.41732283464567</v>
      </c>
      <c r="G218" s="295">
        <v>121.41732283464567</v>
      </c>
      <c r="H218" s="295">
        <v>99.072761062752704</v>
      </c>
      <c r="I218" s="322">
        <f t="shared" si="11"/>
        <v>117.69322920599684</v>
      </c>
      <c r="J218" s="553" t="s">
        <v>19</v>
      </c>
    </row>
    <row r="219" spans="1:10">
      <c r="A219" s="2"/>
      <c r="B219" s="292" t="s">
        <v>307</v>
      </c>
      <c r="C219" s="293">
        <v>119.22480620155041</v>
      </c>
      <c r="D219" s="294">
        <v>97.913769123783041</v>
      </c>
      <c r="E219" s="295">
        <v>92.808219178082197</v>
      </c>
      <c r="F219" s="295">
        <v>88.754716981132077</v>
      </c>
      <c r="G219" s="295">
        <v>102.91338582677166</v>
      </c>
      <c r="H219" s="295">
        <v>110.15658177393115</v>
      </c>
      <c r="I219" s="322">
        <f t="shared" si="11"/>
        <v>101.9619131808751</v>
      </c>
      <c r="J219" s="553" t="s">
        <v>19</v>
      </c>
    </row>
    <row r="220" spans="1:10">
      <c r="A220" s="2"/>
      <c r="B220" s="292" t="s">
        <v>103</v>
      </c>
      <c r="C220" s="293">
        <v>93.023255813953483</v>
      </c>
      <c r="D220" s="294">
        <v>108.62308762169678</v>
      </c>
      <c r="E220" s="295">
        <v>103.76712328767124</v>
      </c>
      <c r="F220" s="295">
        <v>88.037735849056602</v>
      </c>
      <c r="G220" s="295">
        <v>116.12204724409449</v>
      </c>
      <c r="H220" s="295">
        <v>114.51305675934084</v>
      </c>
      <c r="I220" s="322">
        <f t="shared" si="11"/>
        <v>104.01438442930225</v>
      </c>
      <c r="J220" s="553" t="s">
        <v>19</v>
      </c>
    </row>
    <row r="221" spans="1:10">
      <c r="A221" s="2"/>
      <c r="B221" s="292" t="s">
        <v>81</v>
      </c>
      <c r="C221" s="293">
        <v>112.86821705426355</v>
      </c>
      <c r="D221" s="294">
        <v>105.5632823365786</v>
      </c>
      <c r="E221" s="295">
        <v>103.42465753424656</v>
      </c>
      <c r="F221" s="295">
        <v>84.528301886792448</v>
      </c>
      <c r="G221" s="295">
        <v>108.09055118110236</v>
      </c>
      <c r="H221" s="295">
        <v>100.28783231718673</v>
      </c>
      <c r="I221" s="322">
        <f t="shared" si="11"/>
        <v>102.46047371836171</v>
      </c>
      <c r="J221" s="553" t="s">
        <v>19</v>
      </c>
    </row>
    <row r="222" spans="1:10">
      <c r="A222" s="2"/>
      <c r="B222" s="292" t="s">
        <v>58</v>
      </c>
      <c r="C222" s="301">
        <v>99.294838857860341</v>
      </c>
      <c r="D222" s="294">
        <v>99.165507649513202</v>
      </c>
      <c r="E222" s="295">
        <v>65.753424657534239</v>
      </c>
      <c r="F222" s="295">
        <v>59.905660377358494</v>
      </c>
      <c r="G222" s="295">
        <v>88.720472440944889</v>
      </c>
      <c r="H222" s="295">
        <v>104.08122550176114</v>
      </c>
      <c r="I222" s="322">
        <f t="shared" si="11"/>
        <v>86.153521580828723</v>
      </c>
      <c r="J222" s="553" t="s">
        <v>19</v>
      </c>
    </row>
    <row r="223" spans="1:10">
      <c r="A223" s="2"/>
      <c r="B223" s="292" t="s">
        <v>180</v>
      </c>
      <c r="C223" s="293">
        <v>94.263565891472865</v>
      </c>
      <c r="D223" s="294">
        <v>85.674547983310148</v>
      </c>
      <c r="E223" s="295">
        <v>85.273972602739718</v>
      </c>
      <c r="F223" s="298">
        <v>81</v>
      </c>
      <c r="G223" s="295">
        <v>77.125984251968504</v>
      </c>
      <c r="H223" s="295">
        <v>85.292074884415882</v>
      </c>
      <c r="I223" s="322">
        <f t="shared" si="11"/>
        <v>84.771690935651193</v>
      </c>
      <c r="J223" s="553" t="s">
        <v>407</v>
      </c>
    </row>
    <row r="224" spans="1:10">
      <c r="A224" s="2"/>
      <c r="B224" s="292" t="s">
        <v>115</v>
      </c>
      <c r="C224" s="293">
        <v>110.38759689922482</v>
      </c>
      <c r="D224" s="294">
        <v>103.0598052851182</v>
      </c>
      <c r="E224" s="295">
        <v>99.657534246575352</v>
      </c>
      <c r="F224" s="295">
        <v>87.377358490566039</v>
      </c>
      <c r="G224" s="295">
        <v>96.476377952755911</v>
      </c>
      <c r="H224" s="295">
        <v>118.08418081200662</v>
      </c>
      <c r="I224" s="322">
        <f t="shared" si="11"/>
        <v>102.50714228104117</v>
      </c>
      <c r="J224" s="553" t="s">
        <v>19</v>
      </c>
    </row>
    <row r="225" spans="1:10">
      <c r="A225" s="2"/>
      <c r="B225" s="296" t="s">
        <v>29</v>
      </c>
      <c r="C225" s="293">
        <v>113.48837209302327</v>
      </c>
      <c r="D225" s="294">
        <v>89.012517385257297</v>
      </c>
      <c r="E225" s="295">
        <v>69.691780821917817</v>
      </c>
      <c r="F225" s="295">
        <v>96.056603773584897</v>
      </c>
      <c r="G225" s="295">
        <v>143.52362204724409</v>
      </c>
      <c r="H225" s="295">
        <v>102.76242865243643</v>
      </c>
      <c r="I225" s="322">
        <f t="shared" si="11"/>
        <v>102.42255412891063</v>
      </c>
      <c r="J225" s="553" t="s">
        <v>19</v>
      </c>
    </row>
    <row r="226" spans="1:10">
      <c r="A226" s="2"/>
      <c r="B226" s="292" t="s">
        <v>62</v>
      </c>
      <c r="C226" s="293">
        <v>132.71317829457362</v>
      </c>
      <c r="D226" s="294">
        <v>120.02781641168288</v>
      </c>
      <c r="E226" s="295">
        <v>127.05479452054796</v>
      </c>
      <c r="F226" s="295">
        <v>129.84905660377356</v>
      </c>
      <c r="G226" s="295">
        <v>152.26377952755905</v>
      </c>
      <c r="H226" s="295">
        <v>129.47917830785718</v>
      </c>
      <c r="I226" s="322">
        <f t="shared" si="11"/>
        <v>131.89796727766569</v>
      </c>
      <c r="J226" s="553" t="s">
        <v>19</v>
      </c>
    </row>
    <row r="227" spans="1:10">
      <c r="A227" s="2"/>
      <c r="B227" s="296" t="s">
        <v>32</v>
      </c>
      <c r="C227" s="293">
        <v>121.70542635658914</v>
      </c>
      <c r="D227" s="294">
        <v>112.65646731571626</v>
      </c>
      <c r="E227" s="295">
        <v>108.73287671232876</v>
      </c>
      <c r="F227" s="295">
        <v>106.77358490566039</v>
      </c>
      <c r="G227" s="295">
        <v>132.91338582677164</v>
      </c>
      <c r="H227" s="295">
        <v>125.53760570201031</v>
      </c>
      <c r="I227" s="322">
        <f t="shared" si="11"/>
        <v>118.05322446984609</v>
      </c>
      <c r="J227" s="553" t="s">
        <v>19</v>
      </c>
    </row>
    <row r="228" spans="1:10">
      <c r="A228" s="2"/>
      <c r="B228" s="292" t="s">
        <v>105</v>
      </c>
      <c r="C228" s="311">
        <v>114.46453407510431</v>
      </c>
      <c r="D228" s="294">
        <v>114.46453407510431</v>
      </c>
      <c r="E228" s="295">
        <v>101.19863013698631</v>
      </c>
      <c r="F228" s="295">
        <v>107.66037735849056</v>
      </c>
      <c r="G228" s="295">
        <v>105.53149606299212</v>
      </c>
      <c r="H228" s="295">
        <v>109.62313585735038</v>
      </c>
      <c r="I228" s="322">
        <f t="shared" si="11"/>
        <v>108.82378459433799</v>
      </c>
      <c r="J228" s="553" t="s">
        <v>19</v>
      </c>
    </row>
    <row r="229" spans="1:10">
      <c r="A229" s="2"/>
      <c r="B229" s="292" t="s">
        <v>106</v>
      </c>
      <c r="C229" s="293">
        <v>81.085271317829452</v>
      </c>
      <c r="D229" s="294">
        <v>90.403337969401946</v>
      </c>
      <c r="E229" s="295">
        <v>72.43150684931507</v>
      </c>
      <c r="F229" s="295">
        <v>60.830188679245289</v>
      </c>
      <c r="G229" s="295">
        <v>85.098425196850386</v>
      </c>
      <c r="H229" s="295">
        <v>94.345837524161908</v>
      </c>
      <c r="I229" s="322">
        <f t="shared" si="11"/>
        <v>80.699094589467336</v>
      </c>
      <c r="J229" s="553" t="s">
        <v>19</v>
      </c>
    </row>
    <row r="230" spans="1:10">
      <c r="A230" s="2"/>
      <c r="B230" s="296" t="s">
        <v>308</v>
      </c>
      <c r="C230" s="311">
        <v>90.314960629921273</v>
      </c>
      <c r="D230" s="311">
        <v>90.314960629921273</v>
      </c>
      <c r="E230" s="311">
        <v>90.314960629921273</v>
      </c>
      <c r="F230" s="311">
        <v>90.314960629921273</v>
      </c>
      <c r="G230" s="295">
        <v>90.314960629921273</v>
      </c>
      <c r="H230" s="295">
        <v>85.558797842706269</v>
      </c>
      <c r="I230" s="322">
        <f t="shared" si="11"/>
        <v>89.522266832052125</v>
      </c>
      <c r="J230" s="553"/>
    </row>
    <row r="231" spans="1:10">
      <c r="A231" s="2"/>
      <c r="B231" s="292" t="s">
        <v>65</v>
      </c>
      <c r="C231" s="293">
        <v>114.88372093023256</v>
      </c>
      <c r="D231" s="294">
        <v>111.26564673157162</v>
      </c>
      <c r="E231" s="295">
        <v>107.7054794520548</v>
      </c>
      <c r="F231" s="295">
        <v>104.94339622641509</v>
      </c>
      <c r="G231" s="295">
        <v>113.77952755905511</v>
      </c>
      <c r="H231" s="295">
        <v>112.95717283598023</v>
      </c>
      <c r="I231" s="322">
        <f t="shared" si="11"/>
        <v>110.92249062255156</v>
      </c>
      <c r="J231" s="553" t="s">
        <v>19</v>
      </c>
    </row>
    <row r="232" spans="1:10">
      <c r="A232" s="2"/>
      <c r="B232" s="292" t="s">
        <v>118</v>
      </c>
      <c r="C232" s="293">
        <v>84.186046511627893</v>
      </c>
      <c r="D232" s="294">
        <v>102.7816411682893</v>
      </c>
      <c r="E232" s="295">
        <v>101.02739726027397</v>
      </c>
      <c r="F232" s="295">
        <v>95.547169811320757</v>
      </c>
      <c r="G232" s="295">
        <v>75.137795275590562</v>
      </c>
      <c r="H232" s="295">
        <v>86.68496144437681</v>
      </c>
      <c r="I232" s="322">
        <f t="shared" si="11"/>
        <v>90.89416857857988</v>
      </c>
      <c r="J232" s="553" t="s">
        <v>19</v>
      </c>
    </row>
    <row r="233" spans="1:10">
      <c r="A233" s="2"/>
      <c r="B233" s="292" t="s">
        <v>181</v>
      </c>
      <c r="C233" s="293">
        <v>70.077519379844972</v>
      </c>
      <c r="D233" s="294">
        <v>69.123783031988879</v>
      </c>
      <c r="E233" s="295">
        <v>82.705479452054789</v>
      </c>
      <c r="F233" s="295">
        <v>66.962264150943398</v>
      </c>
      <c r="G233" s="295">
        <v>59.370078740157481</v>
      </c>
      <c r="H233" s="295">
        <v>73.778533851547365</v>
      </c>
      <c r="I233" s="322">
        <f t="shared" si="11"/>
        <v>70.336276434422828</v>
      </c>
      <c r="J233" s="553" t="s">
        <v>407</v>
      </c>
    </row>
    <row r="234" spans="1:10">
      <c r="A234" s="2"/>
      <c r="B234" s="292" t="s">
        <v>182</v>
      </c>
      <c r="C234" s="293">
        <v>84.341085271317823</v>
      </c>
      <c r="D234" s="294">
        <v>76.63421418636996</v>
      </c>
      <c r="E234" s="295">
        <v>80.479452054794521</v>
      </c>
      <c r="F234" s="295">
        <v>104.8301886792453</v>
      </c>
      <c r="G234" s="295">
        <v>82.125984251968504</v>
      </c>
      <c r="H234" s="295">
        <v>97.887325692573199</v>
      </c>
      <c r="I234" s="322">
        <f t="shared" si="11"/>
        <v>87.716375022711546</v>
      </c>
      <c r="J234" s="553" t="s">
        <v>407</v>
      </c>
    </row>
    <row r="235" spans="1:10">
      <c r="A235" s="2"/>
      <c r="B235" s="292" t="s">
        <v>183</v>
      </c>
      <c r="C235" s="293">
        <v>97.674418604651152</v>
      </c>
      <c r="D235" s="294">
        <v>96.383866481223919</v>
      </c>
      <c r="E235" s="295">
        <v>81.849315068493141</v>
      </c>
      <c r="F235" s="295">
        <v>99.547169811320742</v>
      </c>
      <c r="G235" s="295">
        <v>97.519685039370088</v>
      </c>
      <c r="H235" s="295">
        <v>87.7963071039201</v>
      </c>
      <c r="I235" s="322">
        <f t="shared" si="11"/>
        <v>93.461793684829843</v>
      </c>
      <c r="J235" s="553" t="s">
        <v>407</v>
      </c>
    </row>
    <row r="236" spans="1:10">
      <c r="A236" s="2"/>
      <c r="B236" s="2"/>
      <c r="C236" s="2"/>
      <c r="D236" s="2"/>
      <c r="E236" s="2"/>
      <c r="F236" s="2"/>
      <c r="G236" s="2"/>
      <c r="H236" s="2"/>
      <c r="I236" s="2"/>
      <c r="J236" s="2"/>
    </row>
    <row r="237" spans="1:10">
      <c r="A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J49">
    <sortState ref="B36:J235">
      <sortCondition ref="B35:B49"/>
    </sortState>
  </autoFilter>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3"/>
  <sheetViews>
    <sheetView workbookViewId="0">
      <selection activeCell="A2" sqref="A2:H2"/>
    </sheetView>
  </sheetViews>
  <sheetFormatPr defaultRowHeight="15"/>
  <cols>
    <col min="1" max="1" width="7.140625" customWidth="1"/>
    <col min="2" max="2" width="21" customWidth="1"/>
    <col min="10" max="10" width="9.140625" customWidth="1"/>
    <col min="11" max="11" width="14.7109375" customWidth="1"/>
    <col min="13" max="13" width="12" customWidth="1"/>
  </cols>
  <sheetData>
    <row r="1" spans="1:18">
      <c r="A1" s="44" t="s">
        <v>0</v>
      </c>
      <c r="B1" s="2"/>
      <c r="C1" s="2"/>
      <c r="D1" s="2"/>
      <c r="E1" s="2"/>
      <c r="F1" s="2"/>
      <c r="G1" s="2"/>
      <c r="H1" s="2"/>
      <c r="I1" s="2"/>
      <c r="J1" s="2"/>
      <c r="K1" s="2"/>
      <c r="L1" s="2"/>
      <c r="M1" s="2"/>
      <c r="N1" s="2"/>
      <c r="O1" s="2"/>
      <c r="P1" s="2"/>
      <c r="Q1" s="2"/>
      <c r="R1" s="2"/>
    </row>
    <row r="2" spans="1:18" ht="15.75">
      <c r="A2" s="47" t="s">
        <v>325</v>
      </c>
      <c r="B2" s="70"/>
      <c r="C2" s="70"/>
      <c r="D2" s="70"/>
      <c r="E2" s="70"/>
      <c r="F2" s="2"/>
      <c r="G2" s="2"/>
      <c r="H2" s="2"/>
      <c r="I2" s="2"/>
      <c r="J2" s="71"/>
      <c r="K2" s="2"/>
      <c r="L2" s="2"/>
      <c r="M2" s="2"/>
      <c r="N2" s="2"/>
      <c r="O2" s="2"/>
      <c r="P2" s="2"/>
      <c r="Q2" s="2"/>
      <c r="R2" s="2"/>
    </row>
    <row r="3" spans="1:18">
      <c r="A3" s="313" t="s">
        <v>201</v>
      </c>
      <c r="B3" s="2"/>
      <c r="C3" s="2"/>
      <c r="D3" s="2"/>
      <c r="E3" s="2"/>
      <c r="F3" s="314"/>
      <c r="G3" s="2"/>
      <c r="H3" s="2"/>
      <c r="I3" s="2"/>
      <c r="J3" s="2"/>
      <c r="K3" s="2"/>
      <c r="L3" s="2"/>
      <c r="M3" s="2"/>
      <c r="N3" s="2"/>
      <c r="O3" s="2"/>
      <c r="P3" s="2"/>
      <c r="Q3" s="2"/>
      <c r="R3" s="2"/>
    </row>
    <row r="4" spans="1:18">
      <c r="A4" s="2"/>
      <c r="B4" s="2"/>
      <c r="C4" s="2"/>
      <c r="D4" s="290"/>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78"/>
      <c r="L16" s="78"/>
      <c r="M16" s="78"/>
      <c r="N16" s="78"/>
      <c r="O16" s="78"/>
      <c r="P16" s="78"/>
      <c r="Q16" s="78"/>
      <c r="R16" s="78"/>
    </row>
    <row r="17" spans="1:30">
      <c r="A17" s="2"/>
      <c r="B17" s="2"/>
      <c r="C17" s="2"/>
      <c r="D17" s="2"/>
      <c r="E17" s="2"/>
      <c r="F17" s="2"/>
      <c r="G17" s="2"/>
      <c r="H17" s="2"/>
      <c r="I17" s="2"/>
      <c r="J17" s="2"/>
      <c r="K17" s="79"/>
      <c r="L17" s="316">
        <v>2005</v>
      </c>
      <c r="M17" s="316">
        <v>2007</v>
      </c>
      <c r="N17" s="316">
        <v>2009</v>
      </c>
      <c r="O17" s="316">
        <v>2011</v>
      </c>
      <c r="P17" s="316">
        <v>2013</v>
      </c>
      <c r="Q17" s="316">
        <v>2015</v>
      </c>
      <c r="R17" s="316">
        <v>2017</v>
      </c>
      <c r="S17" s="316">
        <v>2019</v>
      </c>
      <c r="T17" s="107"/>
      <c r="U17" s="107"/>
      <c r="V17" s="107"/>
      <c r="W17" s="107"/>
      <c r="X17" s="107"/>
      <c r="Y17" s="107"/>
      <c r="Z17" s="107"/>
      <c r="AA17" s="107"/>
      <c r="AB17" s="107"/>
      <c r="AC17" s="107"/>
      <c r="AD17" s="107"/>
    </row>
    <row r="18" spans="1:30">
      <c r="A18" s="2"/>
      <c r="B18" s="2"/>
      <c r="C18" s="2"/>
      <c r="D18" s="2"/>
      <c r="E18" s="2"/>
      <c r="F18" s="2"/>
      <c r="G18" s="2"/>
      <c r="H18" s="2"/>
      <c r="I18" s="2"/>
      <c r="J18" s="2"/>
      <c r="K18" s="79" t="str">
        <f t="shared" ref="K18:P20" si="0">B29</f>
        <v>Russia</v>
      </c>
      <c r="L18" s="317">
        <f t="shared" si="0"/>
        <v>129</v>
      </c>
      <c r="M18" s="317">
        <f t="shared" si="0"/>
        <v>98</v>
      </c>
      <c r="N18" s="317">
        <f t="shared" si="0"/>
        <v>105</v>
      </c>
      <c r="O18" s="317">
        <f t="shared" si="0"/>
        <v>115</v>
      </c>
      <c r="P18" s="317">
        <f t="shared" si="0"/>
        <v>98</v>
      </c>
      <c r="Q18" s="317">
        <f t="shared" ref="Q18:R20" si="1">H29</f>
        <v>127.40182761175598</v>
      </c>
      <c r="R18" s="317">
        <f t="shared" si="1"/>
        <v>138.01727378131355</v>
      </c>
      <c r="S18" s="318"/>
      <c r="T18" s="107"/>
      <c r="U18" s="107"/>
      <c r="V18" s="107"/>
      <c r="W18" s="107"/>
      <c r="X18" s="107"/>
      <c r="Y18" s="107"/>
      <c r="Z18" s="107"/>
      <c r="AA18" s="107"/>
      <c r="AB18" s="107"/>
      <c r="AC18" s="107"/>
      <c r="AD18" s="107"/>
    </row>
    <row r="19" spans="1:30">
      <c r="A19" s="2"/>
      <c r="B19" s="2"/>
      <c r="C19" s="2"/>
      <c r="D19" s="2"/>
      <c r="E19" s="2"/>
      <c r="F19" s="2"/>
      <c r="G19" s="2"/>
      <c r="H19" s="2"/>
      <c r="I19" s="2"/>
      <c r="J19" s="2"/>
      <c r="K19" s="79" t="str">
        <f t="shared" si="0"/>
        <v>United States</v>
      </c>
      <c r="L19" s="317">
        <f t="shared" si="0"/>
        <v>283</v>
      </c>
      <c r="M19" s="317">
        <f t="shared" si="0"/>
        <v>193</v>
      </c>
      <c r="N19" s="317">
        <f t="shared" si="0"/>
        <v>151</v>
      </c>
      <c r="O19" s="317">
        <f t="shared" si="0"/>
        <v>145</v>
      </c>
      <c r="P19" s="317">
        <f t="shared" si="0"/>
        <v>152</v>
      </c>
      <c r="Q19" s="317">
        <f t="shared" si="1"/>
        <v>162.5957026426278</v>
      </c>
      <c r="R19" s="317">
        <f t="shared" si="1"/>
        <v>176.74614976082822</v>
      </c>
      <c r="S19" s="318"/>
      <c r="T19" s="107"/>
      <c r="U19" s="107"/>
      <c r="V19" s="107"/>
      <c r="W19" s="107"/>
      <c r="X19" s="107"/>
      <c r="Y19" s="107"/>
      <c r="Z19" s="107"/>
      <c r="AA19" s="107"/>
      <c r="AB19" s="107"/>
      <c r="AC19" s="107"/>
      <c r="AD19" s="107"/>
    </row>
    <row r="20" spans="1:30">
      <c r="A20" s="2"/>
      <c r="B20" s="2"/>
      <c r="C20" s="2"/>
      <c r="D20" s="2"/>
      <c r="E20" s="2"/>
      <c r="F20" s="2"/>
      <c r="G20" s="2"/>
      <c r="H20" s="2"/>
      <c r="I20" s="2"/>
      <c r="J20" s="2"/>
      <c r="K20" s="79" t="str">
        <f t="shared" si="0"/>
        <v>China</v>
      </c>
      <c r="L20" s="317">
        <f t="shared" si="0"/>
        <v>70</v>
      </c>
      <c r="M20" s="317">
        <f t="shared" si="0"/>
        <v>65</v>
      </c>
      <c r="N20" s="317">
        <f t="shared" si="0"/>
        <v>62</v>
      </c>
      <c r="O20" s="317">
        <f t="shared" si="0"/>
        <v>61</v>
      </c>
      <c r="P20" s="317">
        <f t="shared" si="0"/>
        <v>69</v>
      </c>
      <c r="Q20" s="317">
        <f t="shared" si="1"/>
        <v>75.314892566065694</v>
      </c>
      <c r="R20" s="317">
        <f t="shared" si="1"/>
        <v>74.604257962889392</v>
      </c>
      <c r="S20" s="318"/>
      <c r="T20" s="107"/>
      <c r="U20" s="107"/>
      <c r="V20" s="107"/>
      <c r="W20" s="107"/>
      <c r="X20" s="107"/>
      <c r="Y20" s="107"/>
      <c r="Z20" s="107"/>
      <c r="AA20" s="107"/>
      <c r="AB20" s="107"/>
      <c r="AC20" s="107"/>
      <c r="AD20" s="107"/>
    </row>
    <row r="21" spans="1:30">
      <c r="A21" s="2"/>
      <c r="B21" s="2"/>
      <c r="C21" s="2"/>
      <c r="D21" s="2"/>
      <c r="E21" s="2"/>
      <c r="F21" s="2"/>
      <c r="G21" s="2"/>
      <c r="H21" s="2"/>
      <c r="I21" s="2"/>
      <c r="J21" s="2"/>
      <c r="K21" s="79" t="str">
        <f t="shared" ref="K21:P21" si="2">B28</f>
        <v>(average country)</v>
      </c>
      <c r="L21" s="317">
        <f t="shared" si="2"/>
        <v>100</v>
      </c>
      <c r="M21" s="317">
        <f t="shared" si="2"/>
        <v>100</v>
      </c>
      <c r="N21" s="317">
        <f t="shared" si="2"/>
        <v>100</v>
      </c>
      <c r="O21" s="317">
        <f t="shared" si="2"/>
        <v>100</v>
      </c>
      <c r="P21" s="317">
        <f t="shared" si="2"/>
        <v>100</v>
      </c>
      <c r="Q21" s="317">
        <v>100</v>
      </c>
      <c r="R21" s="317">
        <v>100</v>
      </c>
      <c r="S21" s="318"/>
      <c r="T21" s="107"/>
      <c r="U21" s="107"/>
      <c r="V21" s="107"/>
      <c r="W21" s="107"/>
      <c r="X21" s="107"/>
      <c r="Y21" s="107"/>
      <c r="Z21" s="107"/>
      <c r="AA21" s="107"/>
      <c r="AB21" s="107"/>
      <c r="AC21" s="107"/>
      <c r="AD21" s="107"/>
    </row>
    <row r="22" spans="1:30">
      <c r="A22" s="2"/>
      <c r="B22" s="2"/>
      <c r="C22" s="2"/>
      <c r="D22" s="2"/>
      <c r="E22" s="2"/>
      <c r="F22" s="2"/>
      <c r="G22" s="2"/>
      <c r="H22" s="2"/>
      <c r="I22" s="2"/>
      <c r="J22" s="2"/>
      <c r="K22" s="78"/>
      <c r="L22" s="78"/>
      <c r="M22" s="78"/>
      <c r="N22" s="78"/>
      <c r="O22" s="78"/>
      <c r="P22" s="78"/>
      <c r="Q22" s="78"/>
      <c r="R22" s="78"/>
    </row>
    <row r="23" spans="1:30">
      <c r="A23" s="2"/>
      <c r="B23" s="2"/>
      <c r="C23" s="2"/>
      <c r="D23" s="2"/>
      <c r="E23" s="2"/>
      <c r="F23" s="2"/>
      <c r="G23" s="2"/>
      <c r="H23" s="2"/>
      <c r="I23" s="2"/>
      <c r="J23" s="2"/>
      <c r="K23" s="78"/>
      <c r="L23" s="78"/>
      <c r="M23" s="78"/>
      <c r="N23" s="78"/>
      <c r="O23" s="78"/>
      <c r="P23" s="78"/>
      <c r="Q23" s="78"/>
      <c r="R23" s="78"/>
    </row>
    <row r="24" spans="1:30">
      <c r="A24" s="2"/>
      <c r="B24" s="2"/>
      <c r="C24" s="2"/>
      <c r="D24" s="2"/>
      <c r="E24" s="2"/>
      <c r="F24" s="2"/>
      <c r="G24" s="2"/>
      <c r="H24" s="2"/>
      <c r="I24" s="2"/>
      <c r="J24" s="2"/>
      <c r="K24" s="78"/>
      <c r="L24" s="78"/>
      <c r="M24" s="78"/>
      <c r="N24" s="78"/>
      <c r="O24" s="78"/>
      <c r="P24" s="78"/>
      <c r="Q24" s="78"/>
      <c r="R24" s="78"/>
    </row>
    <row r="25" spans="1:30">
      <c r="A25" s="2"/>
      <c r="B25" s="2"/>
      <c r="C25" s="2"/>
      <c r="D25" s="2"/>
      <c r="E25" s="2"/>
      <c r="F25" s="2"/>
      <c r="G25" s="2"/>
      <c r="H25" s="2"/>
      <c r="I25" s="2"/>
      <c r="J25" s="2"/>
      <c r="K25" s="2"/>
      <c r="L25" s="2"/>
      <c r="M25" s="2"/>
      <c r="N25" s="2"/>
      <c r="O25" s="2"/>
      <c r="P25" s="2"/>
      <c r="Q25" s="2"/>
      <c r="R25" s="2"/>
    </row>
    <row r="26" spans="1:30">
      <c r="A26" s="2"/>
      <c r="B26" s="2"/>
      <c r="C26" s="2"/>
      <c r="D26" s="2"/>
      <c r="E26" s="2"/>
      <c r="F26" s="2"/>
      <c r="G26" s="2"/>
      <c r="H26" s="2"/>
      <c r="I26" s="2"/>
      <c r="J26" s="2"/>
      <c r="K26" s="2"/>
      <c r="L26" s="2"/>
      <c r="M26" s="2"/>
      <c r="N26" s="2"/>
      <c r="O26" s="2"/>
      <c r="P26" s="2"/>
      <c r="Q26" s="2"/>
      <c r="R26" s="2"/>
    </row>
    <row r="27" spans="1:30">
      <c r="A27" s="2"/>
      <c r="B27" s="680" t="s">
        <v>316</v>
      </c>
      <c r="C27" s="406">
        <v>2005</v>
      </c>
      <c r="D27" s="406">
        <v>2007</v>
      </c>
      <c r="E27" s="406">
        <v>2009</v>
      </c>
      <c r="F27" s="406">
        <v>2011</v>
      </c>
      <c r="G27" s="406">
        <v>2013</v>
      </c>
      <c r="H27" s="406">
        <v>2015</v>
      </c>
      <c r="I27" s="406">
        <v>2017</v>
      </c>
      <c r="J27" s="406" t="s">
        <v>317</v>
      </c>
      <c r="K27" s="2"/>
      <c r="L27" s="190"/>
      <c r="M27" s="2"/>
      <c r="N27" s="2"/>
      <c r="O27" s="2"/>
      <c r="P27" s="2"/>
      <c r="Q27" s="2"/>
      <c r="R27" s="2"/>
    </row>
    <row r="28" spans="1:30">
      <c r="A28" s="291">
        <v>100</v>
      </c>
      <c r="B28" s="707" t="s">
        <v>318</v>
      </c>
      <c r="C28" s="708">
        <v>100</v>
      </c>
      <c r="D28" s="708">
        <v>100</v>
      </c>
      <c r="E28" s="708">
        <v>100</v>
      </c>
      <c r="F28" s="708">
        <v>100</v>
      </c>
      <c r="G28" s="708">
        <v>100</v>
      </c>
      <c r="H28" s="708">
        <v>100</v>
      </c>
      <c r="I28" s="708">
        <v>100</v>
      </c>
      <c r="J28" s="709">
        <f>SUM(C28:I28)/7</f>
        <v>100</v>
      </c>
      <c r="K28" s="2"/>
      <c r="L28" s="2"/>
      <c r="M28" s="2"/>
      <c r="N28" s="2"/>
      <c r="O28" s="2"/>
      <c r="P28" s="2"/>
      <c r="Q28" s="2"/>
      <c r="R28" s="2"/>
    </row>
    <row r="29" spans="1:30">
      <c r="A29" s="646" t="s">
        <v>185</v>
      </c>
      <c r="B29" s="292" t="s">
        <v>54</v>
      </c>
      <c r="C29" s="192">
        <v>129</v>
      </c>
      <c r="D29" s="192">
        <v>98</v>
      </c>
      <c r="E29" s="192">
        <v>105</v>
      </c>
      <c r="F29" s="192">
        <v>115</v>
      </c>
      <c r="G29" s="319">
        <v>98</v>
      </c>
      <c r="H29" s="192">
        <v>127.40182761175598</v>
      </c>
      <c r="I29" s="192">
        <v>138.01727378131355</v>
      </c>
      <c r="J29" s="323">
        <f>SUM(C29:I29)/7</f>
        <v>115.77415734186707</v>
      </c>
      <c r="K29" s="2"/>
      <c r="L29" s="2"/>
      <c r="M29" s="2"/>
      <c r="N29" s="2"/>
      <c r="O29" s="2"/>
      <c r="P29" s="2"/>
      <c r="Q29" s="2"/>
      <c r="R29" s="2"/>
    </row>
    <row r="30" spans="1:30">
      <c r="A30" s="289" t="s">
        <v>185</v>
      </c>
      <c r="B30" s="296" t="s">
        <v>32</v>
      </c>
      <c r="C30" s="192">
        <v>283</v>
      </c>
      <c r="D30" s="192">
        <v>193</v>
      </c>
      <c r="E30" s="192">
        <v>151</v>
      </c>
      <c r="F30" s="192">
        <v>145</v>
      </c>
      <c r="G30" s="319">
        <v>152</v>
      </c>
      <c r="H30" s="192">
        <v>162.5957026426278</v>
      </c>
      <c r="I30" s="192">
        <v>176.74614976082822</v>
      </c>
      <c r="J30" s="323">
        <f t="shared" ref="J30:J31" si="3">SUM(C30:I30)/7</f>
        <v>180.47740748620802</v>
      </c>
      <c r="K30" s="2"/>
      <c r="L30" s="2"/>
      <c r="M30" s="2"/>
      <c r="N30" s="2"/>
      <c r="O30" s="2"/>
      <c r="P30" s="2"/>
      <c r="Q30" s="2"/>
      <c r="R30" s="2"/>
    </row>
    <row r="31" spans="1:30">
      <c r="A31" s="647" t="s">
        <v>185</v>
      </c>
      <c r="B31" s="292" t="s">
        <v>74</v>
      </c>
      <c r="C31" s="192">
        <v>70</v>
      </c>
      <c r="D31" s="192">
        <v>65</v>
      </c>
      <c r="E31" s="192">
        <v>62</v>
      </c>
      <c r="F31" s="192">
        <v>61</v>
      </c>
      <c r="G31" s="319">
        <v>69</v>
      </c>
      <c r="H31" s="192">
        <v>75.314892566065694</v>
      </c>
      <c r="I31" s="192">
        <v>74.604257962889392</v>
      </c>
      <c r="J31" s="323">
        <f t="shared" si="3"/>
        <v>68.131307218422151</v>
      </c>
      <c r="K31" s="2"/>
      <c r="L31" s="2"/>
      <c r="M31" s="2"/>
      <c r="N31" s="2"/>
      <c r="O31" s="2"/>
      <c r="P31" s="2"/>
      <c r="Q31" s="2"/>
      <c r="R31" s="2"/>
    </row>
    <row r="32" spans="1:30">
      <c r="A32" s="2"/>
      <c r="B32" s="2"/>
      <c r="C32" s="2"/>
      <c r="D32" s="2"/>
      <c r="E32" s="2"/>
      <c r="F32" s="2"/>
      <c r="G32" s="2"/>
      <c r="H32" s="2"/>
      <c r="I32" s="2"/>
      <c r="J32" s="2"/>
      <c r="K32" s="2"/>
      <c r="L32" s="2"/>
      <c r="M32" s="2"/>
      <c r="N32" s="2"/>
      <c r="O32" s="2"/>
      <c r="P32" s="2"/>
      <c r="Q32" s="2"/>
      <c r="R32" s="2"/>
    </row>
    <row r="33" spans="1:18">
      <c r="A33" s="2"/>
      <c r="B33" s="561" t="s">
        <v>191</v>
      </c>
      <c r="C33" s="565" t="s">
        <v>323</v>
      </c>
      <c r="D33" s="683"/>
      <c r="E33" s="554"/>
      <c r="F33" s="554"/>
      <c r="G33" s="554"/>
      <c r="H33" s="554"/>
      <c r="I33" s="554"/>
      <c r="J33" s="554"/>
      <c r="K33" s="554"/>
      <c r="L33" s="2"/>
      <c r="M33" s="2"/>
      <c r="N33" s="2"/>
      <c r="O33" s="2"/>
      <c r="P33" s="2"/>
      <c r="Q33" s="2"/>
      <c r="R33" s="2"/>
    </row>
    <row r="34" spans="1:18">
      <c r="A34" s="2"/>
      <c r="B34" s="447" t="s">
        <v>322</v>
      </c>
      <c r="C34" s="406">
        <v>2005</v>
      </c>
      <c r="D34" s="406">
        <v>2007</v>
      </c>
      <c r="E34" s="406">
        <v>2009</v>
      </c>
      <c r="F34" s="406">
        <v>2011</v>
      </c>
      <c r="G34" s="406">
        <v>2013</v>
      </c>
      <c r="H34" s="406">
        <v>2015</v>
      </c>
      <c r="I34" s="406">
        <v>2017</v>
      </c>
      <c r="J34" s="406" t="s">
        <v>317</v>
      </c>
      <c r="K34" s="555" t="s">
        <v>260</v>
      </c>
      <c r="L34" s="2"/>
      <c r="M34" s="2"/>
      <c r="N34" s="2"/>
      <c r="O34" s="2"/>
      <c r="P34" s="2"/>
      <c r="Q34" s="2"/>
      <c r="R34" s="2"/>
    </row>
    <row r="35" spans="1:18">
      <c r="A35" s="2"/>
      <c r="B35" s="447"/>
      <c r="C35" s="684"/>
      <c r="D35" s="684"/>
      <c r="E35" s="684"/>
      <c r="F35" s="684"/>
      <c r="G35" s="684"/>
      <c r="H35" s="684"/>
      <c r="I35" s="684"/>
      <c r="J35" s="684"/>
      <c r="K35" s="449"/>
      <c r="L35" s="2"/>
      <c r="M35" s="2"/>
      <c r="N35" s="2"/>
      <c r="R35" s="2"/>
    </row>
    <row r="36" spans="1:18">
      <c r="A36" s="2"/>
      <c r="B36" s="707" t="s">
        <v>318</v>
      </c>
      <c r="C36" s="708">
        <v>100</v>
      </c>
      <c r="D36" s="708">
        <v>100</v>
      </c>
      <c r="E36" s="708">
        <v>100</v>
      </c>
      <c r="F36" s="708">
        <v>100</v>
      </c>
      <c r="G36" s="708">
        <v>100</v>
      </c>
      <c r="H36" s="708">
        <v>100</v>
      </c>
      <c r="I36" s="708">
        <v>100</v>
      </c>
      <c r="J36" s="709">
        <f>SUM(C36:I36)/7</f>
        <v>100</v>
      </c>
      <c r="K36" s="552"/>
      <c r="L36" s="2"/>
      <c r="M36" s="2"/>
      <c r="N36" s="2"/>
      <c r="R36" s="2"/>
    </row>
    <row r="37" spans="1:18">
      <c r="A37" s="2"/>
      <c r="B37" s="296" t="s">
        <v>122</v>
      </c>
      <c r="C37" s="192">
        <v>8</v>
      </c>
      <c r="D37" s="192">
        <v>33</v>
      </c>
      <c r="E37" s="192">
        <v>36</v>
      </c>
      <c r="F37" s="192">
        <v>33</v>
      </c>
      <c r="G37" s="192">
        <v>35</v>
      </c>
      <c r="H37" s="192">
        <v>43.640405038281052</v>
      </c>
      <c r="I37" s="192">
        <v>40.930825910179074</v>
      </c>
      <c r="J37" s="323">
        <f>SUM(C37:I37)/7</f>
        <v>32.795890135494304</v>
      </c>
      <c r="K37" s="553" t="s">
        <v>407</v>
      </c>
      <c r="L37" s="2"/>
      <c r="M37" s="2"/>
      <c r="N37" s="2"/>
      <c r="R37" s="2"/>
    </row>
    <row r="38" spans="1:18">
      <c r="A38" s="2"/>
      <c r="B38" s="292" t="s">
        <v>111</v>
      </c>
      <c r="C38" s="192">
        <v>69</v>
      </c>
      <c r="D38" s="192">
        <v>73</v>
      </c>
      <c r="E38" s="192">
        <v>71</v>
      </c>
      <c r="F38" s="192">
        <v>69</v>
      </c>
      <c r="G38" s="192">
        <v>77</v>
      </c>
      <c r="H38" s="192">
        <v>93.615707582119029</v>
      </c>
      <c r="I38" s="192">
        <v>94.760991130785982</v>
      </c>
      <c r="J38" s="323">
        <f>SUM(C38:I38)/7</f>
        <v>78.196671244700724</v>
      </c>
      <c r="K38" s="553" t="s">
        <v>407</v>
      </c>
      <c r="L38" s="2"/>
      <c r="R38" s="2"/>
    </row>
    <row r="39" spans="1:18">
      <c r="A39" s="2"/>
      <c r="B39" s="292" t="s">
        <v>99</v>
      </c>
      <c r="C39" s="192">
        <v>63</v>
      </c>
      <c r="D39" s="192">
        <v>67</v>
      </c>
      <c r="E39" s="192">
        <v>59</v>
      </c>
      <c r="F39" s="192">
        <v>64</v>
      </c>
      <c r="G39" s="192">
        <v>73</v>
      </c>
      <c r="H39" s="192">
        <v>68.276117559891333</v>
      </c>
      <c r="I39" s="192">
        <v>68.044676574215046</v>
      </c>
      <c r="J39" s="323">
        <f>SUM(C39:I39)/7</f>
        <v>66.045827733443758</v>
      </c>
      <c r="K39" s="553" t="s">
        <v>19</v>
      </c>
      <c r="L39" s="2"/>
      <c r="R39" s="2"/>
    </row>
    <row r="40" spans="1:18">
      <c r="A40" s="2"/>
      <c r="B40" s="292" t="s">
        <v>113</v>
      </c>
      <c r="C40" s="192">
        <v>69</v>
      </c>
      <c r="D40" s="192">
        <v>50</v>
      </c>
      <c r="E40" s="192">
        <v>52</v>
      </c>
      <c r="F40" s="192">
        <v>50</v>
      </c>
      <c r="G40" s="192">
        <v>57</v>
      </c>
      <c r="H40" s="192">
        <v>51</v>
      </c>
      <c r="I40" s="192">
        <v>52.891877366476926</v>
      </c>
      <c r="J40" s="323">
        <f>SUM(C40:I40)/7</f>
        <v>54.555982480925273</v>
      </c>
      <c r="K40" s="553" t="s">
        <v>407</v>
      </c>
      <c r="L40" s="2"/>
      <c r="R40" s="2"/>
    </row>
    <row r="41" spans="1:18">
      <c r="A41" s="2"/>
      <c r="B41" s="292" t="s">
        <v>266</v>
      </c>
      <c r="C41" s="312"/>
      <c r="D41" s="312"/>
      <c r="E41" s="312"/>
      <c r="F41" s="312"/>
      <c r="G41" s="312"/>
      <c r="H41" s="312"/>
      <c r="I41" s="312"/>
      <c r="J41" s="323">
        <f>SUM(C41:I41)/7</f>
        <v>0</v>
      </c>
      <c r="K41" s="553" t="s">
        <v>426</v>
      </c>
      <c r="L41" s="2"/>
      <c r="R41" s="2"/>
    </row>
    <row r="42" spans="1:18">
      <c r="A42" s="2"/>
      <c r="B42" s="292" t="s">
        <v>267</v>
      </c>
      <c r="C42" s="192">
        <v>132</v>
      </c>
      <c r="D42" s="192">
        <v>125</v>
      </c>
      <c r="E42" s="192">
        <v>114</v>
      </c>
      <c r="F42" s="192">
        <v>121</v>
      </c>
      <c r="G42" s="192">
        <v>132</v>
      </c>
      <c r="H42" s="192">
        <v>144.99876512719189</v>
      </c>
      <c r="I42" s="192">
        <v>168.93458814286356</v>
      </c>
      <c r="J42" s="323">
        <f>SUM(C42:I42)/7</f>
        <v>133.99047903857937</v>
      </c>
      <c r="K42" s="553" t="s">
        <v>19</v>
      </c>
      <c r="L42" s="2"/>
      <c r="R42" s="2"/>
    </row>
    <row r="43" spans="1:18">
      <c r="A43" s="2"/>
      <c r="B43" s="292" t="s">
        <v>114</v>
      </c>
      <c r="C43" s="192">
        <v>59</v>
      </c>
      <c r="D43" s="192">
        <v>53</v>
      </c>
      <c r="E43" s="192">
        <v>68</v>
      </c>
      <c r="F43" s="192">
        <v>70</v>
      </c>
      <c r="G43" s="192">
        <v>71</v>
      </c>
      <c r="H43" s="192">
        <v>94.319585082736481</v>
      </c>
      <c r="I43" s="192">
        <v>83.464220537985938</v>
      </c>
      <c r="J43" s="323">
        <f>SUM(C43:I43)/7</f>
        <v>71.254829374388919</v>
      </c>
      <c r="K43" s="553" t="s">
        <v>407</v>
      </c>
      <c r="L43" s="2"/>
      <c r="R43" s="2"/>
    </row>
    <row r="44" spans="1:18">
      <c r="A44" s="2"/>
      <c r="B44" s="296" t="s">
        <v>268</v>
      </c>
      <c r="C44" s="312"/>
      <c r="D44" s="312"/>
      <c r="E44" s="312"/>
      <c r="F44" s="312"/>
      <c r="G44" s="312"/>
      <c r="H44" s="312"/>
      <c r="I44" s="312"/>
      <c r="J44" s="323">
        <f>SUM(C44:I44)/7</f>
        <v>0</v>
      </c>
      <c r="K44" s="553"/>
      <c r="L44" s="2"/>
      <c r="R44" s="2"/>
    </row>
    <row r="45" spans="1:18">
      <c r="A45" s="2"/>
      <c r="B45" s="292" t="s">
        <v>34</v>
      </c>
      <c r="C45" s="192">
        <v>267</v>
      </c>
      <c r="D45" s="192">
        <v>389</v>
      </c>
      <c r="E45" s="192">
        <v>232</v>
      </c>
      <c r="F45" s="192">
        <v>249</v>
      </c>
      <c r="G45" s="192">
        <v>199</v>
      </c>
      <c r="H45" s="192">
        <v>313.22548777475919</v>
      </c>
      <c r="I45" s="192">
        <v>264.42702024831948</v>
      </c>
      <c r="J45" s="323">
        <f>SUM(C45:I45)/7</f>
        <v>273.37892971758265</v>
      </c>
      <c r="K45" s="553" t="s">
        <v>19</v>
      </c>
      <c r="L45" s="2"/>
      <c r="R45" s="2"/>
    </row>
    <row r="46" spans="1:18">
      <c r="A46" s="2"/>
      <c r="B46" s="292" t="s">
        <v>43</v>
      </c>
      <c r="C46" s="192">
        <v>174</v>
      </c>
      <c r="D46" s="192">
        <v>129</v>
      </c>
      <c r="E46" s="192">
        <v>136</v>
      </c>
      <c r="F46" s="192">
        <v>140</v>
      </c>
      <c r="G46" s="192">
        <v>150</v>
      </c>
      <c r="H46" s="192">
        <v>135.8483576191652</v>
      </c>
      <c r="I46" s="192">
        <v>136.33908609113442</v>
      </c>
      <c r="J46" s="323">
        <f>SUM(C46:I46)/7</f>
        <v>143.02677767289995</v>
      </c>
      <c r="K46" s="553" t="s">
        <v>19</v>
      </c>
      <c r="L46" s="2"/>
      <c r="R46" s="2"/>
    </row>
    <row r="47" spans="1:18">
      <c r="A47" s="2"/>
      <c r="B47" s="292" t="s">
        <v>123</v>
      </c>
      <c r="C47" s="192">
        <v>51</v>
      </c>
      <c r="D47" s="192">
        <v>67</v>
      </c>
      <c r="E47" s="192">
        <v>59</v>
      </c>
      <c r="F47" s="192">
        <v>63</v>
      </c>
      <c r="G47" s="192">
        <v>59</v>
      </c>
      <c r="H47" s="192">
        <v>74.611015065448257</v>
      </c>
      <c r="I47" s="192">
        <v>73.70712123299154</v>
      </c>
      <c r="J47" s="323">
        <f>SUM(C47:I47)/7</f>
        <v>63.902590899777117</v>
      </c>
      <c r="K47" s="553" t="s">
        <v>407</v>
      </c>
      <c r="L47" s="2"/>
      <c r="R47" s="2"/>
    </row>
    <row r="48" spans="1:18">
      <c r="A48" s="2"/>
      <c r="B48" s="296" t="s">
        <v>77</v>
      </c>
      <c r="C48" s="320">
        <v>169.32806324110678</v>
      </c>
      <c r="D48" s="320">
        <v>169.32806324110678</v>
      </c>
      <c r="E48" s="320">
        <v>169.32806324110678</v>
      </c>
      <c r="F48" s="320">
        <v>169.32806324110678</v>
      </c>
      <c r="G48" s="320">
        <v>169.32806324110678</v>
      </c>
      <c r="H48" s="192">
        <v>168.2267226475673</v>
      </c>
      <c r="I48" s="192">
        <v>142.88667071350594</v>
      </c>
      <c r="J48" s="323">
        <f>SUM(C48:I48)/7</f>
        <v>165.39338708094388</v>
      </c>
      <c r="K48" s="553" t="s">
        <v>19</v>
      </c>
      <c r="L48" s="2"/>
      <c r="R48" s="2"/>
    </row>
    <row r="49" spans="1:18">
      <c r="A49" s="2"/>
      <c r="B49" s="292" t="s">
        <v>33</v>
      </c>
      <c r="C49" s="320">
        <v>102</v>
      </c>
      <c r="D49" s="320">
        <v>102</v>
      </c>
      <c r="E49" s="320">
        <v>102</v>
      </c>
      <c r="F49" s="320">
        <v>102</v>
      </c>
      <c r="G49" s="192">
        <v>102</v>
      </c>
      <c r="H49" s="192">
        <v>91.50407508026673</v>
      </c>
      <c r="I49" s="192">
        <v>83.82027039987851</v>
      </c>
      <c r="J49" s="323">
        <f>SUM(C49:I49)/7</f>
        <v>97.903477925735032</v>
      </c>
      <c r="K49" s="553" t="s">
        <v>19</v>
      </c>
      <c r="L49" s="2"/>
      <c r="R49" s="2"/>
    </row>
    <row r="50" spans="1:18">
      <c r="A50" s="2"/>
      <c r="B50" s="292" t="s">
        <v>124</v>
      </c>
      <c r="C50" s="192">
        <v>34</v>
      </c>
      <c r="D50" s="192">
        <v>31</v>
      </c>
      <c r="E50" s="192">
        <v>31</v>
      </c>
      <c r="F50" s="192">
        <v>32</v>
      </c>
      <c r="G50" s="192">
        <v>35</v>
      </c>
      <c r="H50" s="192">
        <v>32.378365028402072</v>
      </c>
      <c r="I50" s="192">
        <v>33.258366944298359</v>
      </c>
      <c r="J50" s="323">
        <f>SUM(C50:I50)/7</f>
        <v>32.662390281814346</v>
      </c>
      <c r="K50" s="553" t="s">
        <v>407</v>
      </c>
      <c r="L50" s="2"/>
      <c r="R50" s="2"/>
    </row>
    <row r="51" spans="1:18">
      <c r="A51" s="2"/>
      <c r="B51" s="296" t="s">
        <v>69</v>
      </c>
      <c r="C51" s="320">
        <v>85.375494071146321</v>
      </c>
      <c r="D51" s="320">
        <v>85.375494071146321</v>
      </c>
      <c r="E51" s="320">
        <v>85.375494071146321</v>
      </c>
      <c r="F51" s="320">
        <v>85.375494071146321</v>
      </c>
      <c r="G51" s="320">
        <v>85.375494071146321</v>
      </c>
      <c r="H51" s="192">
        <v>84.465300074092369</v>
      </c>
      <c r="I51" s="192">
        <v>85.373921772392819</v>
      </c>
      <c r="J51" s="323">
        <f>SUM(C51:I51)/7</f>
        <v>85.245241743173821</v>
      </c>
      <c r="K51" s="553" t="s">
        <v>19</v>
      </c>
      <c r="L51" s="2"/>
      <c r="R51" s="2"/>
    </row>
    <row r="52" spans="1:18">
      <c r="A52" s="2"/>
      <c r="B52" s="292" t="s">
        <v>89</v>
      </c>
      <c r="C52" s="192">
        <v>128</v>
      </c>
      <c r="D52" s="192">
        <v>132</v>
      </c>
      <c r="E52" s="192">
        <v>122</v>
      </c>
      <c r="F52" s="192">
        <v>125</v>
      </c>
      <c r="G52" s="192">
        <v>142</v>
      </c>
      <c r="H52" s="192">
        <v>177.37713015559396</v>
      </c>
      <c r="I52" s="192">
        <v>140.46445537178676</v>
      </c>
      <c r="J52" s="323">
        <f>SUM(C52:I52)/7</f>
        <v>138.12022650391151</v>
      </c>
      <c r="K52" s="553" t="s">
        <v>19</v>
      </c>
      <c r="L52" s="2"/>
      <c r="R52" s="2"/>
    </row>
    <row r="53" spans="1:18">
      <c r="A53" s="2"/>
      <c r="B53" s="292" t="s">
        <v>42</v>
      </c>
      <c r="C53" s="192">
        <v>165</v>
      </c>
      <c r="D53" s="192">
        <v>173</v>
      </c>
      <c r="E53" s="192">
        <v>257</v>
      </c>
      <c r="F53" s="192">
        <v>240</v>
      </c>
      <c r="G53" s="192">
        <v>280</v>
      </c>
      <c r="H53" s="192">
        <v>211.86712768584837</v>
      </c>
      <c r="I53" s="192">
        <v>180.06429847943568</v>
      </c>
      <c r="J53" s="323">
        <f>SUM(C53:I53)/7</f>
        <v>215.27591802361198</v>
      </c>
      <c r="K53" s="553" t="s">
        <v>19</v>
      </c>
      <c r="L53" s="2"/>
      <c r="R53" s="2"/>
    </row>
    <row r="54" spans="1:18">
      <c r="A54" s="2"/>
      <c r="B54" s="292" t="s">
        <v>269</v>
      </c>
      <c r="C54" s="312"/>
      <c r="D54" s="312"/>
      <c r="E54" s="312"/>
      <c r="F54" s="312"/>
      <c r="G54" s="312"/>
      <c r="H54" s="312"/>
      <c r="I54" s="312"/>
      <c r="J54" s="323">
        <f>SUM(C54:I54)/7</f>
        <v>0</v>
      </c>
      <c r="K54" s="553"/>
      <c r="L54" s="2"/>
      <c r="R54" s="2"/>
    </row>
    <row r="55" spans="1:18">
      <c r="A55" s="2"/>
      <c r="B55" s="292" t="s">
        <v>125</v>
      </c>
      <c r="C55" s="192">
        <v>59</v>
      </c>
      <c r="D55" s="192">
        <v>54</v>
      </c>
      <c r="E55" s="192">
        <v>64</v>
      </c>
      <c r="F55" s="192">
        <v>66</v>
      </c>
      <c r="G55" s="192">
        <v>65</v>
      </c>
      <c r="H55" s="192">
        <v>64.052852556186707</v>
      </c>
      <c r="I55" s="192">
        <v>66.012842449878889</v>
      </c>
      <c r="J55" s="323">
        <f>SUM(C55:I55)/7</f>
        <v>62.580813572295092</v>
      </c>
      <c r="K55" s="553" t="s">
        <v>407</v>
      </c>
      <c r="L55" s="2"/>
      <c r="R55" s="2"/>
    </row>
    <row r="56" spans="1:18">
      <c r="A56" s="2"/>
      <c r="B56" s="296" t="s">
        <v>270</v>
      </c>
      <c r="C56" s="312"/>
      <c r="D56" s="312"/>
      <c r="E56" s="312"/>
      <c r="F56" s="312"/>
      <c r="G56" s="312"/>
      <c r="H56" s="312"/>
      <c r="I56" s="312"/>
      <c r="J56" s="323">
        <f>SUM(C56:I56)/7</f>
        <v>0</v>
      </c>
      <c r="K56" s="553" t="s">
        <v>426</v>
      </c>
      <c r="L56" s="2"/>
      <c r="R56" s="2"/>
    </row>
    <row r="57" spans="1:18">
      <c r="A57" s="2"/>
      <c r="B57" s="292" t="s">
        <v>126</v>
      </c>
      <c r="C57" s="311">
        <v>67</v>
      </c>
      <c r="D57" s="192">
        <v>67</v>
      </c>
      <c r="E57" s="321">
        <v>67</v>
      </c>
      <c r="F57" s="321">
        <v>182</v>
      </c>
      <c r="G57" s="321">
        <v>297.03630526055809</v>
      </c>
      <c r="H57" s="192">
        <v>297.03630526055809</v>
      </c>
      <c r="I57" s="192">
        <v>265.45202430483772</v>
      </c>
      <c r="J57" s="323">
        <f>SUM(C57:I57)/7</f>
        <v>177.50351926085054</v>
      </c>
      <c r="K57" s="553" t="s">
        <v>407</v>
      </c>
      <c r="L57" s="2"/>
      <c r="R57" s="2"/>
    </row>
    <row r="58" spans="1:18">
      <c r="A58" s="2"/>
      <c r="B58" s="292" t="s">
        <v>110</v>
      </c>
      <c r="C58" s="192">
        <v>80</v>
      </c>
      <c r="D58" s="192">
        <v>115</v>
      </c>
      <c r="E58" s="192">
        <v>137</v>
      </c>
      <c r="F58" s="192">
        <v>141</v>
      </c>
      <c r="G58" s="192">
        <v>134</v>
      </c>
      <c r="H58" s="192">
        <v>161.89182514201036</v>
      </c>
      <c r="I58" s="192">
        <v>165.21053329733891</v>
      </c>
      <c r="J58" s="323">
        <f>SUM(C58:I58)/7</f>
        <v>133.44319406276418</v>
      </c>
      <c r="K58" s="553" t="s">
        <v>19</v>
      </c>
      <c r="L58" s="2"/>
      <c r="R58" s="2"/>
    </row>
    <row r="59" spans="1:18">
      <c r="A59" s="2"/>
      <c r="B59" s="292" t="s">
        <v>271</v>
      </c>
      <c r="C59" s="192">
        <v>86</v>
      </c>
      <c r="D59" s="192">
        <v>96</v>
      </c>
      <c r="E59" s="192">
        <v>99</v>
      </c>
      <c r="F59" s="192">
        <v>98</v>
      </c>
      <c r="G59" s="192">
        <v>94</v>
      </c>
      <c r="H59" s="192">
        <v>97.135095085206231</v>
      </c>
      <c r="I59" s="192">
        <v>106.1422224300464</v>
      </c>
      <c r="J59" s="323">
        <f>SUM(C59:I59)/7</f>
        <v>96.611045359321807</v>
      </c>
      <c r="K59" s="553" t="s">
        <v>19</v>
      </c>
      <c r="L59" s="2"/>
      <c r="R59" s="2"/>
    </row>
    <row r="60" spans="1:18">
      <c r="A60" s="2"/>
      <c r="B60" s="292" t="s">
        <v>94</v>
      </c>
      <c r="C60" s="192">
        <v>79</v>
      </c>
      <c r="D60" s="192">
        <v>142</v>
      </c>
      <c r="E60" s="192">
        <v>112</v>
      </c>
      <c r="F60" s="192">
        <v>119</v>
      </c>
      <c r="G60" s="192">
        <v>108</v>
      </c>
      <c r="H60" s="192">
        <v>102.7661150901457</v>
      </c>
      <c r="I60" s="192">
        <v>61.282948939124026</v>
      </c>
      <c r="J60" s="323">
        <f>SUM(C60:I60)/7</f>
        <v>103.43558057560996</v>
      </c>
      <c r="K60" s="553" t="s">
        <v>19</v>
      </c>
      <c r="L60" s="2"/>
      <c r="R60" s="2"/>
    </row>
    <row r="61" spans="1:18">
      <c r="A61" s="2"/>
      <c r="B61" s="292" t="s">
        <v>95</v>
      </c>
      <c r="C61" s="192">
        <v>143</v>
      </c>
      <c r="D61" s="192">
        <v>158</v>
      </c>
      <c r="E61" s="192">
        <v>154</v>
      </c>
      <c r="F61" s="192">
        <v>153</v>
      </c>
      <c r="G61" s="192">
        <v>157</v>
      </c>
      <c r="H61" s="192">
        <v>154.85305013583596</v>
      </c>
      <c r="I61" s="192">
        <v>145.89685378405127</v>
      </c>
      <c r="J61" s="323">
        <f>SUM(C61:I61)/7</f>
        <v>152.24998627426959</v>
      </c>
      <c r="K61" s="553" t="s">
        <v>19</v>
      </c>
      <c r="L61" s="2"/>
      <c r="R61" s="2"/>
    </row>
    <row r="62" spans="1:18">
      <c r="A62" s="2"/>
      <c r="B62" s="292" t="s">
        <v>26</v>
      </c>
      <c r="C62" s="320">
        <v>57.717955050629776</v>
      </c>
      <c r="D62" s="320">
        <v>57.717955050629776</v>
      </c>
      <c r="E62" s="320">
        <v>57.717955050629776</v>
      </c>
      <c r="F62" s="320">
        <v>57.717955050629776</v>
      </c>
      <c r="G62" s="320">
        <v>57.717955050629776</v>
      </c>
      <c r="H62" s="192">
        <v>57.717955050629776</v>
      </c>
      <c r="I62" s="192">
        <v>82.094670273654714</v>
      </c>
      <c r="J62" s="323">
        <f>SUM(C62:I62)/7</f>
        <v>61.200342939633337</v>
      </c>
      <c r="K62" s="553" t="s">
        <v>19</v>
      </c>
      <c r="L62" s="2"/>
      <c r="R62" s="2"/>
    </row>
    <row r="63" spans="1:18">
      <c r="A63" s="2"/>
      <c r="B63" s="292" t="s">
        <v>88</v>
      </c>
      <c r="C63" s="192">
        <v>96</v>
      </c>
      <c r="D63" s="192">
        <v>94</v>
      </c>
      <c r="E63" s="192">
        <v>145</v>
      </c>
      <c r="F63" s="192">
        <v>117</v>
      </c>
      <c r="G63" s="192">
        <v>102</v>
      </c>
      <c r="H63" s="192">
        <v>87.280810076562119</v>
      </c>
      <c r="I63" s="192">
        <v>79.615358106464967</v>
      </c>
      <c r="J63" s="323">
        <f>SUM(C63:I63)/7</f>
        <v>102.98516688328959</v>
      </c>
      <c r="K63" s="553" t="s">
        <v>19</v>
      </c>
      <c r="L63" s="2"/>
      <c r="R63" s="2"/>
    </row>
    <row r="64" spans="1:18">
      <c r="A64" s="2"/>
      <c r="B64" s="292" t="s">
        <v>127</v>
      </c>
      <c r="C64" s="192">
        <v>79</v>
      </c>
      <c r="D64" s="192">
        <v>129</v>
      </c>
      <c r="E64" s="192">
        <v>80</v>
      </c>
      <c r="F64" s="192">
        <v>92</v>
      </c>
      <c r="G64" s="192">
        <v>94</v>
      </c>
      <c r="H64" s="192">
        <v>76.018770066683132</v>
      </c>
      <c r="I64" s="192">
        <v>72.615263079944654</v>
      </c>
      <c r="J64" s="323">
        <f>SUM(C64:I64)/7</f>
        <v>88.94771902094682</v>
      </c>
      <c r="K64" s="553" t="s">
        <v>407</v>
      </c>
      <c r="L64" s="2"/>
      <c r="R64" s="2"/>
    </row>
    <row r="65" spans="1:18">
      <c r="A65" s="2"/>
      <c r="B65" s="292" t="s">
        <v>128</v>
      </c>
      <c r="C65" s="192">
        <v>57</v>
      </c>
      <c r="D65" s="192">
        <v>49</v>
      </c>
      <c r="E65" s="192">
        <v>55</v>
      </c>
      <c r="F65" s="192">
        <v>52</v>
      </c>
      <c r="G65" s="192">
        <v>57</v>
      </c>
      <c r="H65" s="192">
        <v>53.494690046925164</v>
      </c>
      <c r="I65" s="192">
        <v>41.415637039342322</v>
      </c>
      <c r="J65" s="323">
        <f>SUM(C65:I65)/7</f>
        <v>52.130046726609635</v>
      </c>
      <c r="K65" s="553" t="s">
        <v>407</v>
      </c>
      <c r="L65" s="2"/>
      <c r="R65" s="2"/>
    </row>
    <row r="66" spans="1:18">
      <c r="A66" s="2"/>
      <c r="B66" s="292" t="s">
        <v>129</v>
      </c>
      <c r="C66" s="192">
        <v>54</v>
      </c>
      <c r="D66" s="192">
        <v>51</v>
      </c>
      <c r="E66" s="192">
        <v>56</v>
      </c>
      <c r="F66" s="192">
        <v>57</v>
      </c>
      <c r="G66" s="192">
        <v>61</v>
      </c>
      <c r="H66" s="320">
        <v>61</v>
      </c>
      <c r="I66" s="320">
        <v>61</v>
      </c>
      <c r="J66" s="323">
        <f>SUM(C66:I66)/7</f>
        <v>57.285714285714285</v>
      </c>
      <c r="K66" s="553" t="s">
        <v>407</v>
      </c>
      <c r="L66" s="2"/>
      <c r="R66" s="2"/>
    </row>
    <row r="67" spans="1:18">
      <c r="A67" s="2"/>
      <c r="B67" s="292" t="s">
        <v>130</v>
      </c>
      <c r="C67" s="192">
        <v>60</v>
      </c>
      <c r="D67" s="192">
        <v>81</v>
      </c>
      <c r="E67" s="192">
        <v>57</v>
      </c>
      <c r="F67" s="192">
        <v>61</v>
      </c>
      <c r="G67" s="192">
        <v>75</v>
      </c>
      <c r="H67" s="192">
        <v>68.979995060508756</v>
      </c>
      <c r="I67" s="192">
        <v>68.02910829841457</v>
      </c>
      <c r="J67" s="323">
        <f>SUM(C67:I67)/7</f>
        <v>67.287014765560471</v>
      </c>
      <c r="K67" s="553" t="s">
        <v>407</v>
      </c>
      <c r="L67" s="2"/>
      <c r="R67" s="2"/>
    </row>
    <row r="68" spans="1:18">
      <c r="A68" s="2"/>
      <c r="B68" s="292" t="s">
        <v>37</v>
      </c>
      <c r="C68" s="192">
        <v>253</v>
      </c>
      <c r="D68" s="192">
        <v>245</v>
      </c>
      <c r="E68" s="192">
        <v>185</v>
      </c>
      <c r="F68" s="192">
        <v>174</v>
      </c>
      <c r="G68" s="192">
        <v>189</v>
      </c>
      <c r="H68" s="192">
        <v>223.83304519634476</v>
      </c>
      <c r="I68" s="192">
        <v>242.84136265414892</v>
      </c>
      <c r="J68" s="323">
        <f>SUM(C68:I68)/7</f>
        <v>216.09634397864195</v>
      </c>
      <c r="K68" s="553" t="s">
        <v>19</v>
      </c>
      <c r="L68" s="2"/>
      <c r="R68" s="2"/>
    </row>
    <row r="69" spans="1:18">
      <c r="A69" s="2"/>
      <c r="B69" s="296" t="s">
        <v>272</v>
      </c>
      <c r="C69" s="312"/>
      <c r="D69" s="312"/>
      <c r="E69" s="312"/>
      <c r="F69" s="312"/>
      <c r="G69" s="312"/>
      <c r="H69" s="312"/>
      <c r="I69" s="312"/>
      <c r="J69" s="323">
        <f>SUM(C69:I69)/7</f>
        <v>0</v>
      </c>
      <c r="K69" s="553"/>
      <c r="L69" s="2"/>
      <c r="R69" s="2"/>
    </row>
    <row r="70" spans="1:18">
      <c r="A70" s="2"/>
      <c r="B70" s="296" t="s">
        <v>273</v>
      </c>
      <c r="C70" s="320">
        <v>147.1103976290442</v>
      </c>
      <c r="D70" s="320">
        <v>147.1103976290442</v>
      </c>
      <c r="E70" s="320">
        <v>147.1103976290442</v>
      </c>
      <c r="F70" s="320">
        <v>147.1103976290442</v>
      </c>
      <c r="G70" s="320">
        <v>147.1103976290442</v>
      </c>
      <c r="H70" s="192">
        <v>147.1103976290442</v>
      </c>
      <c r="I70" s="192">
        <v>162.41142553609288</v>
      </c>
      <c r="J70" s="323">
        <f>SUM(C70:I70)/7</f>
        <v>149.29625875862257</v>
      </c>
      <c r="K70" s="553" t="s">
        <v>426</v>
      </c>
      <c r="L70" s="2"/>
      <c r="R70" s="2"/>
    </row>
    <row r="71" spans="1:18">
      <c r="A71" s="2"/>
      <c r="B71" s="292" t="s">
        <v>274</v>
      </c>
      <c r="C71" s="192">
        <v>73</v>
      </c>
      <c r="D71" s="192">
        <v>106</v>
      </c>
      <c r="E71" s="192">
        <v>81</v>
      </c>
      <c r="F71" s="192">
        <v>83</v>
      </c>
      <c r="G71" s="192">
        <v>79</v>
      </c>
      <c r="H71" s="192">
        <v>82.35366757224007</v>
      </c>
      <c r="I71" s="192">
        <v>77.577906521857628</v>
      </c>
      <c r="J71" s="323">
        <f>SUM(C71:I71)/7</f>
        <v>83.133082013442518</v>
      </c>
      <c r="K71" s="553" t="s">
        <v>407</v>
      </c>
      <c r="L71" s="2"/>
      <c r="R71" s="2"/>
    </row>
    <row r="72" spans="1:18">
      <c r="A72" s="2"/>
      <c r="B72" s="292" t="s">
        <v>132</v>
      </c>
      <c r="C72" s="192">
        <v>84</v>
      </c>
      <c r="D72" s="192">
        <v>114</v>
      </c>
      <c r="E72" s="192">
        <v>106</v>
      </c>
      <c r="F72" s="192">
        <v>117</v>
      </c>
      <c r="G72" s="192">
        <v>116</v>
      </c>
      <c r="H72" s="192">
        <v>101.35836008891084</v>
      </c>
      <c r="I72" s="192">
        <v>94.056620733817695</v>
      </c>
      <c r="J72" s="323">
        <f>SUM(C72:I72)/7</f>
        <v>104.63071154610407</v>
      </c>
      <c r="K72" s="553" t="s">
        <v>407</v>
      </c>
      <c r="L72" s="2"/>
      <c r="R72" s="2"/>
    </row>
    <row r="73" spans="1:18">
      <c r="A73" s="2"/>
      <c r="B73" s="292" t="s">
        <v>76</v>
      </c>
      <c r="C73" s="192">
        <v>142</v>
      </c>
      <c r="D73" s="192">
        <v>163</v>
      </c>
      <c r="E73" s="192">
        <v>138</v>
      </c>
      <c r="F73" s="192">
        <v>156</v>
      </c>
      <c r="G73" s="192">
        <v>132</v>
      </c>
      <c r="H73" s="192">
        <v>164.00345764386265</v>
      </c>
      <c r="I73" s="192">
        <v>155.58429465171162</v>
      </c>
      <c r="J73" s="323">
        <f>SUM(C73:I73)/7</f>
        <v>150.08396461365348</v>
      </c>
      <c r="K73" s="553" t="s">
        <v>19</v>
      </c>
      <c r="L73" s="2"/>
      <c r="R73" s="2"/>
    </row>
    <row r="74" spans="1:18">
      <c r="A74" s="2"/>
      <c r="B74" s="292" t="s">
        <v>74</v>
      </c>
      <c r="C74" s="192">
        <v>70</v>
      </c>
      <c r="D74" s="192">
        <v>65</v>
      </c>
      <c r="E74" s="192">
        <v>62</v>
      </c>
      <c r="F74" s="192">
        <v>61</v>
      </c>
      <c r="G74" s="192">
        <v>69</v>
      </c>
      <c r="H74" s="192">
        <v>75.314892566065694</v>
      </c>
      <c r="I74" s="192">
        <v>74.604257962889392</v>
      </c>
      <c r="J74" s="323">
        <f>SUM(C74:I74)/7</f>
        <v>68.131307218422151</v>
      </c>
      <c r="K74" s="553" t="s">
        <v>19</v>
      </c>
      <c r="L74" s="2"/>
      <c r="R74" s="2"/>
    </row>
    <row r="75" spans="1:18">
      <c r="A75" s="2"/>
      <c r="B75" s="296" t="s">
        <v>275</v>
      </c>
      <c r="C75" s="312"/>
      <c r="D75" s="312"/>
      <c r="E75" s="312"/>
      <c r="F75" s="312"/>
      <c r="G75" s="312"/>
      <c r="H75" s="312"/>
      <c r="I75" s="312"/>
      <c r="J75" s="323">
        <f>SUM(C75:I75)/7</f>
        <v>0</v>
      </c>
      <c r="K75" s="553"/>
      <c r="L75" s="2"/>
      <c r="R75" s="2"/>
    </row>
    <row r="76" spans="1:18">
      <c r="A76" s="2"/>
      <c r="B76" s="296" t="s">
        <v>276</v>
      </c>
      <c r="C76" s="312"/>
      <c r="D76" s="312"/>
      <c r="E76" s="312"/>
      <c r="F76" s="312"/>
      <c r="G76" s="312"/>
      <c r="H76" s="312"/>
      <c r="I76" s="312"/>
      <c r="J76" s="323">
        <f>SUM(C76:I76)/7</f>
        <v>0</v>
      </c>
      <c r="K76" s="553"/>
      <c r="L76" s="2"/>
      <c r="R76" s="2"/>
    </row>
    <row r="77" spans="1:18">
      <c r="A77" s="2"/>
      <c r="B77" s="292" t="s">
        <v>133</v>
      </c>
      <c r="C77" s="192">
        <v>74</v>
      </c>
      <c r="D77" s="192">
        <v>90</v>
      </c>
      <c r="E77" s="192">
        <v>70</v>
      </c>
      <c r="F77" s="192">
        <v>85</v>
      </c>
      <c r="G77" s="192">
        <v>93</v>
      </c>
      <c r="H77" s="192">
        <v>85.169177574709792</v>
      </c>
      <c r="I77" s="192">
        <v>83.043365920796404</v>
      </c>
      <c r="J77" s="323">
        <f>SUM(C77:I77)/7</f>
        <v>82.887506213643746</v>
      </c>
      <c r="K77" s="553" t="s">
        <v>407</v>
      </c>
      <c r="L77" s="2"/>
      <c r="R77" s="2"/>
    </row>
    <row r="78" spans="1:18">
      <c r="A78" s="2"/>
      <c r="B78" s="296" t="s">
        <v>134</v>
      </c>
      <c r="C78" s="320">
        <v>55.606322548777477</v>
      </c>
      <c r="D78" s="320">
        <v>55.606322548777477</v>
      </c>
      <c r="E78" s="320">
        <v>55.606322548777477</v>
      </c>
      <c r="F78" s="320">
        <v>55.606322548777477</v>
      </c>
      <c r="G78" s="320">
        <v>55.606322548777477</v>
      </c>
      <c r="H78" s="192">
        <v>55.606322548777477</v>
      </c>
      <c r="I78" s="192">
        <v>77.655736162898009</v>
      </c>
      <c r="J78" s="323">
        <f>SUM(C78:I78)/7</f>
        <v>58.756238779366122</v>
      </c>
      <c r="K78" s="553" t="s">
        <v>407</v>
      </c>
      <c r="L78" s="2"/>
      <c r="R78" s="2"/>
    </row>
    <row r="79" spans="1:18">
      <c r="A79" s="2"/>
      <c r="B79" s="292" t="s">
        <v>135</v>
      </c>
      <c r="C79" s="192">
        <v>43</v>
      </c>
      <c r="D79" s="192">
        <v>29</v>
      </c>
      <c r="E79" s="192">
        <v>57</v>
      </c>
      <c r="F79" s="192">
        <v>60</v>
      </c>
      <c r="G79" s="192">
        <v>49</v>
      </c>
      <c r="H79" s="192">
        <v>57.717955050629776</v>
      </c>
      <c r="I79" s="192">
        <v>58.945150722341943</v>
      </c>
      <c r="J79" s="323">
        <f>SUM(C79:I79)/7</f>
        <v>50.666157967567393</v>
      </c>
      <c r="K79" s="553" t="s">
        <v>407</v>
      </c>
      <c r="L79" s="2"/>
      <c r="R79" s="2"/>
    </row>
    <row r="80" spans="1:18">
      <c r="A80" s="2"/>
      <c r="B80" s="292" t="s">
        <v>136</v>
      </c>
      <c r="C80" s="192">
        <v>114</v>
      </c>
      <c r="D80" s="192">
        <v>96</v>
      </c>
      <c r="E80" s="192">
        <v>111</v>
      </c>
      <c r="F80" s="192">
        <v>99</v>
      </c>
      <c r="G80" s="192">
        <v>100</v>
      </c>
      <c r="H80" s="192">
        <v>103.46999259076316</v>
      </c>
      <c r="I80" s="192">
        <v>47.461976075003484</v>
      </c>
      <c r="J80" s="323">
        <f>SUM(C80:I80)/7</f>
        <v>95.847424095109517</v>
      </c>
      <c r="K80" s="553" t="s">
        <v>407</v>
      </c>
      <c r="L80" s="2"/>
      <c r="R80" s="2"/>
    </row>
    <row r="81" spans="1:18">
      <c r="A81" s="2"/>
      <c r="B81" s="292" t="s">
        <v>137</v>
      </c>
      <c r="C81" s="192">
        <v>49</v>
      </c>
      <c r="D81" s="192">
        <v>53</v>
      </c>
      <c r="E81" s="192">
        <v>57</v>
      </c>
      <c r="F81" s="321">
        <v>58</v>
      </c>
      <c r="G81" s="192">
        <v>59</v>
      </c>
      <c r="H81" s="192">
        <v>71.091627562361069</v>
      </c>
      <c r="I81" s="192">
        <v>97.892990598612883</v>
      </c>
      <c r="J81" s="323">
        <f>SUM(C81:I81)/7</f>
        <v>63.569231165853417</v>
      </c>
      <c r="K81" s="553" t="s">
        <v>407</v>
      </c>
      <c r="L81" s="2"/>
      <c r="R81" s="2"/>
    </row>
    <row r="82" spans="1:18">
      <c r="A82" s="2"/>
      <c r="B82" s="292" t="s">
        <v>70</v>
      </c>
      <c r="C82" s="192">
        <v>103</v>
      </c>
      <c r="D82" s="192">
        <v>102</v>
      </c>
      <c r="E82" s="192">
        <v>120</v>
      </c>
      <c r="F82" s="192">
        <v>143</v>
      </c>
      <c r="G82" s="192">
        <v>106</v>
      </c>
      <c r="H82" s="192">
        <v>120.36305260558163</v>
      </c>
      <c r="I82" s="192">
        <v>66.462439883923409</v>
      </c>
      <c r="J82" s="323">
        <f>SUM(C82:I82)/7</f>
        <v>108.68935606992929</v>
      </c>
      <c r="K82" s="553" t="s">
        <v>19</v>
      </c>
      <c r="L82" s="2"/>
      <c r="R82" s="2"/>
    </row>
    <row r="83" spans="1:18">
      <c r="A83" s="2"/>
      <c r="B83" s="292" t="s">
        <v>138</v>
      </c>
      <c r="C83" s="192">
        <v>74</v>
      </c>
      <c r="D83" s="192">
        <v>65</v>
      </c>
      <c r="E83" s="192">
        <v>67</v>
      </c>
      <c r="F83" s="192">
        <v>69</v>
      </c>
      <c r="G83" s="192">
        <v>53</v>
      </c>
      <c r="H83" s="192">
        <v>51.383057545072852</v>
      </c>
      <c r="I83" s="192">
        <v>119.33401703269466</v>
      </c>
      <c r="J83" s="323">
        <f>SUM(C83:I83)/7</f>
        <v>71.245296368252497</v>
      </c>
      <c r="K83" s="553" t="s">
        <v>407</v>
      </c>
      <c r="L83" s="2"/>
      <c r="R83" s="2"/>
    </row>
    <row r="84" spans="1:18">
      <c r="A84" s="2"/>
      <c r="B84" s="292" t="s">
        <v>50</v>
      </c>
      <c r="C84" s="320">
        <v>128</v>
      </c>
      <c r="D84" s="320">
        <v>128</v>
      </c>
      <c r="E84" s="320">
        <v>128</v>
      </c>
      <c r="F84" s="320">
        <v>128</v>
      </c>
      <c r="G84" s="192">
        <v>128</v>
      </c>
      <c r="H84" s="192">
        <v>89.392442578414432</v>
      </c>
      <c r="I84" s="192">
        <v>48.899133845017111</v>
      </c>
      <c r="J84" s="323">
        <f>SUM(C84:I84)/7</f>
        <v>111.18451091763306</v>
      </c>
      <c r="K84" s="553" t="s">
        <v>19</v>
      </c>
      <c r="L84" s="2"/>
      <c r="R84" s="2"/>
    </row>
    <row r="85" spans="1:18">
      <c r="A85" s="2"/>
      <c r="B85" s="292" t="s">
        <v>52</v>
      </c>
      <c r="C85" s="192">
        <v>156</v>
      </c>
      <c r="D85" s="192">
        <v>132</v>
      </c>
      <c r="E85" s="192">
        <v>155</v>
      </c>
      <c r="F85" s="192">
        <v>148</v>
      </c>
      <c r="G85" s="192">
        <v>138</v>
      </c>
      <c r="H85" s="192">
        <v>123.88244010866882</v>
      </c>
      <c r="I85" s="192">
        <v>77.584523493823966</v>
      </c>
      <c r="J85" s="323">
        <f>SUM(C85:I85)/7</f>
        <v>132.92385194321326</v>
      </c>
      <c r="K85" s="553" t="s">
        <v>19</v>
      </c>
      <c r="L85" s="2"/>
      <c r="R85" s="2"/>
    </row>
    <row r="86" spans="1:18">
      <c r="A86" s="2"/>
      <c r="B86" s="292" t="s">
        <v>139</v>
      </c>
      <c r="C86" s="192">
        <v>49</v>
      </c>
      <c r="D86" s="192">
        <v>39</v>
      </c>
      <c r="E86" s="192">
        <v>45</v>
      </c>
      <c r="F86" s="192">
        <v>45</v>
      </c>
      <c r="G86" s="192">
        <v>45</v>
      </c>
      <c r="H86" s="192">
        <v>51.383057545072866</v>
      </c>
      <c r="I86" s="192">
        <v>130.31160336494989</v>
      </c>
      <c r="J86" s="323">
        <f>SUM(C86:I86)/7</f>
        <v>57.813522987146108</v>
      </c>
      <c r="K86" s="553" t="s">
        <v>407</v>
      </c>
      <c r="L86" s="2"/>
      <c r="R86" s="2"/>
    </row>
    <row r="87" spans="1:18">
      <c r="A87" s="2"/>
      <c r="B87" s="292" t="s">
        <v>68</v>
      </c>
      <c r="C87" s="192">
        <v>220</v>
      </c>
      <c r="D87" s="192">
        <v>299</v>
      </c>
      <c r="E87" s="192">
        <v>298</v>
      </c>
      <c r="F87" s="192">
        <v>356</v>
      </c>
      <c r="G87" s="319">
        <v>358</v>
      </c>
      <c r="H87" s="192">
        <v>204.828352679674</v>
      </c>
      <c r="I87" s="192">
        <v>209.01370844163836</v>
      </c>
      <c r="J87" s="323">
        <f>SUM(C87:I87)/7</f>
        <v>277.8345801601875</v>
      </c>
      <c r="K87" s="553" t="s">
        <v>19</v>
      </c>
      <c r="L87" s="2"/>
      <c r="R87" s="2"/>
    </row>
    <row r="88" spans="1:18">
      <c r="A88" s="2"/>
      <c r="B88" s="292" t="s">
        <v>277</v>
      </c>
      <c r="C88" s="312"/>
      <c r="D88" s="312"/>
      <c r="E88" s="312"/>
      <c r="F88" s="312"/>
      <c r="G88" s="312"/>
      <c r="H88" s="312"/>
      <c r="I88" s="312"/>
      <c r="J88" s="323">
        <f>SUM(C88:I88)/7</f>
        <v>0</v>
      </c>
      <c r="K88" s="553"/>
      <c r="L88" s="2"/>
      <c r="R88" s="2"/>
    </row>
    <row r="89" spans="1:18">
      <c r="A89" s="2"/>
      <c r="B89" s="296" t="s">
        <v>278</v>
      </c>
      <c r="C89" s="320">
        <v>77.426525067918007</v>
      </c>
      <c r="D89" s="320">
        <v>77.426525067918007</v>
      </c>
      <c r="E89" s="320">
        <v>77.426525067918007</v>
      </c>
      <c r="F89" s="320">
        <v>77.426525067918007</v>
      </c>
      <c r="G89" s="320">
        <v>77.426525067918007</v>
      </c>
      <c r="H89" s="192">
        <v>77.426525067918007</v>
      </c>
      <c r="I89" s="192">
        <v>86.31764409976364</v>
      </c>
      <c r="J89" s="323">
        <f>SUM(C89:I89)/7</f>
        <v>78.696684929610242</v>
      </c>
      <c r="K89" s="553" t="s">
        <v>426</v>
      </c>
      <c r="L89" s="2"/>
      <c r="R89" s="2"/>
    </row>
    <row r="90" spans="1:18">
      <c r="A90" s="2"/>
      <c r="B90" s="292" t="s">
        <v>104</v>
      </c>
      <c r="C90" s="192">
        <v>86</v>
      </c>
      <c r="D90" s="192">
        <v>64</v>
      </c>
      <c r="E90" s="192">
        <v>47</v>
      </c>
      <c r="F90" s="192">
        <v>48</v>
      </c>
      <c r="G90" s="192">
        <v>53</v>
      </c>
      <c r="H90" s="192">
        <v>47.863670041985671</v>
      </c>
      <c r="I90" s="192">
        <v>45.256796625640369</v>
      </c>
      <c r="J90" s="323">
        <f>SUM(C90:I90)/7</f>
        <v>55.87435238108943</v>
      </c>
      <c r="K90" s="553" t="s">
        <v>19</v>
      </c>
      <c r="L90" s="2"/>
      <c r="R90" s="2"/>
    </row>
    <row r="91" spans="1:18">
      <c r="A91" s="2"/>
      <c r="B91" s="292" t="s">
        <v>98</v>
      </c>
      <c r="C91" s="192">
        <v>80</v>
      </c>
      <c r="D91" s="192">
        <v>106</v>
      </c>
      <c r="E91" s="192">
        <v>76</v>
      </c>
      <c r="F91" s="192">
        <v>109</v>
      </c>
      <c r="G91" s="192">
        <v>73</v>
      </c>
      <c r="H91" s="192">
        <v>76.018770066683132</v>
      </c>
      <c r="I91" s="192">
        <v>63.322760147399606</v>
      </c>
      <c r="J91" s="323">
        <f>SUM(C91:I91)/7</f>
        <v>83.334504316297526</v>
      </c>
      <c r="K91" s="553" t="s">
        <v>19</v>
      </c>
      <c r="L91" s="2"/>
      <c r="R91" s="2"/>
    </row>
    <row r="92" spans="1:18">
      <c r="A92" s="2"/>
      <c r="B92" s="292" t="s">
        <v>97</v>
      </c>
      <c r="C92" s="192">
        <v>75</v>
      </c>
      <c r="D92" s="192">
        <v>66</v>
      </c>
      <c r="E92" s="192">
        <v>65</v>
      </c>
      <c r="F92" s="192">
        <v>69</v>
      </c>
      <c r="G92" s="192">
        <v>75</v>
      </c>
      <c r="H92" s="192">
        <v>78.834280069152868</v>
      </c>
      <c r="I92" s="192">
        <v>69.594207549890157</v>
      </c>
      <c r="J92" s="323">
        <f>SUM(C92:I92)/7</f>
        <v>71.204069659863293</v>
      </c>
      <c r="K92" s="553" t="s">
        <v>19</v>
      </c>
      <c r="L92" s="2"/>
      <c r="R92" s="2"/>
    </row>
    <row r="93" spans="1:18">
      <c r="A93" s="2"/>
      <c r="B93" s="292" t="s">
        <v>140</v>
      </c>
      <c r="C93" s="192">
        <v>79</v>
      </c>
      <c r="D93" s="192">
        <v>66</v>
      </c>
      <c r="E93" s="192">
        <v>86</v>
      </c>
      <c r="F93" s="192">
        <v>88</v>
      </c>
      <c r="G93" s="192">
        <v>93</v>
      </c>
      <c r="H93" s="192">
        <v>87.280810076562105</v>
      </c>
      <c r="I93" s="192">
        <v>79.252434302640978</v>
      </c>
      <c r="J93" s="323">
        <f>SUM(C93:I93)/7</f>
        <v>82.647606339886153</v>
      </c>
      <c r="K93" s="553" t="s">
        <v>407</v>
      </c>
      <c r="L93" s="2"/>
      <c r="R93" s="2"/>
    </row>
    <row r="94" spans="1:18">
      <c r="A94" s="2"/>
      <c r="B94" s="292" t="s">
        <v>36</v>
      </c>
      <c r="C94" s="320">
        <v>55.606322548777477</v>
      </c>
      <c r="D94" s="320">
        <v>55.606322548777477</v>
      </c>
      <c r="E94" s="320">
        <v>55.606322548777477</v>
      </c>
      <c r="F94" s="320">
        <v>55.606322548777477</v>
      </c>
      <c r="G94" s="320">
        <v>55.606322548777477</v>
      </c>
      <c r="H94" s="192">
        <v>55.606322548777477</v>
      </c>
      <c r="I94" s="192">
        <v>53.72076901321747</v>
      </c>
      <c r="J94" s="323">
        <f>SUM(C94:I94)/7</f>
        <v>55.336957757983193</v>
      </c>
      <c r="K94" s="553" t="s">
        <v>19</v>
      </c>
      <c r="L94" s="2"/>
      <c r="R94" s="2"/>
    </row>
    <row r="95" spans="1:18">
      <c r="A95" s="2"/>
      <c r="B95" s="292" t="s">
        <v>141</v>
      </c>
      <c r="C95" s="192">
        <v>48</v>
      </c>
      <c r="D95" s="192">
        <v>63</v>
      </c>
      <c r="E95" s="192">
        <v>49</v>
      </c>
      <c r="F95" s="192">
        <v>39</v>
      </c>
      <c r="G95" s="192">
        <v>33</v>
      </c>
      <c r="H95" s="192">
        <v>26.043467522845148</v>
      </c>
      <c r="I95" s="192">
        <v>32.424539671706931</v>
      </c>
      <c r="J95" s="323">
        <f>SUM(C95:I95)/7</f>
        <v>41.49542959922173</v>
      </c>
      <c r="K95" s="553" t="s">
        <v>407</v>
      </c>
      <c r="L95" s="2"/>
      <c r="R95" s="2"/>
    </row>
    <row r="96" spans="1:18">
      <c r="A96" s="2"/>
      <c r="B96" s="292" t="s">
        <v>47</v>
      </c>
      <c r="C96" s="192">
        <v>248</v>
      </c>
      <c r="D96" s="192">
        <v>241</v>
      </c>
      <c r="E96" s="192">
        <v>285</v>
      </c>
      <c r="F96" s="192">
        <v>174</v>
      </c>
      <c r="G96" s="192">
        <v>203</v>
      </c>
      <c r="H96" s="320">
        <v>203</v>
      </c>
      <c r="I96" s="192">
        <v>260.9502109538368</v>
      </c>
      <c r="J96" s="323">
        <f>SUM(C96:I96)/7</f>
        <v>230.70717299340527</v>
      </c>
      <c r="K96" s="553" t="s">
        <v>19</v>
      </c>
      <c r="L96" s="2"/>
      <c r="R96" s="2"/>
    </row>
    <row r="97" spans="1:18">
      <c r="A97" s="2"/>
      <c r="B97" s="292" t="s">
        <v>142</v>
      </c>
      <c r="C97" s="192">
        <v>63</v>
      </c>
      <c r="D97" s="192">
        <v>90</v>
      </c>
      <c r="E97" s="192">
        <v>65</v>
      </c>
      <c r="F97" s="192">
        <v>68</v>
      </c>
      <c r="G97" s="192">
        <v>71</v>
      </c>
      <c r="H97" s="192">
        <v>66.868362558656443</v>
      </c>
      <c r="I97" s="192">
        <v>64.865296940450079</v>
      </c>
      <c r="J97" s="323">
        <f>SUM(C97:I97)/7</f>
        <v>69.819094214158071</v>
      </c>
      <c r="K97" s="553" t="s">
        <v>407</v>
      </c>
      <c r="L97" s="2"/>
      <c r="R97" s="2"/>
    </row>
    <row r="98" spans="1:18">
      <c r="A98" s="2"/>
      <c r="B98" s="296" t="s">
        <v>324</v>
      </c>
      <c r="C98" s="312"/>
      <c r="D98" s="312"/>
      <c r="E98" s="312"/>
      <c r="F98" s="312"/>
      <c r="G98" s="312"/>
      <c r="H98" s="312"/>
      <c r="I98" s="312"/>
      <c r="J98" s="323">
        <f>SUM(C98:I98)/7</f>
        <v>0</v>
      </c>
      <c r="K98" s="553" t="s">
        <v>426</v>
      </c>
      <c r="L98" s="2"/>
      <c r="R98" s="2"/>
    </row>
    <row r="99" spans="1:18">
      <c r="A99" s="2"/>
      <c r="B99" s="292" t="s">
        <v>117</v>
      </c>
      <c r="C99" s="320">
        <v>128.80958261299085</v>
      </c>
      <c r="D99" s="320">
        <v>128.80958261299085</v>
      </c>
      <c r="E99" s="320">
        <v>128.80958261299085</v>
      </c>
      <c r="F99" s="320">
        <v>128.80958261299085</v>
      </c>
      <c r="G99" s="320">
        <v>128.80958261299085</v>
      </c>
      <c r="H99" s="192">
        <v>128.80958261299085</v>
      </c>
      <c r="I99" s="192">
        <v>161.47163149454943</v>
      </c>
      <c r="J99" s="323">
        <f>SUM(C99:I99)/7</f>
        <v>133.47558959607065</v>
      </c>
      <c r="K99" s="553" t="s">
        <v>407</v>
      </c>
      <c r="L99" s="2"/>
      <c r="R99" s="2"/>
    </row>
    <row r="100" spans="1:18">
      <c r="A100" s="2"/>
      <c r="B100" s="292" t="s">
        <v>39</v>
      </c>
      <c r="C100" s="192">
        <v>302</v>
      </c>
      <c r="D100" s="192">
        <v>235</v>
      </c>
      <c r="E100" s="192">
        <v>115</v>
      </c>
      <c r="F100" s="192">
        <v>128</v>
      </c>
      <c r="G100" s="192">
        <v>116</v>
      </c>
      <c r="H100" s="320">
        <v>116</v>
      </c>
      <c r="I100" s="320">
        <v>116</v>
      </c>
      <c r="J100" s="323">
        <f>SUM(C100:I100)/7</f>
        <v>161.14285714285714</v>
      </c>
      <c r="K100" s="553" t="s">
        <v>19</v>
      </c>
      <c r="L100" s="2"/>
      <c r="R100" s="2"/>
    </row>
    <row r="101" spans="1:18">
      <c r="A101" s="2"/>
      <c r="B101" s="292" t="s">
        <v>63</v>
      </c>
      <c r="C101" s="192">
        <v>174</v>
      </c>
      <c r="D101" s="192">
        <v>159</v>
      </c>
      <c r="E101" s="192">
        <v>156</v>
      </c>
      <c r="F101" s="192">
        <v>166</v>
      </c>
      <c r="G101" s="192">
        <v>165</v>
      </c>
      <c r="H101" s="192">
        <v>171.04223265003705</v>
      </c>
      <c r="I101" s="192">
        <v>154.29732956875483</v>
      </c>
      <c r="J101" s="323">
        <f>SUM(C101:I101)/7</f>
        <v>163.61993745982741</v>
      </c>
      <c r="K101" s="553" t="s">
        <v>19</v>
      </c>
      <c r="L101" s="2"/>
      <c r="R101" s="2"/>
    </row>
    <row r="102" spans="1:18">
      <c r="A102" s="2"/>
      <c r="B102" s="296" t="s">
        <v>280</v>
      </c>
      <c r="C102" s="320">
        <v>54.071146245059296</v>
      </c>
      <c r="D102" s="320">
        <v>54.071146245059296</v>
      </c>
      <c r="E102" s="320">
        <v>54.071146245059296</v>
      </c>
      <c r="F102" s="320">
        <v>54.071146245059296</v>
      </c>
      <c r="G102" s="320">
        <v>54.071146245059296</v>
      </c>
      <c r="H102" s="192">
        <v>53.494690046925172</v>
      </c>
      <c r="I102" s="192">
        <v>49.229873485106992</v>
      </c>
      <c r="J102" s="323">
        <f>SUM(C102:I102)/7</f>
        <v>53.297184965332654</v>
      </c>
      <c r="K102" s="553"/>
      <c r="L102" s="2"/>
      <c r="R102" s="2"/>
    </row>
    <row r="103" spans="1:18">
      <c r="A103" s="2"/>
      <c r="B103" s="296" t="s">
        <v>281</v>
      </c>
      <c r="C103" s="320">
        <v>166.48221343873527</v>
      </c>
      <c r="D103" s="320">
        <v>166.48221343873527</v>
      </c>
      <c r="E103" s="320">
        <v>166.48221343873527</v>
      </c>
      <c r="F103" s="320">
        <v>166.48221343873527</v>
      </c>
      <c r="G103" s="320">
        <v>166.48221343873527</v>
      </c>
      <c r="H103" s="192">
        <v>164.70733514448011</v>
      </c>
      <c r="I103" s="192">
        <v>192.86921146407633</v>
      </c>
      <c r="J103" s="323">
        <f>SUM(C103:I103)/7</f>
        <v>169.99823054317611</v>
      </c>
      <c r="K103" s="553"/>
      <c r="L103" s="2"/>
      <c r="R103" s="2"/>
    </row>
    <row r="104" spans="1:18">
      <c r="A104" s="2"/>
      <c r="B104" s="292" t="s">
        <v>87</v>
      </c>
      <c r="C104" s="192">
        <v>117</v>
      </c>
      <c r="D104" s="192">
        <v>86</v>
      </c>
      <c r="E104" s="192">
        <v>88</v>
      </c>
      <c r="F104" s="192">
        <v>113</v>
      </c>
      <c r="G104" s="192">
        <v>138</v>
      </c>
      <c r="H104" s="192">
        <v>111.91652259817239</v>
      </c>
      <c r="I104" s="192">
        <v>113.12799129932868</v>
      </c>
      <c r="J104" s="323">
        <f>SUM(C104:I104)/7</f>
        <v>109.577787699643</v>
      </c>
      <c r="K104" s="553" t="s">
        <v>19</v>
      </c>
      <c r="L104" s="2"/>
      <c r="R104" s="2"/>
    </row>
    <row r="105" spans="1:18">
      <c r="A105" s="2"/>
      <c r="B105" s="292" t="s">
        <v>143</v>
      </c>
      <c r="C105" s="192">
        <v>96</v>
      </c>
      <c r="D105" s="192">
        <v>76</v>
      </c>
      <c r="E105" s="192">
        <v>196</v>
      </c>
      <c r="F105" s="192">
        <v>75</v>
      </c>
      <c r="G105" s="192">
        <v>93</v>
      </c>
      <c r="H105" s="192">
        <v>57.717955050629776</v>
      </c>
      <c r="I105" s="192">
        <v>50.345117161591382</v>
      </c>
      <c r="J105" s="323">
        <f>SUM(C105:I105)/7</f>
        <v>92.009010316031592</v>
      </c>
      <c r="K105" s="553" t="s">
        <v>407</v>
      </c>
      <c r="L105" s="2"/>
      <c r="R105" s="2"/>
    </row>
    <row r="106" spans="1:18">
      <c r="A106" s="2"/>
      <c r="B106" s="292" t="s">
        <v>144</v>
      </c>
      <c r="C106" s="192">
        <v>61</v>
      </c>
      <c r="D106" s="192">
        <v>58</v>
      </c>
      <c r="E106" s="192">
        <v>81</v>
      </c>
      <c r="F106" s="192">
        <v>59</v>
      </c>
      <c r="G106" s="192">
        <v>53</v>
      </c>
      <c r="H106" s="192">
        <v>52.790812546307734</v>
      </c>
      <c r="I106" s="192">
        <v>54.981756784675831</v>
      </c>
      <c r="J106" s="323">
        <f>SUM(C106:I106)/7</f>
        <v>59.967509904426223</v>
      </c>
      <c r="K106" s="553" t="s">
        <v>407</v>
      </c>
      <c r="L106" s="2"/>
      <c r="R106" s="2"/>
    </row>
    <row r="107" spans="1:18">
      <c r="A107" s="2"/>
      <c r="B107" s="292" t="s">
        <v>49</v>
      </c>
      <c r="C107" s="192">
        <v>137</v>
      </c>
      <c r="D107" s="192">
        <v>126</v>
      </c>
      <c r="E107" s="192">
        <v>149</v>
      </c>
      <c r="F107" s="192">
        <v>130</v>
      </c>
      <c r="G107" s="192">
        <v>140</v>
      </c>
      <c r="H107" s="192">
        <v>141.47937762410473</v>
      </c>
      <c r="I107" s="192">
        <v>137.58081779008816</v>
      </c>
      <c r="J107" s="323">
        <f>SUM(C107:I107)/7</f>
        <v>137.29431363059899</v>
      </c>
      <c r="K107" s="553" t="s">
        <v>19</v>
      </c>
      <c r="L107" s="2"/>
      <c r="R107" s="2"/>
    </row>
    <row r="108" spans="1:18">
      <c r="A108" s="2"/>
      <c r="B108" s="292" t="s">
        <v>145</v>
      </c>
      <c r="C108" s="192">
        <v>80</v>
      </c>
      <c r="D108" s="192">
        <v>80</v>
      </c>
      <c r="E108" s="192">
        <v>93</v>
      </c>
      <c r="F108" s="192">
        <v>95</v>
      </c>
      <c r="G108" s="192">
        <v>100</v>
      </c>
      <c r="H108" s="192">
        <v>108.39713509508522</v>
      </c>
      <c r="I108" s="192">
        <v>105.99150822932172</v>
      </c>
      <c r="J108" s="323">
        <f>SUM(C108:I108)/7</f>
        <v>94.626949046343853</v>
      </c>
      <c r="K108" s="553" t="s">
        <v>407</v>
      </c>
      <c r="L108" s="2"/>
      <c r="R108" s="2"/>
    </row>
    <row r="109" spans="1:18">
      <c r="A109" s="2"/>
      <c r="B109" s="292" t="s">
        <v>55</v>
      </c>
      <c r="C109" s="192">
        <v>153</v>
      </c>
      <c r="D109" s="192">
        <v>152</v>
      </c>
      <c r="E109" s="192">
        <v>155</v>
      </c>
      <c r="F109" s="192">
        <v>149</v>
      </c>
      <c r="G109" s="192">
        <v>152</v>
      </c>
      <c r="H109" s="192">
        <v>126.69795011113854</v>
      </c>
      <c r="I109" s="192">
        <v>121.87932364164267</v>
      </c>
      <c r="J109" s="323">
        <f>SUM(C109:I109)/7</f>
        <v>144.22532482182589</v>
      </c>
      <c r="K109" s="553" t="s">
        <v>19</v>
      </c>
      <c r="L109" s="2"/>
      <c r="R109" s="2"/>
    </row>
    <row r="110" spans="1:18">
      <c r="A110" s="2"/>
      <c r="B110" s="296" t="s">
        <v>282</v>
      </c>
      <c r="C110" s="312"/>
      <c r="D110" s="312"/>
      <c r="E110" s="312"/>
      <c r="F110" s="312"/>
      <c r="G110" s="312"/>
      <c r="H110" s="312"/>
      <c r="I110" s="312"/>
      <c r="J110" s="323">
        <f>SUM(C110:I110)/7</f>
        <v>0</v>
      </c>
      <c r="K110" s="553" t="s">
        <v>426</v>
      </c>
      <c r="L110" s="2"/>
      <c r="R110" s="2"/>
    </row>
    <row r="111" spans="1:18">
      <c r="A111" s="2"/>
      <c r="B111" s="296" t="s">
        <v>283</v>
      </c>
      <c r="C111" s="312"/>
      <c r="D111" s="312"/>
      <c r="E111" s="312"/>
      <c r="F111" s="312"/>
      <c r="G111" s="312"/>
      <c r="H111" s="312"/>
      <c r="I111" s="312"/>
      <c r="J111" s="323">
        <f>SUM(C111:I111)/7</f>
        <v>0</v>
      </c>
      <c r="K111" s="553"/>
      <c r="L111" s="2"/>
      <c r="R111" s="2"/>
    </row>
    <row r="112" spans="1:18">
      <c r="A112" s="2"/>
      <c r="B112" s="296" t="s">
        <v>284</v>
      </c>
      <c r="C112" s="320">
        <v>42.936527537663629</v>
      </c>
      <c r="D112" s="320">
        <v>42.936527537663629</v>
      </c>
      <c r="E112" s="320">
        <v>42.936527537663629</v>
      </c>
      <c r="F112" s="320">
        <v>42.936527537663629</v>
      </c>
      <c r="G112" s="320">
        <v>42.936527537663629</v>
      </c>
      <c r="H112" s="192">
        <v>42.936527537663629</v>
      </c>
      <c r="I112" s="192">
        <v>34.826236489520781</v>
      </c>
      <c r="J112" s="323">
        <f>SUM(C112:I112)/7</f>
        <v>41.777914530786077</v>
      </c>
      <c r="K112" s="553"/>
      <c r="L112" s="2"/>
      <c r="R112" s="2"/>
    </row>
    <row r="113" spans="1:18">
      <c r="A113" s="2"/>
      <c r="B113" s="292" t="s">
        <v>119</v>
      </c>
      <c r="C113" s="192">
        <v>75</v>
      </c>
      <c r="D113" s="192">
        <v>71</v>
      </c>
      <c r="E113" s="192">
        <v>80</v>
      </c>
      <c r="F113" s="192">
        <v>82</v>
      </c>
      <c r="G113" s="192">
        <v>85</v>
      </c>
      <c r="H113" s="192">
        <v>83.761422573474917</v>
      </c>
      <c r="I113" s="192">
        <v>81.144436622304738</v>
      </c>
      <c r="J113" s="323">
        <f>SUM(C113:I113)/7</f>
        <v>79.700837027968518</v>
      </c>
      <c r="K113" s="553" t="s">
        <v>407</v>
      </c>
      <c r="L113" s="2"/>
      <c r="R113" s="2"/>
    </row>
    <row r="114" spans="1:18">
      <c r="A114" s="2"/>
      <c r="B114" s="292" t="s">
        <v>146</v>
      </c>
      <c r="C114" s="192">
        <v>70</v>
      </c>
      <c r="D114" s="192">
        <v>87</v>
      </c>
      <c r="E114" s="192">
        <v>98</v>
      </c>
      <c r="F114" s="192">
        <v>101</v>
      </c>
      <c r="G114" s="192">
        <v>102</v>
      </c>
      <c r="H114" s="192">
        <v>87.984687577179542</v>
      </c>
      <c r="I114" s="192">
        <v>84.509877287563341</v>
      </c>
      <c r="J114" s="323">
        <f>SUM(C114:I114)/7</f>
        <v>90.0706521235347</v>
      </c>
      <c r="K114" s="553" t="s">
        <v>407</v>
      </c>
      <c r="L114" s="2"/>
      <c r="R114" s="2"/>
    </row>
    <row r="115" spans="1:18">
      <c r="A115" s="2"/>
      <c r="B115" s="292" t="s">
        <v>147</v>
      </c>
      <c r="C115" s="192">
        <v>54</v>
      </c>
      <c r="D115" s="192">
        <v>60</v>
      </c>
      <c r="E115" s="192">
        <v>57</v>
      </c>
      <c r="F115" s="192">
        <v>64</v>
      </c>
      <c r="G115" s="192">
        <v>108</v>
      </c>
      <c r="H115" s="192">
        <v>102.06223758952827</v>
      </c>
      <c r="I115" s="192">
        <v>84.977893074105111</v>
      </c>
      <c r="J115" s="323">
        <f>SUM(C115:I115)/7</f>
        <v>75.720018666233344</v>
      </c>
      <c r="K115" s="553" t="s">
        <v>407</v>
      </c>
      <c r="L115" s="2"/>
      <c r="R115" s="2"/>
    </row>
    <row r="116" spans="1:18">
      <c r="A116" s="2"/>
      <c r="B116" s="292" t="s">
        <v>107</v>
      </c>
      <c r="C116" s="320">
        <v>127.40182761175598</v>
      </c>
      <c r="D116" s="320">
        <v>127.40182761175598</v>
      </c>
      <c r="E116" s="320">
        <v>127.40182761175598</v>
      </c>
      <c r="F116" s="320">
        <v>127.40182761175598</v>
      </c>
      <c r="G116" s="320">
        <v>127.40182761175598</v>
      </c>
      <c r="H116" s="192">
        <v>127.40182761175598</v>
      </c>
      <c r="I116" s="192">
        <v>129.3227102018636</v>
      </c>
      <c r="J116" s="323">
        <f>SUM(C116:I116)/7</f>
        <v>127.67623941034277</v>
      </c>
      <c r="K116" s="553" t="s">
        <v>19</v>
      </c>
      <c r="L116" s="2"/>
      <c r="R116" s="2"/>
    </row>
    <row r="117" spans="1:18">
      <c r="A117" s="2"/>
      <c r="B117" s="292" t="s">
        <v>148</v>
      </c>
      <c r="C117" s="192">
        <v>44</v>
      </c>
      <c r="D117" s="192">
        <v>29</v>
      </c>
      <c r="E117" s="192">
        <v>36</v>
      </c>
      <c r="F117" s="192">
        <v>32</v>
      </c>
      <c r="G117" s="192">
        <v>31</v>
      </c>
      <c r="H117" s="192">
        <v>31.674487527784638</v>
      </c>
      <c r="I117" s="192">
        <v>34.030922922055815</v>
      </c>
      <c r="J117" s="323">
        <f>SUM(C117:I117)/7</f>
        <v>33.957915778548639</v>
      </c>
      <c r="K117" s="553" t="s">
        <v>407</v>
      </c>
      <c r="L117" s="2"/>
      <c r="R117" s="2"/>
    </row>
    <row r="118" spans="1:18">
      <c r="A118" s="2"/>
      <c r="B118" s="292" t="s">
        <v>108</v>
      </c>
      <c r="C118" s="192">
        <v>75</v>
      </c>
      <c r="D118" s="192">
        <v>85</v>
      </c>
      <c r="E118" s="192">
        <v>87</v>
      </c>
      <c r="F118" s="192">
        <v>78</v>
      </c>
      <c r="G118" s="192">
        <v>77</v>
      </c>
      <c r="H118" s="192">
        <v>76.722647567300569</v>
      </c>
      <c r="I118" s="192">
        <v>96.075024701013191</v>
      </c>
      <c r="J118" s="323">
        <f>SUM(C118:I118)/7</f>
        <v>82.113953181187668</v>
      </c>
      <c r="K118" s="553" t="s">
        <v>19</v>
      </c>
      <c r="L118" s="2"/>
      <c r="R118" s="2"/>
    </row>
    <row r="119" spans="1:18">
      <c r="A119" s="2"/>
      <c r="B119" s="292" t="s">
        <v>86</v>
      </c>
      <c r="C119" s="192">
        <v>123</v>
      </c>
      <c r="D119" s="192">
        <v>134</v>
      </c>
      <c r="E119" s="192">
        <v>82</v>
      </c>
      <c r="F119" s="192">
        <v>122</v>
      </c>
      <c r="G119" s="192">
        <v>89</v>
      </c>
      <c r="H119" s="192">
        <v>71.091627562361069</v>
      </c>
      <c r="I119" s="192">
        <v>91.667567079162481</v>
      </c>
      <c r="J119" s="323">
        <f>SUM(C119:I119)/7</f>
        <v>101.82274209164622</v>
      </c>
      <c r="K119" s="553" t="s">
        <v>19</v>
      </c>
      <c r="L119" s="2"/>
      <c r="R119" s="2"/>
    </row>
    <row r="120" spans="1:18">
      <c r="A120" s="2"/>
      <c r="B120" s="292" t="s">
        <v>285</v>
      </c>
      <c r="C120" s="312"/>
      <c r="D120" s="312"/>
      <c r="E120" s="312"/>
      <c r="F120" s="312"/>
      <c r="G120" s="312"/>
      <c r="H120" s="312"/>
      <c r="I120" s="312"/>
      <c r="J120" s="323">
        <f>SUM(C120:I120)/7</f>
        <v>0</v>
      </c>
      <c r="K120" s="553"/>
      <c r="L120" s="2"/>
      <c r="R120" s="2"/>
    </row>
    <row r="121" spans="1:18">
      <c r="A121" s="2"/>
      <c r="B121" s="292" t="s">
        <v>121</v>
      </c>
      <c r="C121" s="192">
        <v>45</v>
      </c>
      <c r="D121" s="192">
        <v>38</v>
      </c>
      <c r="E121" s="192">
        <v>36</v>
      </c>
      <c r="F121" s="192">
        <v>35</v>
      </c>
      <c r="G121" s="192">
        <v>35</v>
      </c>
      <c r="H121" s="192">
        <v>39.417140034576434</v>
      </c>
      <c r="I121" s="192">
        <v>36.436349595315747</v>
      </c>
      <c r="J121" s="323">
        <f>SUM(C121:I121)/7</f>
        <v>37.836212804270311</v>
      </c>
      <c r="K121" s="553" t="s">
        <v>407</v>
      </c>
      <c r="L121" s="2"/>
      <c r="R121" s="2"/>
    </row>
    <row r="122" spans="1:18">
      <c r="A122" s="2"/>
      <c r="B122" s="292" t="s">
        <v>100</v>
      </c>
      <c r="C122" s="192">
        <v>70</v>
      </c>
      <c r="D122" s="192">
        <v>54</v>
      </c>
      <c r="E122" s="192">
        <v>54</v>
      </c>
      <c r="F122" s="192">
        <v>56</v>
      </c>
      <c r="G122" s="192">
        <v>63</v>
      </c>
      <c r="H122" s="192">
        <v>66.16448505803902</v>
      </c>
      <c r="I122" s="192">
        <v>63.261716789642222</v>
      </c>
      <c r="J122" s="323">
        <f>SUM(C122:I122)/7</f>
        <v>60.918028835383033</v>
      </c>
      <c r="K122" s="553" t="s">
        <v>19</v>
      </c>
      <c r="L122" s="2"/>
      <c r="R122" s="2"/>
    </row>
    <row r="123" spans="1:18">
      <c r="A123" s="2"/>
      <c r="B123" s="292" t="s">
        <v>56</v>
      </c>
      <c r="C123" s="192">
        <v>74</v>
      </c>
      <c r="D123" s="192">
        <v>69</v>
      </c>
      <c r="E123" s="192">
        <v>60</v>
      </c>
      <c r="F123" s="192">
        <v>55</v>
      </c>
      <c r="G123" s="192">
        <v>71</v>
      </c>
      <c r="H123" s="192">
        <v>74.611015065448242</v>
      </c>
      <c r="I123" s="192">
        <v>63.546439758553966</v>
      </c>
      <c r="J123" s="323">
        <f>SUM(C123:I123)/7</f>
        <v>66.736779260571737</v>
      </c>
      <c r="K123" s="553" t="s">
        <v>19</v>
      </c>
      <c r="L123" s="2"/>
      <c r="R123" s="2"/>
    </row>
    <row r="124" spans="1:18">
      <c r="A124" s="2"/>
      <c r="B124" s="296" t="s">
        <v>85</v>
      </c>
      <c r="C124" s="192">
        <v>13</v>
      </c>
      <c r="D124" s="192">
        <v>31</v>
      </c>
      <c r="E124" s="192">
        <v>29</v>
      </c>
      <c r="F124" s="192">
        <v>29</v>
      </c>
      <c r="G124" s="192">
        <v>30</v>
      </c>
      <c r="H124" s="192">
        <v>36.601630032106691</v>
      </c>
      <c r="I124" s="192">
        <v>37.41786700481881</v>
      </c>
      <c r="J124" s="323">
        <f>SUM(C124:I124)/7</f>
        <v>29.431356719560789</v>
      </c>
      <c r="K124" s="553" t="s">
        <v>19</v>
      </c>
      <c r="L124" s="2"/>
      <c r="R124" s="2"/>
    </row>
    <row r="125" spans="1:18">
      <c r="A125" s="2"/>
      <c r="B125" s="292" t="s">
        <v>41</v>
      </c>
      <c r="C125" s="192">
        <v>158</v>
      </c>
      <c r="D125" s="192">
        <v>152</v>
      </c>
      <c r="E125" s="192">
        <v>161</v>
      </c>
      <c r="F125" s="192">
        <v>154</v>
      </c>
      <c r="G125" s="192">
        <v>152</v>
      </c>
      <c r="H125" s="192">
        <v>164.70733514448014</v>
      </c>
      <c r="I125" s="192">
        <v>156.46608047493274</v>
      </c>
      <c r="J125" s="323">
        <f>SUM(C125:I125)/7</f>
        <v>156.88191651705898</v>
      </c>
      <c r="K125" s="553" t="s">
        <v>19</v>
      </c>
      <c r="L125" s="2"/>
      <c r="R125" s="2"/>
    </row>
    <row r="126" spans="1:18">
      <c r="A126" s="2"/>
      <c r="B126" s="292" t="s">
        <v>46</v>
      </c>
      <c r="C126" s="192">
        <v>144</v>
      </c>
      <c r="D126" s="192">
        <v>94</v>
      </c>
      <c r="E126" s="192">
        <v>108</v>
      </c>
      <c r="F126" s="192">
        <v>102</v>
      </c>
      <c r="G126" s="192">
        <v>114</v>
      </c>
      <c r="H126" s="192">
        <v>114.0281551000247</v>
      </c>
      <c r="I126" s="192">
        <v>107.67886401839273</v>
      </c>
      <c r="J126" s="323">
        <f>SUM(C126:I126)/7</f>
        <v>111.95814558834535</v>
      </c>
      <c r="K126" s="553" t="s">
        <v>19</v>
      </c>
      <c r="L126" s="2"/>
      <c r="R126" s="2"/>
    </row>
    <row r="127" spans="1:18">
      <c r="A127" s="2"/>
      <c r="B127" s="292" t="s">
        <v>60</v>
      </c>
      <c r="C127" s="192">
        <v>141</v>
      </c>
      <c r="D127" s="192">
        <v>136</v>
      </c>
      <c r="E127" s="192">
        <v>145</v>
      </c>
      <c r="F127" s="192">
        <v>133</v>
      </c>
      <c r="G127" s="192">
        <v>148</v>
      </c>
      <c r="H127" s="192">
        <v>128.80958261299085</v>
      </c>
      <c r="I127" s="192">
        <v>124.76410597642607</v>
      </c>
      <c r="J127" s="323">
        <f>SUM(C127:I127)/7</f>
        <v>136.65338408420243</v>
      </c>
      <c r="K127" s="553" t="s">
        <v>19</v>
      </c>
      <c r="L127" s="2"/>
      <c r="R127" s="2"/>
    </row>
    <row r="128" spans="1:18">
      <c r="A128" s="2"/>
      <c r="B128" s="292" t="s">
        <v>101</v>
      </c>
      <c r="C128" s="192">
        <v>108</v>
      </c>
      <c r="D128" s="192">
        <v>59</v>
      </c>
      <c r="E128" s="192">
        <v>67</v>
      </c>
      <c r="F128" s="192">
        <v>68</v>
      </c>
      <c r="G128" s="192">
        <v>61</v>
      </c>
      <c r="H128" s="192">
        <v>56.310200049394908</v>
      </c>
      <c r="I128" s="192">
        <v>56.812255422299508</v>
      </c>
      <c r="J128" s="323">
        <f>SUM(C128:I128)/7</f>
        <v>68.017493638813491</v>
      </c>
      <c r="K128" s="553" t="s">
        <v>19</v>
      </c>
      <c r="L128" s="2"/>
      <c r="R128" s="2"/>
    </row>
    <row r="129" spans="1:18">
      <c r="A129" s="2"/>
      <c r="B129" s="292" t="s">
        <v>44</v>
      </c>
      <c r="C129" s="192">
        <v>132</v>
      </c>
      <c r="D129" s="192">
        <v>82</v>
      </c>
      <c r="E129" s="192">
        <v>98</v>
      </c>
      <c r="F129" s="192">
        <v>83</v>
      </c>
      <c r="G129" s="192">
        <v>91</v>
      </c>
      <c r="H129" s="192">
        <v>93.615707582119029</v>
      </c>
      <c r="I129" s="192">
        <v>90.526664732340961</v>
      </c>
      <c r="J129" s="323">
        <f>SUM(C129:I129)/7</f>
        <v>95.734624616351425</v>
      </c>
      <c r="K129" s="553" t="s">
        <v>19</v>
      </c>
      <c r="L129" s="2"/>
      <c r="R129" s="2"/>
    </row>
    <row r="130" spans="1:18">
      <c r="A130" s="2"/>
      <c r="B130" s="292" t="s">
        <v>91</v>
      </c>
      <c r="C130" s="192">
        <v>82</v>
      </c>
      <c r="D130" s="192">
        <v>66</v>
      </c>
      <c r="E130" s="192">
        <v>77</v>
      </c>
      <c r="F130" s="192">
        <v>87</v>
      </c>
      <c r="G130" s="192">
        <v>81</v>
      </c>
      <c r="H130" s="192">
        <v>69.683872561126208</v>
      </c>
      <c r="I130" s="192">
        <v>62.865322361957418</v>
      </c>
      <c r="J130" s="323">
        <f>SUM(C130:I130)/7</f>
        <v>75.078456417583382</v>
      </c>
      <c r="K130" s="553" t="s">
        <v>19</v>
      </c>
      <c r="L130" s="2"/>
      <c r="R130" s="2"/>
    </row>
    <row r="131" spans="1:18">
      <c r="A131" s="2"/>
      <c r="B131" s="292" t="s">
        <v>45</v>
      </c>
      <c r="C131" s="192">
        <v>107</v>
      </c>
      <c r="D131" s="192">
        <v>92</v>
      </c>
      <c r="E131" s="192">
        <v>92</v>
      </c>
      <c r="F131" s="192">
        <v>74</v>
      </c>
      <c r="G131" s="192">
        <v>65</v>
      </c>
      <c r="H131" s="192">
        <v>66.868362558656457</v>
      </c>
      <c r="I131" s="192">
        <v>98.286295506100601</v>
      </c>
      <c r="J131" s="323">
        <f>SUM(C131:I131)/7</f>
        <v>85.022094009251006</v>
      </c>
      <c r="K131" s="553" t="s">
        <v>19</v>
      </c>
      <c r="L131" s="2"/>
      <c r="R131" s="2"/>
    </row>
    <row r="132" spans="1:18">
      <c r="A132" s="2"/>
      <c r="B132" s="292" t="s">
        <v>149</v>
      </c>
      <c r="C132" s="192">
        <v>54</v>
      </c>
      <c r="D132" s="192">
        <v>65</v>
      </c>
      <c r="E132" s="192">
        <v>60</v>
      </c>
      <c r="F132" s="192">
        <v>52</v>
      </c>
      <c r="G132" s="192">
        <v>55</v>
      </c>
      <c r="H132" s="192">
        <v>59.125710051864658</v>
      </c>
      <c r="I132" s="192">
        <v>56.881764033317729</v>
      </c>
      <c r="J132" s="323">
        <f>SUM(C132:I132)/7</f>
        <v>57.429639155026052</v>
      </c>
      <c r="K132" s="553" t="s">
        <v>407</v>
      </c>
      <c r="L132" s="2"/>
      <c r="R132" s="2"/>
    </row>
    <row r="133" spans="1:18">
      <c r="A133" s="2"/>
      <c r="B133" s="296" t="s">
        <v>286</v>
      </c>
      <c r="C133" s="312"/>
      <c r="D133" s="312"/>
      <c r="E133" s="312"/>
      <c r="F133" s="312"/>
      <c r="G133" s="312"/>
      <c r="H133" s="312"/>
      <c r="I133" s="312"/>
      <c r="J133" s="323">
        <f>SUM(C133:I133)/7</f>
        <v>0</v>
      </c>
      <c r="K133" s="553"/>
      <c r="L133" s="2"/>
      <c r="R133" s="2"/>
    </row>
    <row r="134" spans="1:18">
      <c r="A134" s="2"/>
      <c r="B134" s="296" t="s">
        <v>25</v>
      </c>
      <c r="C134" s="192">
        <v>77</v>
      </c>
      <c r="D134" s="192">
        <v>77</v>
      </c>
      <c r="E134" s="192">
        <v>112</v>
      </c>
      <c r="F134" s="192">
        <v>126</v>
      </c>
      <c r="G134" s="192">
        <v>106</v>
      </c>
      <c r="H134" s="192">
        <v>87.280810076562105</v>
      </c>
      <c r="I134" s="192">
        <v>93.975869824723745</v>
      </c>
      <c r="J134" s="323">
        <f>SUM(C134:I134)/7</f>
        <v>97.036668557326564</v>
      </c>
      <c r="K134" s="553" t="s">
        <v>19</v>
      </c>
      <c r="L134" s="2"/>
      <c r="R134" s="2"/>
    </row>
    <row r="135" spans="1:18">
      <c r="A135" s="2"/>
      <c r="B135" s="292" t="s">
        <v>150</v>
      </c>
      <c r="C135" s="192">
        <v>85</v>
      </c>
      <c r="D135" s="192">
        <v>46</v>
      </c>
      <c r="E135" s="192">
        <v>50</v>
      </c>
      <c r="F135" s="192">
        <v>55</v>
      </c>
      <c r="G135" s="192">
        <v>61</v>
      </c>
      <c r="H135" s="192">
        <v>66.868362558656443</v>
      </c>
      <c r="I135" s="192">
        <v>66.571712418499914</v>
      </c>
      <c r="J135" s="323">
        <f>SUM(C135:I135)/7</f>
        <v>61.491439282450905</v>
      </c>
      <c r="K135" s="553" t="s">
        <v>407</v>
      </c>
      <c r="L135" s="2"/>
      <c r="R135" s="2"/>
    </row>
    <row r="136" spans="1:18">
      <c r="A136" s="2"/>
      <c r="B136" s="292" t="s">
        <v>151</v>
      </c>
      <c r="C136" s="192">
        <v>71</v>
      </c>
      <c r="D136" s="192">
        <v>73</v>
      </c>
      <c r="E136" s="192">
        <v>72</v>
      </c>
      <c r="F136" s="192">
        <v>76</v>
      </c>
      <c r="G136" s="192">
        <v>83</v>
      </c>
      <c r="H136" s="192">
        <v>79.538157569770291</v>
      </c>
      <c r="I136" s="192">
        <v>87.458288496564492</v>
      </c>
      <c r="J136" s="323">
        <f>SUM(C136:I136)/7</f>
        <v>77.428063723762108</v>
      </c>
      <c r="K136" s="553" t="s">
        <v>407</v>
      </c>
      <c r="L136" s="2"/>
      <c r="R136" s="2"/>
    </row>
    <row r="137" spans="1:18">
      <c r="A137" s="2"/>
      <c r="B137" s="292" t="s">
        <v>152</v>
      </c>
      <c r="C137" s="192">
        <v>180</v>
      </c>
      <c r="D137" s="192">
        <v>200</v>
      </c>
      <c r="E137" s="192">
        <v>262</v>
      </c>
      <c r="F137" s="192">
        <v>154</v>
      </c>
      <c r="G137" s="192">
        <v>161</v>
      </c>
      <c r="H137" s="192">
        <v>325.89528278587301</v>
      </c>
      <c r="I137" s="192">
        <v>330.2366697277626</v>
      </c>
      <c r="J137" s="323">
        <f>SUM(C137:I137)/7</f>
        <v>230.44742178766222</v>
      </c>
      <c r="K137" s="553" t="s">
        <v>407</v>
      </c>
      <c r="L137" s="2"/>
      <c r="R137" s="2"/>
    </row>
    <row r="138" spans="1:18">
      <c r="A138" s="2"/>
      <c r="B138" s="292" t="s">
        <v>84</v>
      </c>
      <c r="C138" s="192">
        <v>88</v>
      </c>
      <c r="D138" s="192">
        <v>73</v>
      </c>
      <c r="E138" s="192">
        <v>92</v>
      </c>
      <c r="F138" s="192">
        <v>95</v>
      </c>
      <c r="G138" s="192">
        <v>112</v>
      </c>
      <c r="H138" s="192">
        <v>93.615707582119029</v>
      </c>
      <c r="I138" s="192">
        <v>80.554426619927298</v>
      </c>
      <c r="J138" s="323">
        <f>SUM(C138:I138)/7</f>
        <v>90.595733457435202</v>
      </c>
      <c r="K138" s="553" t="s">
        <v>19</v>
      </c>
      <c r="L138" s="2"/>
      <c r="R138" s="2"/>
    </row>
    <row r="139" spans="1:18">
      <c r="A139" s="2"/>
      <c r="B139" s="296" t="s">
        <v>153</v>
      </c>
      <c r="C139" s="192">
        <v>58</v>
      </c>
      <c r="D139" s="192">
        <v>60</v>
      </c>
      <c r="E139" s="192">
        <v>74</v>
      </c>
      <c r="F139" s="192">
        <v>72</v>
      </c>
      <c r="G139" s="192">
        <v>67</v>
      </c>
      <c r="H139" s="192">
        <v>75.314892566065694</v>
      </c>
      <c r="I139" s="192">
        <v>74.574104071510561</v>
      </c>
      <c r="J139" s="323">
        <f>SUM(C139:I139)/7</f>
        <v>68.69842809108232</v>
      </c>
      <c r="K139" s="553" t="s">
        <v>407</v>
      </c>
      <c r="L139" s="2"/>
      <c r="R139" s="2"/>
    </row>
    <row r="140" spans="1:18">
      <c r="A140" s="2"/>
      <c r="B140" s="292" t="s">
        <v>59</v>
      </c>
      <c r="C140" s="192">
        <v>73</v>
      </c>
      <c r="D140" s="192">
        <v>69</v>
      </c>
      <c r="E140" s="192">
        <v>70</v>
      </c>
      <c r="F140" s="192">
        <v>85</v>
      </c>
      <c r="G140" s="192">
        <v>98</v>
      </c>
      <c r="H140" s="192">
        <v>96.431217584588794</v>
      </c>
      <c r="I140" s="192">
        <v>101.23194902427424</v>
      </c>
      <c r="J140" s="323">
        <f>SUM(C140:I140)/7</f>
        <v>84.666166658409011</v>
      </c>
      <c r="K140" s="553" t="s">
        <v>19</v>
      </c>
      <c r="L140" s="2"/>
      <c r="R140" s="2"/>
    </row>
    <row r="141" spans="1:18">
      <c r="A141" s="2"/>
      <c r="B141" s="292" t="s">
        <v>112</v>
      </c>
      <c r="C141" s="192">
        <v>199</v>
      </c>
      <c r="D141" s="192">
        <v>150</v>
      </c>
      <c r="E141" s="192">
        <v>186</v>
      </c>
      <c r="F141" s="192">
        <v>174</v>
      </c>
      <c r="G141" s="192">
        <v>175</v>
      </c>
      <c r="H141" s="192">
        <v>259.73079772783404</v>
      </c>
      <c r="I141" s="192">
        <v>271.8469031470168</v>
      </c>
      <c r="J141" s="323">
        <f>SUM(C141:I141)/7</f>
        <v>202.22538583926439</v>
      </c>
      <c r="K141" s="553" t="s">
        <v>407</v>
      </c>
      <c r="L141" s="2"/>
      <c r="R141" s="2"/>
    </row>
    <row r="142" spans="1:18">
      <c r="A142" s="2"/>
      <c r="B142" s="296" t="s">
        <v>27</v>
      </c>
      <c r="C142" s="320">
        <v>222.42529019510991</v>
      </c>
      <c r="D142" s="320">
        <v>222.42529019510991</v>
      </c>
      <c r="E142" s="320">
        <v>222.42529019510991</v>
      </c>
      <c r="F142" s="320">
        <v>222.42529019510991</v>
      </c>
      <c r="G142" s="320">
        <v>222.42529019510991</v>
      </c>
      <c r="H142" s="192">
        <v>222.42529019510991</v>
      </c>
      <c r="I142" s="192">
        <v>189.60257808352259</v>
      </c>
      <c r="J142" s="323">
        <f>SUM(C142:I142)/7</f>
        <v>217.73633132202599</v>
      </c>
      <c r="K142" s="553" t="s">
        <v>19</v>
      </c>
      <c r="L142" s="2"/>
      <c r="R142" s="2"/>
    </row>
    <row r="143" spans="1:18">
      <c r="A143" s="2"/>
      <c r="B143" s="292" t="s">
        <v>96</v>
      </c>
      <c r="C143" s="192">
        <v>83</v>
      </c>
      <c r="D143" s="192">
        <v>93</v>
      </c>
      <c r="E143" s="192">
        <v>107</v>
      </c>
      <c r="F143" s="192">
        <v>93</v>
      </c>
      <c r="G143" s="192">
        <v>89</v>
      </c>
      <c r="H143" s="192">
        <v>83.761422573474917</v>
      </c>
      <c r="I143" s="192">
        <v>81.032972174504621</v>
      </c>
      <c r="J143" s="323">
        <f>SUM(C143:I143)/7</f>
        <v>89.970627821139928</v>
      </c>
      <c r="K143" s="553" t="s">
        <v>19</v>
      </c>
      <c r="L143" s="2"/>
      <c r="R143" s="2"/>
    </row>
    <row r="144" spans="1:18">
      <c r="A144" s="2"/>
      <c r="B144" s="292" t="s">
        <v>154</v>
      </c>
      <c r="C144" s="192">
        <v>53</v>
      </c>
      <c r="D144" s="192">
        <v>71</v>
      </c>
      <c r="E144" s="192">
        <v>107</v>
      </c>
      <c r="F144" s="192">
        <v>69</v>
      </c>
      <c r="G144" s="192">
        <v>69</v>
      </c>
      <c r="H144" s="192">
        <v>65.460607557421596</v>
      </c>
      <c r="I144" s="192">
        <v>61.292937738482379</v>
      </c>
      <c r="J144" s="323">
        <f>SUM(C144:I144)/7</f>
        <v>70.821935042272003</v>
      </c>
      <c r="K144" s="553" t="s">
        <v>407</v>
      </c>
      <c r="L144" s="2"/>
      <c r="R144" s="2"/>
    </row>
    <row r="145" spans="1:18">
      <c r="A145" s="2"/>
      <c r="B145" s="292" t="s">
        <v>155</v>
      </c>
      <c r="C145" s="192">
        <v>47</v>
      </c>
      <c r="D145" s="192">
        <v>29</v>
      </c>
      <c r="E145" s="192">
        <v>42</v>
      </c>
      <c r="F145" s="192">
        <v>45</v>
      </c>
      <c r="G145" s="192">
        <v>49</v>
      </c>
      <c r="H145" s="192">
        <v>52.086935045690282</v>
      </c>
      <c r="I145" s="192">
        <v>51.636056118466037</v>
      </c>
      <c r="J145" s="323">
        <f>SUM(C145:I145)/7</f>
        <v>45.103284452022329</v>
      </c>
      <c r="K145" s="553" t="s">
        <v>407</v>
      </c>
      <c r="L145" s="2"/>
      <c r="R145" s="2"/>
    </row>
    <row r="146" spans="1:18">
      <c r="A146" s="2"/>
      <c r="B146" s="292" t="s">
        <v>53</v>
      </c>
      <c r="C146" s="192">
        <v>100</v>
      </c>
      <c r="D146" s="192">
        <v>89</v>
      </c>
      <c r="E146" s="192">
        <v>108</v>
      </c>
      <c r="F146" s="192">
        <v>117</v>
      </c>
      <c r="G146" s="192">
        <v>112</v>
      </c>
      <c r="H146" s="192">
        <v>112.6204000987898</v>
      </c>
      <c r="I146" s="192">
        <v>108.59080530147629</v>
      </c>
      <c r="J146" s="323">
        <f>SUM(C146:I146)/7</f>
        <v>106.74445791432372</v>
      </c>
      <c r="K146" s="553" t="s">
        <v>19</v>
      </c>
      <c r="L146" s="2"/>
      <c r="R146" s="2"/>
    </row>
    <row r="147" spans="1:18">
      <c r="A147" s="2"/>
      <c r="B147" s="292" t="s">
        <v>287</v>
      </c>
      <c r="C147" s="312"/>
      <c r="D147" s="312"/>
      <c r="E147" s="312"/>
      <c r="F147" s="312"/>
      <c r="G147" s="312"/>
      <c r="H147" s="312"/>
      <c r="I147" s="312"/>
      <c r="J147" s="323">
        <f>SUM(C147:I147)/7</f>
        <v>0</v>
      </c>
      <c r="K147" s="553"/>
      <c r="L147" s="2"/>
      <c r="R147" s="2"/>
    </row>
    <row r="148" spans="1:18">
      <c r="A148" s="2"/>
      <c r="B148" s="292" t="s">
        <v>156</v>
      </c>
      <c r="C148" s="192">
        <v>66</v>
      </c>
      <c r="D148" s="192">
        <v>102</v>
      </c>
      <c r="E148" s="192">
        <v>116</v>
      </c>
      <c r="F148" s="192">
        <v>110</v>
      </c>
      <c r="G148" s="192">
        <v>112</v>
      </c>
      <c r="H148" s="192">
        <v>101.35836008891084</v>
      </c>
      <c r="I148" s="192">
        <v>85.963657115681031</v>
      </c>
      <c r="J148" s="323">
        <f>SUM(C148:I148)/7</f>
        <v>99.046002457798835</v>
      </c>
      <c r="K148" s="553" t="s">
        <v>407</v>
      </c>
      <c r="L148" s="2"/>
      <c r="R148" s="2"/>
    </row>
    <row r="149" spans="1:18">
      <c r="A149" s="2"/>
      <c r="B149" s="292" t="s">
        <v>288</v>
      </c>
      <c r="C149" s="312"/>
      <c r="D149" s="312"/>
      <c r="E149" s="312"/>
      <c r="F149" s="312"/>
      <c r="G149" s="312"/>
      <c r="H149" s="312"/>
      <c r="I149" s="312"/>
      <c r="J149" s="323">
        <f>SUM(C149:I149)/7</f>
        <v>0</v>
      </c>
      <c r="K149" s="553"/>
      <c r="L149" s="2"/>
      <c r="R149" s="2"/>
    </row>
    <row r="150" spans="1:18">
      <c r="A150" s="2"/>
      <c r="B150" s="296" t="s">
        <v>289</v>
      </c>
      <c r="C150" s="320">
        <v>24.635712521610269</v>
      </c>
      <c r="D150" s="320">
        <v>24.635712521610269</v>
      </c>
      <c r="E150" s="320">
        <v>24.635712521610269</v>
      </c>
      <c r="F150" s="320">
        <v>24.635712521610269</v>
      </c>
      <c r="G150" s="320">
        <v>24.635712521610269</v>
      </c>
      <c r="H150" s="192">
        <v>24.635712521610269</v>
      </c>
      <c r="I150" s="320">
        <v>24.635712521610269</v>
      </c>
      <c r="J150" s="323">
        <f>SUM(C150:I150)/7</f>
        <v>24.635712521610266</v>
      </c>
      <c r="K150" s="553"/>
      <c r="L150" s="2"/>
      <c r="R150" s="2"/>
    </row>
    <row r="151" spans="1:18">
      <c r="A151" s="2"/>
      <c r="B151" s="292" t="s">
        <v>157</v>
      </c>
      <c r="C151" s="192">
        <v>82</v>
      </c>
      <c r="D151" s="192">
        <v>127</v>
      </c>
      <c r="E151" s="192">
        <v>149</v>
      </c>
      <c r="F151" s="192">
        <v>159</v>
      </c>
      <c r="G151" s="192">
        <v>138</v>
      </c>
      <c r="H151" s="192">
        <v>140.0716226228698</v>
      </c>
      <c r="I151" s="192">
        <v>138.86109383728922</v>
      </c>
      <c r="J151" s="323">
        <f>SUM(C151:I151)/7</f>
        <v>133.41895949430844</v>
      </c>
      <c r="K151" s="553" t="s">
        <v>407</v>
      </c>
      <c r="L151" s="2"/>
      <c r="R151" s="2"/>
    </row>
    <row r="152" spans="1:18">
      <c r="A152" s="2"/>
      <c r="B152" s="292" t="s">
        <v>82</v>
      </c>
      <c r="C152" s="192">
        <v>95</v>
      </c>
      <c r="D152" s="192">
        <v>118</v>
      </c>
      <c r="E152" s="192">
        <v>173</v>
      </c>
      <c r="F152" s="192">
        <v>196</v>
      </c>
      <c r="G152" s="192">
        <v>193</v>
      </c>
      <c r="H152" s="192">
        <v>103.46999259076316</v>
      </c>
      <c r="I152" s="192">
        <v>104.6473543802674</v>
      </c>
      <c r="J152" s="323">
        <f>SUM(C152:I152)/7</f>
        <v>140.44533528157578</v>
      </c>
      <c r="K152" s="553" t="s">
        <v>19</v>
      </c>
      <c r="L152" s="2"/>
      <c r="R152" s="2"/>
    </row>
    <row r="153" spans="1:18">
      <c r="A153" s="2"/>
      <c r="B153" s="292" t="s">
        <v>83</v>
      </c>
      <c r="C153" s="192">
        <v>117</v>
      </c>
      <c r="D153" s="192">
        <v>99</v>
      </c>
      <c r="E153" s="192">
        <v>101</v>
      </c>
      <c r="F153" s="192">
        <v>100</v>
      </c>
      <c r="G153" s="192">
        <v>93</v>
      </c>
      <c r="H153" s="192">
        <v>80.945912571005181</v>
      </c>
      <c r="I153" s="192">
        <v>77.267499758949938</v>
      </c>
      <c r="J153" s="323">
        <f>SUM(C153:I153)/7</f>
        <v>95.459058904279317</v>
      </c>
      <c r="K153" s="553" t="s">
        <v>19</v>
      </c>
      <c r="L153" s="2"/>
      <c r="R153" s="2"/>
    </row>
    <row r="154" spans="1:18">
      <c r="A154" s="2"/>
      <c r="B154" s="292" t="s">
        <v>158</v>
      </c>
      <c r="C154" s="192">
        <v>63</v>
      </c>
      <c r="D154" s="192">
        <v>61</v>
      </c>
      <c r="E154" s="192">
        <v>37</v>
      </c>
      <c r="F154" s="192">
        <v>83</v>
      </c>
      <c r="G154" s="192">
        <v>65</v>
      </c>
      <c r="H154" s="192">
        <v>52.790812546307734</v>
      </c>
      <c r="I154" s="192">
        <v>62.544675677399233</v>
      </c>
      <c r="J154" s="323">
        <f>SUM(C154:I154)/7</f>
        <v>60.619355460529569</v>
      </c>
      <c r="K154" s="553" t="s">
        <v>407</v>
      </c>
      <c r="L154" s="2"/>
      <c r="R154" s="2"/>
    </row>
    <row r="155" spans="1:18">
      <c r="A155" s="2"/>
      <c r="B155" s="292" t="s">
        <v>73</v>
      </c>
      <c r="C155" s="192">
        <v>182</v>
      </c>
      <c r="D155" s="192">
        <v>152</v>
      </c>
      <c r="E155" s="192">
        <v>267</v>
      </c>
      <c r="F155" s="192">
        <v>274</v>
      </c>
      <c r="G155" s="192">
        <v>230</v>
      </c>
      <c r="H155" s="192">
        <v>280.14324524573965</v>
      </c>
      <c r="I155" s="192">
        <v>307.00519486852107</v>
      </c>
      <c r="J155" s="323">
        <f>SUM(C155:I155)/7</f>
        <v>241.73549144489442</v>
      </c>
      <c r="K155" s="553" t="s">
        <v>19</v>
      </c>
      <c r="L155" s="2"/>
      <c r="R155" s="2"/>
    </row>
    <row r="156" spans="1:18">
      <c r="A156" s="2"/>
      <c r="B156" s="296" t="s">
        <v>320</v>
      </c>
      <c r="C156" s="320">
        <v>116.139787601877</v>
      </c>
      <c r="D156" s="320">
        <v>116.139787601877</v>
      </c>
      <c r="E156" s="320">
        <v>116.139787601877</v>
      </c>
      <c r="F156" s="320">
        <v>116.139787601877</v>
      </c>
      <c r="G156" s="320">
        <v>116.139787601877</v>
      </c>
      <c r="H156" s="192">
        <v>116.139787601877</v>
      </c>
      <c r="I156" s="192">
        <v>110.95419612708857</v>
      </c>
      <c r="J156" s="323">
        <f>SUM(C156:I156)/7</f>
        <v>115.3989888197644</v>
      </c>
      <c r="K156" s="553"/>
      <c r="L156" s="2"/>
      <c r="R156" s="2"/>
    </row>
    <row r="157" spans="1:18">
      <c r="A157" s="2"/>
      <c r="B157" s="292" t="s">
        <v>116</v>
      </c>
      <c r="C157" s="192">
        <v>56</v>
      </c>
      <c r="D157" s="192">
        <v>56</v>
      </c>
      <c r="E157" s="192">
        <v>55</v>
      </c>
      <c r="F157" s="192">
        <v>59</v>
      </c>
      <c r="G157" s="192">
        <v>71</v>
      </c>
      <c r="H157" s="192">
        <v>70.387750061743631</v>
      </c>
      <c r="I157" s="192">
        <v>70.498376619197458</v>
      </c>
      <c r="J157" s="323">
        <f>SUM(C157:I157)/7</f>
        <v>62.55516095442016</v>
      </c>
      <c r="K157" s="553" t="s">
        <v>407</v>
      </c>
      <c r="L157" s="2"/>
      <c r="R157" s="2"/>
    </row>
    <row r="158" spans="1:18">
      <c r="A158" s="2"/>
      <c r="B158" s="292" t="s">
        <v>159</v>
      </c>
      <c r="C158" s="192">
        <v>48</v>
      </c>
      <c r="D158" s="192">
        <v>47</v>
      </c>
      <c r="E158" s="192">
        <v>46</v>
      </c>
      <c r="F158" s="192">
        <v>44</v>
      </c>
      <c r="G158" s="192">
        <v>53</v>
      </c>
      <c r="H158" s="192">
        <v>49.975302543837977</v>
      </c>
      <c r="I158" s="192">
        <v>43.742173640880885</v>
      </c>
      <c r="J158" s="323">
        <f>SUM(C158:I158)/7</f>
        <v>47.388210883531265</v>
      </c>
      <c r="K158" s="553" t="s">
        <v>407</v>
      </c>
      <c r="L158" s="2"/>
      <c r="R158" s="2"/>
    </row>
    <row r="159" spans="1:18">
      <c r="A159" s="2"/>
      <c r="B159" s="292" t="s">
        <v>290</v>
      </c>
      <c r="C159" s="192">
        <v>72</v>
      </c>
      <c r="D159" s="192">
        <v>69</v>
      </c>
      <c r="E159" s="192">
        <v>106</v>
      </c>
      <c r="F159" s="192">
        <v>116</v>
      </c>
      <c r="G159" s="192">
        <v>120</v>
      </c>
      <c r="H159" s="192">
        <v>94.319585082736495</v>
      </c>
      <c r="I159" s="192">
        <v>85.211791191923155</v>
      </c>
      <c r="J159" s="323">
        <f>SUM(C159:I159)/7</f>
        <v>94.647339467808507</v>
      </c>
      <c r="K159" s="553" t="s">
        <v>407</v>
      </c>
      <c r="L159" s="2"/>
      <c r="R159" s="2"/>
    </row>
    <row r="160" spans="1:18">
      <c r="A160" s="2"/>
      <c r="B160" s="292" t="s">
        <v>160</v>
      </c>
      <c r="C160" s="192">
        <v>64</v>
      </c>
      <c r="D160" s="192">
        <v>204</v>
      </c>
      <c r="E160" s="192">
        <v>97</v>
      </c>
      <c r="F160" s="192">
        <v>103</v>
      </c>
      <c r="G160" s="320">
        <v>103</v>
      </c>
      <c r="H160" s="192">
        <v>103.46999259076316</v>
      </c>
      <c r="I160" s="320">
        <v>103.46999259076316</v>
      </c>
      <c r="J160" s="323">
        <f>SUM(C160:I160)/7</f>
        <v>111.13428359736089</v>
      </c>
      <c r="K160" s="553" t="s">
        <v>407</v>
      </c>
      <c r="L160" s="2"/>
      <c r="R160" s="2"/>
    </row>
    <row r="161" spans="1:18">
      <c r="A161" s="2"/>
      <c r="B161" s="292" t="s">
        <v>161</v>
      </c>
      <c r="C161" s="192">
        <v>51</v>
      </c>
      <c r="D161" s="192">
        <v>51</v>
      </c>
      <c r="E161" s="192">
        <v>44</v>
      </c>
      <c r="F161" s="192">
        <v>43</v>
      </c>
      <c r="G161" s="192">
        <v>43</v>
      </c>
      <c r="H161" s="192">
        <v>57.717955050629776</v>
      </c>
      <c r="I161" s="192">
        <v>52.00875222238642</v>
      </c>
      <c r="J161" s="323">
        <f>SUM(C161:I161)/7</f>
        <v>48.818101039002315</v>
      </c>
      <c r="K161" s="553" t="s">
        <v>407</v>
      </c>
      <c r="L161" s="2"/>
      <c r="R161" s="2"/>
    </row>
    <row r="162" spans="1:18">
      <c r="A162" s="2"/>
      <c r="B162" s="292" t="s">
        <v>40</v>
      </c>
      <c r="C162" s="192">
        <v>132</v>
      </c>
      <c r="D162" s="192">
        <v>114</v>
      </c>
      <c r="E162" s="192">
        <v>199</v>
      </c>
      <c r="F162" s="192">
        <v>199</v>
      </c>
      <c r="G162" s="192">
        <v>220</v>
      </c>
      <c r="H162" s="192">
        <v>144.29488762657442</v>
      </c>
      <c r="I162" s="192">
        <v>133.44253045590756</v>
      </c>
      <c r="J162" s="323">
        <f>SUM(C162:I162)/7</f>
        <v>163.10534544035457</v>
      </c>
      <c r="K162" s="553" t="s">
        <v>19</v>
      </c>
      <c r="L162" s="2"/>
      <c r="R162" s="2"/>
    </row>
    <row r="163" spans="1:18">
      <c r="A163" s="2"/>
      <c r="B163" s="296" t="s">
        <v>291</v>
      </c>
      <c r="C163" s="312"/>
      <c r="D163" s="312"/>
      <c r="E163" s="312"/>
      <c r="F163" s="312"/>
      <c r="G163" s="312"/>
      <c r="H163" s="312"/>
      <c r="I163" s="312"/>
      <c r="J163" s="323">
        <f>SUM(C163:I163)/7</f>
        <v>0</v>
      </c>
      <c r="K163" s="553"/>
      <c r="L163" s="2"/>
      <c r="R163" s="2"/>
    </row>
    <row r="164" spans="1:18">
      <c r="A164" s="2"/>
      <c r="B164" s="296" t="s">
        <v>292</v>
      </c>
      <c r="C164" s="320">
        <v>126.69795011113854</v>
      </c>
      <c r="D164" s="320">
        <v>126.69795011113854</v>
      </c>
      <c r="E164" s="320">
        <v>126.69795011113854</v>
      </c>
      <c r="F164" s="320">
        <v>126.69795011113854</v>
      </c>
      <c r="G164" s="320">
        <v>126.69795011113854</v>
      </c>
      <c r="H164" s="192">
        <v>126.69795011113854</v>
      </c>
      <c r="I164" s="192">
        <v>150.375072743901</v>
      </c>
      <c r="J164" s="323">
        <f>SUM(C164:I164)/7</f>
        <v>130.08039620153318</v>
      </c>
      <c r="K164" s="553"/>
      <c r="L164" s="2"/>
      <c r="R164" s="2"/>
    </row>
    <row r="165" spans="1:18">
      <c r="A165" s="2"/>
      <c r="B165" s="292" t="s">
        <v>48</v>
      </c>
      <c r="C165" s="192">
        <v>360</v>
      </c>
      <c r="D165" s="192">
        <v>366</v>
      </c>
      <c r="E165" s="192">
        <v>162</v>
      </c>
      <c r="F165" s="192">
        <v>171</v>
      </c>
      <c r="G165" s="192">
        <v>106</v>
      </c>
      <c r="H165" s="192">
        <v>194.97406767102984</v>
      </c>
      <c r="I165" s="192">
        <v>181.54388865130636</v>
      </c>
      <c r="J165" s="323">
        <f>SUM(C165:I165)/7</f>
        <v>220.21685090319087</v>
      </c>
      <c r="K165" s="553" t="s">
        <v>19</v>
      </c>
      <c r="L165" s="2"/>
      <c r="R165" s="2"/>
    </row>
    <row r="166" spans="1:18">
      <c r="A166" s="2"/>
      <c r="B166" s="292" t="s">
        <v>162</v>
      </c>
      <c r="C166" s="192">
        <v>76</v>
      </c>
      <c r="D166" s="192">
        <v>106</v>
      </c>
      <c r="E166" s="192">
        <v>74</v>
      </c>
      <c r="F166" s="192">
        <v>77</v>
      </c>
      <c r="G166" s="192">
        <v>73</v>
      </c>
      <c r="H166" s="192">
        <v>67.572240059273895</v>
      </c>
      <c r="I166" s="192">
        <v>69.607637831561703</v>
      </c>
      <c r="J166" s="323">
        <f>SUM(C166:I166)/7</f>
        <v>77.59712541297651</v>
      </c>
      <c r="K166" s="553" t="s">
        <v>407</v>
      </c>
      <c r="L166" s="2"/>
      <c r="R166" s="2"/>
    </row>
    <row r="167" spans="1:18">
      <c r="A167" s="2"/>
      <c r="B167" s="292" t="s">
        <v>163</v>
      </c>
      <c r="C167" s="192">
        <v>88</v>
      </c>
      <c r="D167" s="192">
        <v>104</v>
      </c>
      <c r="E167" s="192">
        <v>143</v>
      </c>
      <c r="F167" s="321">
        <v>143</v>
      </c>
      <c r="G167" s="321">
        <v>143</v>
      </c>
      <c r="H167" s="315">
        <v>102.7661150901457</v>
      </c>
      <c r="I167" s="315">
        <v>98.269715049102928</v>
      </c>
      <c r="J167" s="323">
        <f>SUM(C167:I167)/7</f>
        <v>117.43369001989267</v>
      </c>
      <c r="K167" s="553"/>
      <c r="L167" s="2"/>
      <c r="R167" s="2"/>
    </row>
    <row r="168" spans="1:18">
      <c r="A168" s="2"/>
      <c r="B168" s="292" t="s">
        <v>164</v>
      </c>
      <c r="C168" s="192">
        <v>82</v>
      </c>
      <c r="D168" s="192">
        <v>79</v>
      </c>
      <c r="E168" s="192">
        <v>79</v>
      </c>
      <c r="F168" s="192">
        <v>80</v>
      </c>
      <c r="G168" s="192">
        <v>73</v>
      </c>
      <c r="H168" s="192">
        <v>66.868362558656457</v>
      </c>
      <c r="I168" s="192">
        <v>60.151132460624389</v>
      </c>
      <c r="J168" s="323">
        <f>SUM(C168:I168)/7</f>
        <v>74.288499288468685</v>
      </c>
      <c r="K168" s="553"/>
      <c r="L168" s="2"/>
      <c r="R168" s="2"/>
    </row>
    <row r="169" spans="1:18">
      <c r="A169" s="2"/>
      <c r="B169" s="292" t="s">
        <v>293</v>
      </c>
      <c r="C169" s="192">
        <v>47</v>
      </c>
      <c r="D169" s="192">
        <v>44</v>
      </c>
      <c r="E169" s="192">
        <v>37</v>
      </c>
      <c r="F169" s="192">
        <v>35</v>
      </c>
      <c r="G169" s="192">
        <v>35</v>
      </c>
      <c r="H169" s="192">
        <v>35.193875030871816</v>
      </c>
      <c r="I169" s="192">
        <v>33.962319967731489</v>
      </c>
      <c r="J169" s="323">
        <f>SUM(C169:I169)/7</f>
        <v>38.165170714086187</v>
      </c>
      <c r="K169" s="553"/>
      <c r="L169" s="2"/>
      <c r="R169" s="2"/>
    </row>
    <row r="170" spans="1:18">
      <c r="A170" s="2"/>
      <c r="B170" s="292" t="s">
        <v>35</v>
      </c>
      <c r="C170" s="192">
        <v>320</v>
      </c>
      <c r="D170" s="192">
        <v>357</v>
      </c>
      <c r="E170" s="192">
        <v>257</v>
      </c>
      <c r="F170" s="192">
        <v>199</v>
      </c>
      <c r="G170" s="320">
        <v>199</v>
      </c>
      <c r="H170" s="320">
        <v>199</v>
      </c>
      <c r="I170" s="192">
        <v>214.29034343417914</v>
      </c>
      <c r="J170" s="323">
        <f>SUM(C170:I170)/7</f>
        <v>249.32719191916846</v>
      </c>
      <c r="K170" s="553" t="s">
        <v>19</v>
      </c>
      <c r="L170" s="2"/>
      <c r="R170" s="2"/>
    </row>
    <row r="171" spans="1:18">
      <c r="A171" s="2"/>
      <c r="B171" s="296" t="s">
        <v>294</v>
      </c>
      <c r="C171" s="320">
        <v>24</v>
      </c>
      <c r="D171" s="320">
        <v>24</v>
      </c>
      <c r="E171" s="192">
        <v>24</v>
      </c>
      <c r="F171" s="192">
        <v>23</v>
      </c>
      <c r="G171" s="192">
        <v>16</v>
      </c>
      <c r="H171" s="320">
        <v>16</v>
      </c>
      <c r="I171" s="320">
        <v>16</v>
      </c>
      <c r="J171" s="323">
        <f>SUM(C171:I171)/7</f>
        <v>20.428571428571427</v>
      </c>
      <c r="K171" s="553"/>
      <c r="L171" s="2"/>
      <c r="R171" s="2"/>
    </row>
    <row r="172" spans="1:18">
      <c r="A172" s="2"/>
      <c r="B172" s="292" t="s">
        <v>30</v>
      </c>
      <c r="C172" s="321">
        <v>86</v>
      </c>
      <c r="D172" s="192">
        <v>87</v>
      </c>
      <c r="E172" s="192">
        <v>110</v>
      </c>
      <c r="F172" s="192">
        <v>151</v>
      </c>
      <c r="G172" s="192">
        <v>136</v>
      </c>
      <c r="H172" s="192">
        <v>120.36305260558163</v>
      </c>
      <c r="I172" s="192">
        <v>103.85865589567105</v>
      </c>
      <c r="J172" s="323">
        <f>SUM(C172:I172)/7</f>
        <v>113.46024407160753</v>
      </c>
      <c r="K172" s="553" t="s">
        <v>19</v>
      </c>
      <c r="L172" s="2"/>
      <c r="R172" s="2"/>
    </row>
    <row r="173" spans="1:18">
      <c r="A173" s="2"/>
      <c r="B173" s="292" t="s">
        <v>165</v>
      </c>
      <c r="C173" s="192">
        <v>33</v>
      </c>
      <c r="D173" s="192">
        <v>33</v>
      </c>
      <c r="E173" s="192">
        <v>31</v>
      </c>
      <c r="F173" s="192">
        <v>32</v>
      </c>
      <c r="G173" s="192">
        <v>31</v>
      </c>
      <c r="H173" s="192">
        <v>28.858977525314895</v>
      </c>
      <c r="I173" s="192">
        <v>28.46034001761593</v>
      </c>
      <c r="J173" s="323">
        <f>SUM(C173:I173)/7</f>
        <v>31.045616791847259</v>
      </c>
      <c r="K173" s="553" t="s">
        <v>407</v>
      </c>
      <c r="L173" s="2"/>
      <c r="R173" s="2"/>
    </row>
    <row r="174" spans="1:18">
      <c r="A174" s="2"/>
      <c r="B174" s="292" t="s">
        <v>90</v>
      </c>
      <c r="C174" s="192">
        <v>90</v>
      </c>
      <c r="D174" s="192">
        <v>149</v>
      </c>
      <c r="E174" s="192">
        <v>115</v>
      </c>
      <c r="F174" s="192">
        <v>125</v>
      </c>
      <c r="G174" s="192">
        <v>75</v>
      </c>
      <c r="H174" s="192">
        <v>94.319585082736452</v>
      </c>
      <c r="I174" s="192">
        <v>99.638245248851618</v>
      </c>
      <c r="J174" s="323">
        <f>SUM(C174:I174)/7</f>
        <v>106.8511186187983</v>
      </c>
      <c r="K174" s="553" t="s">
        <v>19</v>
      </c>
      <c r="L174" s="2"/>
      <c r="R174" s="2"/>
    </row>
    <row r="175" spans="1:18">
      <c r="A175" s="2"/>
      <c r="B175" s="292" t="s">
        <v>120</v>
      </c>
      <c r="C175" s="192">
        <v>116</v>
      </c>
      <c r="D175" s="192">
        <v>114</v>
      </c>
      <c r="E175" s="192">
        <v>97</v>
      </c>
      <c r="F175" s="192">
        <v>115</v>
      </c>
      <c r="G175" s="192">
        <v>110</v>
      </c>
      <c r="H175" s="192">
        <v>110.50876759693749</v>
      </c>
      <c r="I175" s="192">
        <v>95.25121785984048</v>
      </c>
      <c r="J175" s="323">
        <f>SUM(C175:I175)/7</f>
        <v>108.25142649382542</v>
      </c>
      <c r="K175" s="553" t="s">
        <v>19</v>
      </c>
      <c r="L175" s="2"/>
      <c r="R175" s="2"/>
    </row>
    <row r="176" spans="1:18">
      <c r="A176" s="2"/>
      <c r="B176" s="292" t="s">
        <v>166</v>
      </c>
      <c r="C176" s="192">
        <v>133</v>
      </c>
      <c r="D176" s="192">
        <v>197</v>
      </c>
      <c r="E176" s="192">
        <v>175</v>
      </c>
      <c r="F176" s="192">
        <v>156</v>
      </c>
      <c r="G176" s="192">
        <v>226</v>
      </c>
      <c r="H176" s="192">
        <v>224.53692269696219</v>
      </c>
      <c r="I176" s="192">
        <v>248.13208461762315</v>
      </c>
      <c r="J176" s="323">
        <f>SUM(C176:I176)/7</f>
        <v>194.23842961636933</v>
      </c>
      <c r="K176" s="553" t="s">
        <v>407</v>
      </c>
      <c r="L176" s="2"/>
      <c r="R176" s="2"/>
    </row>
    <row r="177" spans="1:18">
      <c r="A177" s="2"/>
      <c r="B177" s="292" t="s">
        <v>109</v>
      </c>
      <c r="C177" s="192">
        <v>75</v>
      </c>
      <c r="D177" s="192">
        <v>92</v>
      </c>
      <c r="E177" s="192">
        <v>80</v>
      </c>
      <c r="F177" s="192">
        <v>108</v>
      </c>
      <c r="G177" s="192">
        <v>69</v>
      </c>
      <c r="H177" s="192">
        <v>112.62040009878982</v>
      </c>
      <c r="I177" s="192">
        <v>114.45370905201939</v>
      </c>
      <c r="J177" s="323">
        <f>SUM(C177:I177)/7</f>
        <v>93.010587021544168</v>
      </c>
      <c r="K177" s="553" t="s">
        <v>407</v>
      </c>
      <c r="L177" s="2"/>
      <c r="R177" s="2"/>
    </row>
    <row r="178" spans="1:18">
      <c r="A178" s="2"/>
      <c r="B178" s="292" t="s">
        <v>167</v>
      </c>
      <c r="C178" s="192">
        <v>74</v>
      </c>
      <c r="D178" s="192">
        <v>55</v>
      </c>
      <c r="E178" s="192">
        <v>61</v>
      </c>
      <c r="F178" s="192">
        <v>61</v>
      </c>
      <c r="G178" s="192">
        <v>55</v>
      </c>
      <c r="H178" s="192">
        <v>53.494690046925164</v>
      </c>
      <c r="I178" s="192">
        <v>49.620461183737667</v>
      </c>
      <c r="J178" s="323">
        <f>SUM(C178:I178)/7</f>
        <v>58.445021604380408</v>
      </c>
      <c r="K178" s="553" t="s">
        <v>407</v>
      </c>
      <c r="L178" s="2"/>
      <c r="R178" s="2"/>
    </row>
    <row r="179" spans="1:18">
      <c r="A179" s="2"/>
      <c r="B179" s="292" t="s">
        <v>72</v>
      </c>
      <c r="C179" s="192">
        <v>123</v>
      </c>
      <c r="D179" s="192">
        <v>130</v>
      </c>
      <c r="E179" s="192">
        <v>131</v>
      </c>
      <c r="F179" s="192">
        <v>120</v>
      </c>
      <c r="G179" s="192">
        <v>134</v>
      </c>
      <c r="H179" s="192">
        <v>126.69795011113855</v>
      </c>
      <c r="I179" s="192">
        <v>114.42216020252327</v>
      </c>
      <c r="J179" s="323">
        <f>SUM(C179:I179)/7</f>
        <v>125.58858718766598</v>
      </c>
      <c r="K179" s="553" t="s">
        <v>19</v>
      </c>
      <c r="L179" s="2"/>
      <c r="R179" s="2"/>
    </row>
    <row r="180" spans="1:18">
      <c r="A180" s="2"/>
      <c r="B180" s="292" t="s">
        <v>64</v>
      </c>
      <c r="C180" s="192">
        <v>188</v>
      </c>
      <c r="D180" s="192">
        <v>122</v>
      </c>
      <c r="E180" s="192">
        <v>150</v>
      </c>
      <c r="F180" s="192">
        <v>131</v>
      </c>
      <c r="G180" s="192">
        <v>173</v>
      </c>
      <c r="H180" s="192">
        <v>121.7708076068165</v>
      </c>
      <c r="I180" s="192">
        <v>117.9401621436496</v>
      </c>
      <c r="J180" s="323">
        <f>SUM(C180:I180)/7</f>
        <v>143.38728139292374</v>
      </c>
      <c r="K180" s="553" t="s">
        <v>19</v>
      </c>
      <c r="L180" s="2"/>
      <c r="R180" s="2"/>
    </row>
    <row r="181" spans="1:18">
      <c r="A181" s="2"/>
      <c r="B181" s="296" t="s">
        <v>24</v>
      </c>
      <c r="C181" s="321">
        <v>148</v>
      </c>
      <c r="D181" s="321">
        <v>148</v>
      </c>
      <c r="E181" s="192">
        <v>148</v>
      </c>
      <c r="F181" s="192">
        <v>173</v>
      </c>
      <c r="G181" s="192">
        <v>163</v>
      </c>
      <c r="H181" s="192">
        <v>87.280810076562105</v>
      </c>
      <c r="I181" s="192">
        <v>83.205032399759233</v>
      </c>
      <c r="J181" s="323">
        <f>SUM(C181:I181)/7</f>
        <v>135.78369178233163</v>
      </c>
      <c r="K181" s="553" t="s">
        <v>19</v>
      </c>
      <c r="L181" s="2"/>
      <c r="R181" s="2"/>
    </row>
    <row r="182" spans="1:18">
      <c r="A182" s="2"/>
      <c r="B182" s="296" t="s">
        <v>295</v>
      </c>
      <c r="C182" s="321">
        <v>27.45122252408002</v>
      </c>
      <c r="D182" s="321">
        <v>27.45122252408002</v>
      </c>
      <c r="E182" s="321">
        <v>27.45122252408002</v>
      </c>
      <c r="F182" s="321">
        <v>27.45122252408002</v>
      </c>
      <c r="G182" s="321">
        <v>27.45122252408002</v>
      </c>
      <c r="H182" s="192">
        <v>27.45122252408002</v>
      </c>
      <c r="I182" s="192">
        <v>36.399320756584927</v>
      </c>
      <c r="J182" s="323">
        <f>SUM(C182:I182)/7</f>
        <v>28.72952227158072</v>
      </c>
      <c r="K182" s="553"/>
      <c r="L182" s="2"/>
      <c r="R182" s="2"/>
    </row>
    <row r="183" spans="1:18">
      <c r="A183" s="2"/>
      <c r="B183" s="292" t="s">
        <v>102</v>
      </c>
      <c r="C183" s="192">
        <v>109</v>
      </c>
      <c r="D183" s="192">
        <v>118</v>
      </c>
      <c r="E183" s="192">
        <v>86</v>
      </c>
      <c r="F183" s="192">
        <v>100</v>
      </c>
      <c r="G183" s="192">
        <v>93</v>
      </c>
      <c r="H183" s="192">
        <v>87.984687577179542</v>
      </c>
      <c r="I183" s="192">
        <v>85.385547030638264</v>
      </c>
      <c r="J183" s="323">
        <f>SUM(C183:I183)/7</f>
        <v>97.052890658259685</v>
      </c>
      <c r="K183" s="553" t="s">
        <v>19</v>
      </c>
      <c r="L183" s="2"/>
      <c r="R183" s="2"/>
    </row>
    <row r="184" spans="1:18">
      <c r="A184" s="2"/>
      <c r="B184" s="292" t="s">
        <v>54</v>
      </c>
      <c r="C184" s="192">
        <v>129</v>
      </c>
      <c r="D184" s="192">
        <v>98</v>
      </c>
      <c r="E184" s="192">
        <v>105</v>
      </c>
      <c r="F184" s="192">
        <v>115</v>
      </c>
      <c r="G184" s="192">
        <v>98</v>
      </c>
      <c r="H184" s="192">
        <v>127.40182761175598</v>
      </c>
      <c r="I184" s="192">
        <v>138.01727378131355</v>
      </c>
      <c r="J184" s="323">
        <f>SUM(C184:I184)/7</f>
        <v>115.77415734186707</v>
      </c>
      <c r="K184" s="553" t="s">
        <v>19</v>
      </c>
      <c r="L184" s="2"/>
      <c r="R184" s="2"/>
    </row>
    <row r="185" spans="1:18">
      <c r="A185" s="2"/>
      <c r="B185" s="292" t="s">
        <v>168</v>
      </c>
      <c r="C185" s="192">
        <v>56</v>
      </c>
      <c r="D185" s="192">
        <v>51</v>
      </c>
      <c r="E185" s="192">
        <v>61</v>
      </c>
      <c r="F185" s="192">
        <v>41</v>
      </c>
      <c r="G185" s="192">
        <v>55</v>
      </c>
      <c r="H185" s="192">
        <v>55.606322548777477</v>
      </c>
      <c r="I185" s="192">
        <v>55.053391592220748</v>
      </c>
      <c r="J185" s="323">
        <f>SUM(C185:I185)/7</f>
        <v>53.522816305856892</v>
      </c>
      <c r="K185" s="553" t="s">
        <v>407</v>
      </c>
      <c r="L185" s="2"/>
      <c r="R185" s="2"/>
    </row>
    <row r="186" spans="1:18">
      <c r="A186" s="2"/>
      <c r="B186" s="296" t="s">
        <v>296</v>
      </c>
      <c r="C186" s="321">
        <v>111.91652259817238</v>
      </c>
      <c r="D186" s="321">
        <v>111.91652259817238</v>
      </c>
      <c r="E186" s="321">
        <v>111.91652259817238</v>
      </c>
      <c r="F186" s="321">
        <v>111.91652259817238</v>
      </c>
      <c r="G186" s="321">
        <v>111.91652259817238</v>
      </c>
      <c r="H186" s="192">
        <v>111.91652259817238</v>
      </c>
      <c r="I186" s="192">
        <v>147.37868186324022</v>
      </c>
      <c r="J186" s="323">
        <f>SUM(C186:I186)/7</f>
        <v>116.98254535032493</v>
      </c>
      <c r="K186" s="553" t="s">
        <v>426</v>
      </c>
      <c r="L186" s="2"/>
      <c r="R186" s="2"/>
    </row>
    <row r="187" spans="1:18">
      <c r="A187" s="2"/>
      <c r="B187" s="296" t="s">
        <v>297</v>
      </c>
      <c r="C187" s="321">
        <v>61.941220054334401</v>
      </c>
      <c r="D187" s="321">
        <v>61.941220054334401</v>
      </c>
      <c r="E187" s="321">
        <v>61.941220054334401</v>
      </c>
      <c r="F187" s="321">
        <v>61.941220054334401</v>
      </c>
      <c r="G187" s="321">
        <v>61.941220054334401</v>
      </c>
      <c r="H187" s="192">
        <v>61.941220054334401</v>
      </c>
      <c r="I187" s="192">
        <v>57.845549432916613</v>
      </c>
      <c r="J187" s="323">
        <f>SUM(C187:I187)/7</f>
        <v>61.356124251274714</v>
      </c>
      <c r="K187" s="553"/>
      <c r="L187" s="2"/>
      <c r="R187" s="2"/>
    </row>
    <row r="188" spans="1:18">
      <c r="A188" s="2"/>
      <c r="B188" s="296" t="s">
        <v>298</v>
      </c>
      <c r="C188" s="312"/>
      <c r="D188" s="312"/>
      <c r="E188" s="312"/>
      <c r="F188" s="312"/>
      <c r="G188" s="312"/>
      <c r="H188" s="312"/>
      <c r="I188" s="312"/>
      <c r="J188" s="323">
        <f>SUM(C188:I188)/7</f>
        <v>0</v>
      </c>
      <c r="K188" s="553"/>
      <c r="L188" s="2"/>
      <c r="R188" s="2"/>
    </row>
    <row r="189" spans="1:18">
      <c r="A189" s="2"/>
      <c r="B189" s="296" t="s">
        <v>299</v>
      </c>
      <c r="C189" s="321">
        <v>128.10570511237341</v>
      </c>
      <c r="D189" s="321">
        <v>128.10570511237341</v>
      </c>
      <c r="E189" s="321">
        <v>128.10570511237341</v>
      </c>
      <c r="F189" s="321">
        <v>128.10570511237341</v>
      </c>
      <c r="G189" s="321">
        <v>128.10570511237341</v>
      </c>
      <c r="H189" s="192">
        <v>128.10570511237341</v>
      </c>
      <c r="I189" s="192">
        <v>136.85189770477047</v>
      </c>
      <c r="J189" s="323">
        <f>SUM(C189:I189)/7</f>
        <v>129.35516119700156</v>
      </c>
      <c r="K189" s="553" t="s">
        <v>407</v>
      </c>
      <c r="L189" s="2"/>
      <c r="R189" s="2"/>
    </row>
    <row r="190" spans="1:18">
      <c r="A190" s="2"/>
      <c r="B190" s="292" t="s">
        <v>300</v>
      </c>
      <c r="C190" s="321">
        <v>78.834280069152868</v>
      </c>
      <c r="D190" s="321">
        <v>78.834280069152868</v>
      </c>
      <c r="E190" s="321">
        <v>78.834280069152868</v>
      </c>
      <c r="F190" s="321">
        <v>78.834280069152868</v>
      </c>
      <c r="G190" s="321">
        <v>78.834280069152868</v>
      </c>
      <c r="H190" s="192">
        <v>78.834280069152868</v>
      </c>
      <c r="I190" s="192">
        <v>101.05813161326036</v>
      </c>
      <c r="J190" s="323">
        <f>SUM(C190:I190)/7</f>
        <v>82.009116004025373</v>
      </c>
      <c r="K190" s="553" t="s">
        <v>407</v>
      </c>
      <c r="L190" s="2"/>
      <c r="R190" s="2"/>
    </row>
    <row r="191" spans="1:18">
      <c r="A191" s="2"/>
      <c r="B191" s="292" t="s">
        <v>31</v>
      </c>
      <c r="C191" s="192">
        <v>98</v>
      </c>
      <c r="D191" s="192">
        <v>85</v>
      </c>
      <c r="E191" s="192">
        <v>102</v>
      </c>
      <c r="F191" s="192">
        <v>97</v>
      </c>
      <c r="G191" s="192">
        <v>106</v>
      </c>
      <c r="H191" s="192">
        <v>98.542850086441106</v>
      </c>
      <c r="I191" s="192">
        <v>89.672476969716229</v>
      </c>
      <c r="J191" s="323">
        <f>SUM(C191:I191)/7</f>
        <v>96.60218957945105</v>
      </c>
      <c r="K191" s="553" t="s">
        <v>19</v>
      </c>
      <c r="L191" s="2"/>
      <c r="R191" s="2"/>
    </row>
    <row r="192" spans="1:18">
      <c r="A192" s="2"/>
      <c r="B192" s="292" t="s">
        <v>169</v>
      </c>
      <c r="C192" s="192">
        <v>90</v>
      </c>
      <c r="D192" s="192">
        <v>84</v>
      </c>
      <c r="E192" s="192">
        <v>58</v>
      </c>
      <c r="F192" s="192">
        <v>82</v>
      </c>
      <c r="G192" s="192">
        <v>77</v>
      </c>
      <c r="H192" s="192">
        <v>63.348975055569269</v>
      </c>
      <c r="I192" s="192">
        <v>57.564926024970141</v>
      </c>
      <c r="J192" s="323">
        <f>SUM(C192:I192)/7</f>
        <v>73.130557297219909</v>
      </c>
      <c r="K192" s="553" t="s">
        <v>407</v>
      </c>
      <c r="L192" s="2"/>
      <c r="R192" s="2"/>
    </row>
    <row r="193" spans="1:18">
      <c r="A193" s="2"/>
      <c r="B193" s="292" t="s">
        <v>79</v>
      </c>
      <c r="C193" s="192">
        <v>85</v>
      </c>
      <c r="D193" s="192">
        <v>82</v>
      </c>
      <c r="E193" s="192">
        <v>70</v>
      </c>
      <c r="F193" s="192">
        <v>82</v>
      </c>
      <c r="G193" s="192">
        <v>91</v>
      </c>
      <c r="H193" s="192">
        <v>72.499382563595944</v>
      </c>
      <c r="I193" s="192">
        <v>93.681372965305627</v>
      </c>
      <c r="J193" s="323">
        <f>SUM(C193:I193)/7</f>
        <v>82.311536504128782</v>
      </c>
      <c r="K193" s="553" t="s">
        <v>19</v>
      </c>
      <c r="L193" s="2"/>
      <c r="R193" s="2"/>
    </row>
    <row r="194" spans="1:18">
      <c r="A194" s="2"/>
      <c r="B194" s="296" t="s">
        <v>301</v>
      </c>
      <c r="C194" s="312"/>
      <c r="D194" s="312"/>
      <c r="E194" s="312"/>
      <c r="F194" s="312"/>
      <c r="G194" s="312"/>
      <c r="H194" s="312"/>
      <c r="I194" s="312"/>
      <c r="J194" s="323">
        <f>SUM(C194:I194)/7</f>
        <v>0</v>
      </c>
      <c r="K194" s="553" t="s">
        <v>426</v>
      </c>
      <c r="L194" s="2"/>
      <c r="R194" s="2"/>
    </row>
    <row r="195" spans="1:18">
      <c r="A195" s="2"/>
      <c r="B195" s="292" t="s">
        <v>170</v>
      </c>
      <c r="C195" s="192">
        <v>55</v>
      </c>
      <c r="D195" s="192">
        <v>53</v>
      </c>
      <c r="E195" s="192">
        <v>61</v>
      </c>
      <c r="F195" s="192">
        <v>67</v>
      </c>
      <c r="G195" s="192">
        <v>69</v>
      </c>
      <c r="H195" s="192">
        <v>81.649790071622604</v>
      </c>
      <c r="I195" s="192">
        <v>77.822038843477799</v>
      </c>
      <c r="J195" s="323">
        <f>SUM(C195:I195)/7</f>
        <v>66.353118416442911</v>
      </c>
      <c r="K195" s="553" t="s">
        <v>407</v>
      </c>
      <c r="L195" s="2"/>
      <c r="R195" s="2"/>
    </row>
    <row r="196" spans="1:18">
      <c r="A196" s="2"/>
      <c r="B196" s="292" t="s">
        <v>171</v>
      </c>
      <c r="C196" s="320">
        <v>67</v>
      </c>
      <c r="D196" s="192">
        <v>67</v>
      </c>
      <c r="E196" s="192">
        <v>103</v>
      </c>
      <c r="F196" s="192">
        <v>118</v>
      </c>
      <c r="G196" s="192">
        <v>140</v>
      </c>
      <c r="H196" s="192">
        <v>145.70264262780933</v>
      </c>
      <c r="I196" s="192">
        <v>110.26618102665617</v>
      </c>
      <c r="J196" s="323">
        <f>SUM(C196:I196)/7</f>
        <v>107.2812605220665</v>
      </c>
      <c r="K196" s="553" t="s">
        <v>19</v>
      </c>
      <c r="L196" s="2"/>
      <c r="R196" s="2"/>
    </row>
    <row r="197" spans="1:18">
      <c r="A197" s="2"/>
      <c r="B197" s="292" t="s">
        <v>75</v>
      </c>
      <c r="C197" s="192">
        <v>96</v>
      </c>
      <c r="D197" s="192">
        <v>119</v>
      </c>
      <c r="E197" s="192">
        <v>110</v>
      </c>
      <c r="F197" s="192">
        <v>148</v>
      </c>
      <c r="G197" s="192">
        <v>110</v>
      </c>
      <c r="H197" s="192">
        <v>86.576932575944667</v>
      </c>
      <c r="I197" s="192">
        <v>90.959085371964719</v>
      </c>
      <c r="J197" s="323">
        <f>SUM(C197:I197)/7</f>
        <v>108.64800256398705</v>
      </c>
      <c r="K197" s="553" t="s">
        <v>19</v>
      </c>
      <c r="L197" s="2"/>
      <c r="R197" s="2"/>
    </row>
    <row r="198" spans="1:18">
      <c r="A198" s="2"/>
      <c r="B198" s="292" t="s">
        <v>51</v>
      </c>
      <c r="C198" s="192">
        <v>109</v>
      </c>
      <c r="D198" s="192">
        <v>122</v>
      </c>
      <c r="E198" s="192">
        <v>117</v>
      </c>
      <c r="F198" s="192">
        <v>124</v>
      </c>
      <c r="G198" s="192">
        <v>114</v>
      </c>
      <c r="H198" s="192">
        <v>109.10101259570264</v>
      </c>
      <c r="I198" s="192">
        <v>107.08799112062941</v>
      </c>
      <c r="J198" s="323">
        <f>SUM(C198:I198)/7</f>
        <v>114.59842910233316</v>
      </c>
      <c r="K198" s="553" t="s">
        <v>19</v>
      </c>
      <c r="L198" s="2"/>
      <c r="R198" s="2"/>
    </row>
    <row r="199" spans="1:18">
      <c r="A199" s="2"/>
      <c r="B199" s="292" t="s">
        <v>172</v>
      </c>
      <c r="C199" s="320">
        <v>90.096320079031855</v>
      </c>
      <c r="D199" s="320">
        <v>90.096320079031855</v>
      </c>
      <c r="E199" s="320">
        <v>90.096320079031855</v>
      </c>
      <c r="F199" s="320">
        <v>90.096320079031855</v>
      </c>
      <c r="G199" s="320">
        <v>90.096320079031855</v>
      </c>
      <c r="H199" s="192">
        <v>90.096320079031855</v>
      </c>
      <c r="I199" s="192">
        <v>83.122536575740753</v>
      </c>
      <c r="J199" s="323">
        <f>SUM(C199:I199)/7</f>
        <v>89.100065292847404</v>
      </c>
      <c r="K199" s="553" t="s">
        <v>407</v>
      </c>
      <c r="L199" s="2"/>
      <c r="R199" s="2"/>
    </row>
    <row r="200" spans="1:18">
      <c r="A200" s="2"/>
      <c r="B200" s="296" t="s">
        <v>302</v>
      </c>
      <c r="C200" s="192">
        <v>34</v>
      </c>
      <c r="D200" s="192">
        <v>94</v>
      </c>
      <c r="E200" s="192">
        <v>83</v>
      </c>
      <c r="F200" s="192">
        <v>87</v>
      </c>
      <c r="G200" s="192">
        <v>77</v>
      </c>
      <c r="H200" s="192">
        <v>83.057545072857479</v>
      </c>
      <c r="I200" s="192">
        <v>83.608350767471251</v>
      </c>
      <c r="J200" s="323">
        <f>SUM(C200:I200)/7</f>
        <v>77.38084226290411</v>
      </c>
      <c r="K200" s="553"/>
      <c r="L200" s="2"/>
      <c r="R200" s="2"/>
    </row>
    <row r="201" spans="1:18">
      <c r="A201" s="2"/>
      <c r="B201" s="292" t="s">
        <v>67</v>
      </c>
      <c r="C201" s="192">
        <v>75</v>
      </c>
      <c r="D201" s="192">
        <v>71</v>
      </c>
      <c r="E201" s="192">
        <v>62</v>
      </c>
      <c r="F201" s="192">
        <v>64</v>
      </c>
      <c r="G201" s="192">
        <v>61</v>
      </c>
      <c r="H201" s="192">
        <v>67.572240059273895</v>
      </c>
      <c r="I201" s="192">
        <v>57.301169134271824</v>
      </c>
      <c r="J201" s="323">
        <f>SUM(C201:I201)/7</f>
        <v>65.410487027649395</v>
      </c>
      <c r="K201" s="553" t="s">
        <v>19</v>
      </c>
      <c r="L201" s="2"/>
      <c r="R201" s="2"/>
    </row>
    <row r="202" spans="1:18">
      <c r="A202" s="2"/>
      <c r="B202" s="292" t="s">
        <v>38</v>
      </c>
      <c r="C202" s="192">
        <v>136</v>
      </c>
      <c r="D202" s="192">
        <v>82</v>
      </c>
      <c r="E202" s="192">
        <v>106</v>
      </c>
      <c r="F202" s="192">
        <v>105</v>
      </c>
      <c r="G202" s="192">
        <v>96</v>
      </c>
      <c r="H202" s="192">
        <v>106.28550259323288</v>
      </c>
      <c r="I202" s="192">
        <v>117.00360890947945</v>
      </c>
      <c r="J202" s="323">
        <f>SUM(C202:I202)/7</f>
        <v>106.89844450038747</v>
      </c>
      <c r="K202" s="553" t="s">
        <v>19</v>
      </c>
      <c r="L202" s="2"/>
      <c r="R202" s="2"/>
    </row>
    <row r="203" spans="1:18">
      <c r="A203" s="2"/>
      <c r="B203" s="292" t="s">
        <v>303</v>
      </c>
      <c r="C203" s="312"/>
      <c r="D203" s="312"/>
      <c r="E203" s="312"/>
      <c r="F203" s="312"/>
      <c r="G203" s="312"/>
      <c r="H203" s="312"/>
      <c r="I203" s="312"/>
      <c r="J203" s="323">
        <f>SUM(C203:I203)/7</f>
        <v>0</v>
      </c>
      <c r="K203" s="553"/>
      <c r="L203" s="2"/>
      <c r="R203" s="2"/>
    </row>
    <row r="204" spans="1:18">
      <c r="A204" s="2"/>
      <c r="B204" s="292" t="s">
        <v>57</v>
      </c>
      <c r="C204" s="192">
        <v>210</v>
      </c>
      <c r="D204" s="192">
        <v>153</v>
      </c>
      <c r="E204" s="192">
        <v>168</v>
      </c>
      <c r="F204" s="192">
        <v>146</v>
      </c>
      <c r="G204" s="192">
        <v>144</v>
      </c>
      <c r="H204" s="320">
        <v>102.76611509014573</v>
      </c>
      <c r="I204" s="192">
        <v>127.10598236476631</v>
      </c>
      <c r="J204" s="323">
        <f>SUM(C204:I204)/7</f>
        <v>150.12458535070169</v>
      </c>
      <c r="K204" s="553" t="s">
        <v>19</v>
      </c>
      <c r="L204" s="2"/>
      <c r="R204" s="2"/>
    </row>
    <row r="205" spans="1:18">
      <c r="A205" s="2"/>
      <c r="B205" s="292" t="s">
        <v>173</v>
      </c>
      <c r="C205" s="192">
        <v>61</v>
      </c>
      <c r="D205" s="192">
        <v>42</v>
      </c>
      <c r="E205" s="192">
        <v>55</v>
      </c>
      <c r="F205" s="192">
        <v>57</v>
      </c>
      <c r="G205" s="192">
        <v>65</v>
      </c>
      <c r="H205" s="192">
        <v>56.310200049394908</v>
      </c>
      <c r="I205" s="192">
        <v>59.759691784968751</v>
      </c>
      <c r="J205" s="323">
        <f>SUM(C205:I205)/7</f>
        <v>56.581413119194806</v>
      </c>
      <c r="K205" s="553" t="s">
        <v>407</v>
      </c>
      <c r="L205" s="2"/>
      <c r="R205" s="2"/>
    </row>
    <row r="206" spans="1:18">
      <c r="A206" s="2"/>
      <c r="B206" s="292" t="s">
        <v>174</v>
      </c>
      <c r="C206" s="192">
        <v>75</v>
      </c>
      <c r="D206" s="192">
        <v>143</v>
      </c>
      <c r="E206" s="192">
        <v>101</v>
      </c>
      <c r="F206" s="192">
        <v>96</v>
      </c>
      <c r="G206" s="192">
        <v>89</v>
      </c>
      <c r="H206" s="320">
        <v>89</v>
      </c>
      <c r="I206" s="192">
        <v>91.304974617954599</v>
      </c>
      <c r="J206" s="323">
        <f>SUM(C206:I206)/7</f>
        <v>97.757853516850659</v>
      </c>
      <c r="K206" s="553" t="s">
        <v>407</v>
      </c>
      <c r="L206" s="2"/>
      <c r="R206" s="2"/>
    </row>
    <row r="207" spans="1:18">
      <c r="A207" s="2"/>
      <c r="B207" s="292" t="s">
        <v>92</v>
      </c>
      <c r="C207" s="320">
        <v>87.280810076562105</v>
      </c>
      <c r="D207" s="320">
        <v>87.280810076562105</v>
      </c>
      <c r="E207" s="320">
        <v>87.280810076562105</v>
      </c>
      <c r="F207" s="320">
        <v>87.280810076562105</v>
      </c>
      <c r="G207" s="320">
        <v>87.280810076562105</v>
      </c>
      <c r="H207" s="192">
        <v>87.280810076562105</v>
      </c>
      <c r="I207" s="192">
        <v>91.877212101328709</v>
      </c>
      <c r="J207" s="323">
        <f>SUM(C207:I207)/7</f>
        <v>87.937438937243058</v>
      </c>
      <c r="K207" s="553" t="s">
        <v>19</v>
      </c>
      <c r="L207" s="2"/>
      <c r="R207" s="2"/>
    </row>
    <row r="208" spans="1:18">
      <c r="A208" s="2"/>
      <c r="B208" s="292" t="s">
        <v>175</v>
      </c>
      <c r="C208" s="192">
        <v>73</v>
      </c>
      <c r="D208" s="192">
        <v>47</v>
      </c>
      <c r="E208" s="192">
        <v>58</v>
      </c>
      <c r="F208" s="192">
        <v>70</v>
      </c>
      <c r="G208" s="192">
        <v>94</v>
      </c>
      <c r="H208" s="192">
        <v>95.023462583353918</v>
      </c>
      <c r="I208" s="192">
        <v>93.796593391908402</v>
      </c>
      <c r="J208" s="323">
        <f>SUM(C208:I208)/7</f>
        <v>75.831436567894613</v>
      </c>
      <c r="K208" s="553" t="s">
        <v>407</v>
      </c>
      <c r="L208" s="2"/>
      <c r="R208" s="2"/>
    </row>
    <row r="209" spans="1:18">
      <c r="A209" s="2"/>
      <c r="B209" s="292" t="s">
        <v>61</v>
      </c>
      <c r="C209" s="192">
        <v>286</v>
      </c>
      <c r="D209" s="192">
        <v>277</v>
      </c>
      <c r="E209" s="192">
        <v>196</v>
      </c>
      <c r="F209" s="192">
        <v>169</v>
      </c>
      <c r="G209" s="192">
        <v>215</v>
      </c>
      <c r="H209" s="192">
        <v>237.20671770807607</v>
      </c>
      <c r="I209" s="192">
        <v>225.74568173837199</v>
      </c>
      <c r="J209" s="323">
        <f>SUM(C209:I209)/7</f>
        <v>229.42177134949256</v>
      </c>
      <c r="K209" s="553" t="s">
        <v>19</v>
      </c>
      <c r="L209" s="2"/>
      <c r="R209" s="2"/>
    </row>
    <row r="210" spans="1:18">
      <c r="A210" s="2"/>
      <c r="B210" s="292" t="s">
        <v>71</v>
      </c>
      <c r="C210" s="192">
        <v>129</v>
      </c>
      <c r="D210" s="192">
        <v>85</v>
      </c>
      <c r="E210" s="192">
        <v>113</v>
      </c>
      <c r="F210" s="192">
        <v>109</v>
      </c>
      <c r="G210" s="192">
        <v>112</v>
      </c>
      <c r="H210" s="192">
        <v>108.39713509508519</v>
      </c>
      <c r="I210" s="192">
        <v>101.75204416409905</v>
      </c>
      <c r="J210" s="323">
        <f>SUM(C210:I210)/7</f>
        <v>108.30702560845489</v>
      </c>
      <c r="K210" s="553" t="s">
        <v>19</v>
      </c>
      <c r="L210" s="2"/>
      <c r="R210" s="2"/>
    </row>
    <row r="211" spans="1:18">
      <c r="A211" s="2"/>
      <c r="B211" s="292" t="s">
        <v>304</v>
      </c>
      <c r="C211" s="192">
        <v>67</v>
      </c>
      <c r="D211" s="192">
        <v>70</v>
      </c>
      <c r="E211" s="192">
        <v>45</v>
      </c>
      <c r="F211" s="192">
        <v>46</v>
      </c>
      <c r="G211" s="192">
        <v>59</v>
      </c>
      <c r="H211" s="192">
        <v>49.975302543837984</v>
      </c>
      <c r="I211" s="192">
        <v>49.826577385541022</v>
      </c>
      <c r="J211" s="323">
        <f>SUM(C211:I211)/7</f>
        <v>55.257411418482718</v>
      </c>
      <c r="K211" s="553"/>
      <c r="L211" s="2"/>
      <c r="R211" s="2"/>
    </row>
    <row r="212" spans="1:18">
      <c r="A212" s="2"/>
      <c r="B212" s="296" t="s">
        <v>305</v>
      </c>
      <c r="C212" s="312"/>
      <c r="D212" s="312"/>
      <c r="E212" s="312"/>
      <c r="F212" s="312"/>
      <c r="G212" s="312"/>
      <c r="H212" s="312"/>
      <c r="I212" s="312"/>
      <c r="J212" s="323">
        <f>SUM(C212:I212)/7</f>
        <v>0</v>
      </c>
      <c r="K212" s="553"/>
      <c r="L212" s="2"/>
      <c r="R212" s="2"/>
    </row>
    <row r="213" spans="1:18">
      <c r="A213" s="2"/>
      <c r="B213" s="292" t="s">
        <v>176</v>
      </c>
      <c r="C213" s="192">
        <v>32</v>
      </c>
      <c r="D213" s="192">
        <v>30</v>
      </c>
      <c r="E213" s="192">
        <v>45</v>
      </c>
      <c r="F213" s="192">
        <v>43</v>
      </c>
      <c r="G213" s="192">
        <v>49</v>
      </c>
      <c r="H213" s="192">
        <v>54.90244504816004</v>
      </c>
      <c r="I213" s="192">
        <v>51.838446656194911</v>
      </c>
      <c r="J213" s="323">
        <f>SUM(C213:I213)/7</f>
        <v>43.677270243479278</v>
      </c>
      <c r="K213" s="553" t="s">
        <v>407</v>
      </c>
      <c r="L213" s="2"/>
      <c r="R213" s="2"/>
    </row>
    <row r="214" spans="1:18">
      <c r="A214" s="2"/>
      <c r="B214" s="292" t="s">
        <v>177</v>
      </c>
      <c r="C214" s="192">
        <v>54</v>
      </c>
      <c r="D214" s="192">
        <v>67</v>
      </c>
      <c r="E214" s="192">
        <v>69</v>
      </c>
      <c r="F214" s="192">
        <v>69</v>
      </c>
      <c r="G214" s="192">
        <v>75</v>
      </c>
      <c r="H214" s="192">
        <v>81.649790071622633</v>
      </c>
      <c r="I214" s="192">
        <v>76.206204218421732</v>
      </c>
      <c r="J214" s="323">
        <f>SUM(C214:I214)/7</f>
        <v>70.265142041434913</v>
      </c>
      <c r="K214" s="553" t="s">
        <v>407</v>
      </c>
      <c r="L214" s="2"/>
      <c r="R214" s="2"/>
    </row>
    <row r="215" spans="1:18">
      <c r="A215" s="2"/>
      <c r="B215" s="292" t="s">
        <v>80</v>
      </c>
      <c r="C215" s="192">
        <v>64</v>
      </c>
      <c r="D215" s="192">
        <v>81</v>
      </c>
      <c r="E215" s="192">
        <v>89</v>
      </c>
      <c r="F215" s="192">
        <v>95</v>
      </c>
      <c r="G215" s="192">
        <v>87</v>
      </c>
      <c r="H215" s="192">
        <v>79.53815756977032</v>
      </c>
      <c r="I215" s="192">
        <v>73.994913505697895</v>
      </c>
      <c r="J215" s="323">
        <f>SUM(C215:I215)/7</f>
        <v>81.361867296495461</v>
      </c>
      <c r="K215" s="553" t="s">
        <v>19</v>
      </c>
      <c r="L215" s="2"/>
      <c r="R215" s="2"/>
    </row>
    <row r="216" spans="1:18">
      <c r="A216" s="2"/>
      <c r="B216" s="296" t="s">
        <v>178</v>
      </c>
      <c r="C216" s="320">
        <v>23</v>
      </c>
      <c r="D216" s="320">
        <v>23</v>
      </c>
      <c r="E216" s="192">
        <v>23</v>
      </c>
      <c r="F216" s="192">
        <v>26</v>
      </c>
      <c r="G216" s="192">
        <v>26</v>
      </c>
      <c r="H216" s="192">
        <v>29.562855025932329</v>
      </c>
      <c r="I216" s="192">
        <v>28.616438104071118</v>
      </c>
      <c r="J216" s="323">
        <f>SUM(C216:I216)/7</f>
        <v>25.597041875714776</v>
      </c>
      <c r="K216" s="553" t="s">
        <v>407</v>
      </c>
      <c r="L216" s="2"/>
      <c r="R216" s="2"/>
    </row>
    <row r="217" spans="1:18">
      <c r="A217" s="2"/>
      <c r="B217" s="292" t="s">
        <v>179</v>
      </c>
      <c r="C217" s="192">
        <v>69</v>
      </c>
      <c r="D217" s="192">
        <v>53</v>
      </c>
      <c r="E217" s="192">
        <v>53</v>
      </c>
      <c r="F217" s="192">
        <v>56</v>
      </c>
      <c r="G217" s="192">
        <v>57</v>
      </c>
      <c r="H217" s="192">
        <v>57.014077550012345</v>
      </c>
      <c r="I217" s="192">
        <v>50.234775249018135</v>
      </c>
      <c r="J217" s="323">
        <f>SUM(C217:I217)/7</f>
        <v>56.46412182843293</v>
      </c>
      <c r="K217" s="553" t="s">
        <v>407</v>
      </c>
      <c r="L217" s="2"/>
      <c r="R217" s="2"/>
    </row>
    <row r="218" spans="1:18">
      <c r="A218" s="2"/>
      <c r="B218" s="296" t="s">
        <v>306</v>
      </c>
      <c r="C218" s="320">
        <v>128.80958261299085</v>
      </c>
      <c r="D218" s="320">
        <v>128.80958261299085</v>
      </c>
      <c r="E218" s="320">
        <v>128.80958261299085</v>
      </c>
      <c r="F218" s="320">
        <v>128.80958261299085</v>
      </c>
      <c r="G218" s="320">
        <v>128.80958261299085</v>
      </c>
      <c r="H218" s="192">
        <v>128.80958261299085</v>
      </c>
      <c r="I218" s="192">
        <v>165.43985400248013</v>
      </c>
      <c r="J218" s="323">
        <f>SUM(C218:I218)/7</f>
        <v>134.04247852577504</v>
      </c>
      <c r="K218" s="553" t="s">
        <v>19</v>
      </c>
      <c r="L218" s="2"/>
      <c r="R218" s="2"/>
    </row>
    <row r="219" spans="1:18">
      <c r="A219" s="2"/>
      <c r="B219" s="292" t="s">
        <v>307</v>
      </c>
      <c r="C219" s="192">
        <v>85</v>
      </c>
      <c r="D219" s="192">
        <v>65</v>
      </c>
      <c r="E219" s="192">
        <v>74</v>
      </c>
      <c r="F219" s="321">
        <v>78</v>
      </c>
      <c r="G219" s="192">
        <v>83</v>
      </c>
      <c r="H219" s="192">
        <v>72.499382563595944</v>
      </c>
      <c r="I219" s="192">
        <v>73.47920930751512</v>
      </c>
      <c r="J219" s="323">
        <f>SUM(C219:I219)/7</f>
        <v>75.854084553015852</v>
      </c>
      <c r="K219" s="553" t="s">
        <v>19</v>
      </c>
      <c r="L219" s="2"/>
      <c r="R219" s="2"/>
    </row>
    <row r="220" spans="1:18">
      <c r="A220" s="2"/>
      <c r="B220" s="292" t="s">
        <v>103</v>
      </c>
      <c r="C220" s="192">
        <v>71</v>
      </c>
      <c r="D220" s="192">
        <v>82</v>
      </c>
      <c r="E220" s="192">
        <v>76</v>
      </c>
      <c r="F220" s="192">
        <v>69</v>
      </c>
      <c r="G220" s="192">
        <v>75</v>
      </c>
      <c r="H220" s="192">
        <v>86.576932575944667</v>
      </c>
      <c r="I220" s="192">
        <v>77.861939550334952</v>
      </c>
      <c r="J220" s="323">
        <f>SUM(C220:I220)/7</f>
        <v>76.776981732325666</v>
      </c>
      <c r="K220" s="553" t="s">
        <v>19</v>
      </c>
      <c r="L220" s="2"/>
      <c r="R220" s="2"/>
    </row>
    <row r="221" spans="1:18">
      <c r="A221" s="2"/>
      <c r="B221" s="292" t="s">
        <v>81</v>
      </c>
      <c r="C221" s="192">
        <v>98</v>
      </c>
      <c r="D221" s="192">
        <v>89</v>
      </c>
      <c r="E221" s="192">
        <v>90</v>
      </c>
      <c r="F221" s="192">
        <v>86</v>
      </c>
      <c r="G221" s="192">
        <v>91</v>
      </c>
      <c r="H221" s="192">
        <v>99.24672758705853</v>
      </c>
      <c r="I221" s="192">
        <v>91.739758489093859</v>
      </c>
      <c r="J221" s="323">
        <f>SUM(C221:I221)/7</f>
        <v>92.1409265823075</v>
      </c>
      <c r="K221" s="553" t="s">
        <v>19</v>
      </c>
      <c r="L221" s="2"/>
      <c r="R221" s="2"/>
    </row>
    <row r="222" spans="1:18">
      <c r="A222" s="2"/>
      <c r="B222" s="292" t="s">
        <v>58</v>
      </c>
      <c r="C222" s="192">
        <v>93</v>
      </c>
      <c r="D222" s="192">
        <v>96</v>
      </c>
      <c r="E222" s="192">
        <v>90</v>
      </c>
      <c r="F222" s="192">
        <v>100</v>
      </c>
      <c r="G222" s="192">
        <v>89</v>
      </c>
      <c r="H222" s="192">
        <v>95.023462583353918</v>
      </c>
      <c r="I222" s="192">
        <v>91.793550871649586</v>
      </c>
      <c r="J222" s="323">
        <f>SUM(C222:I222)/7</f>
        <v>93.545287636429066</v>
      </c>
      <c r="K222" s="553" t="s">
        <v>19</v>
      </c>
      <c r="L222" s="2"/>
      <c r="R222" s="2"/>
    </row>
    <row r="223" spans="1:18">
      <c r="A223" s="2"/>
      <c r="B223" s="292" t="s">
        <v>180</v>
      </c>
      <c r="C223" s="192">
        <v>88</v>
      </c>
      <c r="D223" s="192">
        <v>92</v>
      </c>
      <c r="E223" s="192">
        <v>92</v>
      </c>
      <c r="F223" s="192">
        <v>94</v>
      </c>
      <c r="G223" s="192">
        <v>87</v>
      </c>
      <c r="H223" s="192">
        <v>83.057545072857494</v>
      </c>
      <c r="I223" s="192">
        <v>78.7928422771908</v>
      </c>
      <c r="J223" s="323">
        <f>SUM(C223:I223)/7</f>
        <v>87.835769621435475</v>
      </c>
      <c r="K223" s="553" t="s">
        <v>407</v>
      </c>
      <c r="L223" s="2"/>
      <c r="R223" s="2"/>
    </row>
    <row r="224" spans="1:18">
      <c r="A224" s="2"/>
      <c r="B224" s="292" t="s">
        <v>115</v>
      </c>
      <c r="C224" s="192">
        <v>99</v>
      </c>
      <c r="D224" s="192">
        <v>83</v>
      </c>
      <c r="E224" s="192">
        <v>70</v>
      </c>
      <c r="F224" s="192">
        <v>94</v>
      </c>
      <c r="G224" s="192">
        <v>81</v>
      </c>
      <c r="H224" s="192">
        <v>64.756730056804159</v>
      </c>
      <c r="I224" s="192">
        <v>90.74420255678271</v>
      </c>
      <c r="J224" s="323">
        <f>SUM(C224:I224)/7</f>
        <v>83.214418944798126</v>
      </c>
      <c r="K224" s="553" t="s">
        <v>19</v>
      </c>
      <c r="L224" s="2"/>
      <c r="R224" s="2"/>
    </row>
    <row r="225" spans="1:18">
      <c r="A225" s="2"/>
      <c r="B225" s="296" t="s">
        <v>29</v>
      </c>
      <c r="C225" s="192">
        <v>238</v>
      </c>
      <c r="D225" s="192">
        <v>112</v>
      </c>
      <c r="E225" s="192">
        <v>160</v>
      </c>
      <c r="F225" s="192">
        <v>154</v>
      </c>
      <c r="G225" s="192">
        <v>132</v>
      </c>
      <c r="H225" s="320">
        <v>132</v>
      </c>
      <c r="I225" s="320">
        <v>132</v>
      </c>
      <c r="J225" s="323">
        <f>SUM(C225:I225)/7</f>
        <v>151.42857142857142</v>
      </c>
      <c r="K225" s="553" t="s">
        <v>19</v>
      </c>
      <c r="L225" s="2"/>
      <c r="R225" s="2"/>
    </row>
    <row r="226" spans="1:18">
      <c r="A226" s="2"/>
      <c r="B226" s="292" t="s">
        <v>62</v>
      </c>
      <c r="C226" s="192">
        <v>174</v>
      </c>
      <c r="D226" s="192">
        <v>120</v>
      </c>
      <c r="E226" s="192">
        <v>126</v>
      </c>
      <c r="F226" s="192">
        <v>128</v>
      </c>
      <c r="G226" s="192">
        <v>128</v>
      </c>
      <c r="H226" s="192">
        <v>127.40182761175598</v>
      </c>
      <c r="I226" s="192">
        <v>125.41646006222793</v>
      </c>
      <c r="J226" s="323">
        <f>SUM(C226:I226)/7</f>
        <v>132.68832681056912</v>
      </c>
      <c r="K226" s="553" t="s">
        <v>19</v>
      </c>
      <c r="L226" s="2"/>
      <c r="R226" s="2"/>
    </row>
    <row r="227" spans="1:18">
      <c r="A227" s="2"/>
      <c r="B227" s="296" t="s">
        <v>32</v>
      </c>
      <c r="C227" s="192">
        <v>283</v>
      </c>
      <c r="D227" s="192">
        <v>193</v>
      </c>
      <c r="E227" s="192">
        <v>151</v>
      </c>
      <c r="F227" s="192">
        <v>145</v>
      </c>
      <c r="G227" s="192">
        <v>152</v>
      </c>
      <c r="H227" s="192">
        <v>162.5957026426278</v>
      </c>
      <c r="I227" s="192">
        <v>176.74614976082822</v>
      </c>
      <c r="J227" s="323">
        <f>SUM(C227:I227)/7</f>
        <v>180.47740748620802</v>
      </c>
      <c r="K227" s="553" t="s">
        <v>19</v>
      </c>
      <c r="L227" s="2"/>
      <c r="R227" s="2"/>
    </row>
    <row r="228" spans="1:18">
      <c r="A228" s="2"/>
      <c r="B228" s="292" t="s">
        <v>105</v>
      </c>
      <c r="C228" s="293">
        <v>141</v>
      </c>
      <c r="D228" s="192">
        <v>352</v>
      </c>
      <c r="E228" s="192">
        <v>288</v>
      </c>
      <c r="F228" s="192">
        <v>275</v>
      </c>
      <c r="G228" s="192">
        <v>307</v>
      </c>
      <c r="H228" s="192">
        <v>136.55223511978264</v>
      </c>
      <c r="I228" s="192">
        <v>164.36254991098349</v>
      </c>
      <c r="J228" s="323">
        <f>SUM(C228:I228)/7</f>
        <v>237.70211214725231</v>
      </c>
      <c r="K228" s="553" t="s">
        <v>19</v>
      </c>
      <c r="L228" s="2"/>
      <c r="R228" s="2"/>
    </row>
    <row r="229" spans="1:18">
      <c r="A229" s="2"/>
      <c r="B229" s="292" t="s">
        <v>106</v>
      </c>
      <c r="C229" s="192">
        <v>46</v>
      </c>
      <c r="D229" s="192">
        <v>41</v>
      </c>
      <c r="E229" s="192">
        <v>101</v>
      </c>
      <c r="F229" s="192">
        <v>45</v>
      </c>
      <c r="G229" s="192">
        <v>53</v>
      </c>
      <c r="H229" s="192">
        <v>64.052852556186707</v>
      </c>
      <c r="I229" s="192">
        <v>63.275623165199526</v>
      </c>
      <c r="J229" s="323">
        <f>SUM(C229:I229)/7</f>
        <v>59.04692510305518</v>
      </c>
      <c r="K229" s="553" t="s">
        <v>19</v>
      </c>
      <c r="L229" s="2"/>
      <c r="M229" s="2"/>
      <c r="R229" s="2"/>
    </row>
    <row r="230" spans="1:18">
      <c r="A230" s="2"/>
      <c r="B230" s="296" t="s">
        <v>308</v>
      </c>
      <c r="C230" s="312"/>
      <c r="D230" s="312"/>
      <c r="E230" s="312"/>
      <c r="F230" s="312"/>
      <c r="G230" s="312"/>
      <c r="H230" s="312"/>
      <c r="I230" s="312"/>
      <c r="J230" s="323">
        <f>SUM(C230:I230)/7</f>
        <v>0</v>
      </c>
      <c r="K230" s="553"/>
      <c r="L230" s="2"/>
      <c r="M230" s="2"/>
      <c r="N230" s="2"/>
      <c r="O230" s="2"/>
      <c r="R230" s="2"/>
    </row>
    <row r="231" spans="1:18">
      <c r="A231" s="2"/>
      <c r="B231" s="292" t="s">
        <v>65</v>
      </c>
      <c r="C231" s="192">
        <v>88</v>
      </c>
      <c r="D231" s="192">
        <v>100</v>
      </c>
      <c r="E231" s="192">
        <v>92</v>
      </c>
      <c r="F231" s="192">
        <v>106</v>
      </c>
      <c r="G231" s="192">
        <v>102</v>
      </c>
      <c r="H231" s="192">
        <v>101.35836008891084</v>
      </c>
      <c r="I231" s="192">
        <v>102.0584437183045</v>
      </c>
      <c r="J231" s="323">
        <f>SUM(C231:I231)/7</f>
        <v>98.773829115316474</v>
      </c>
      <c r="K231" s="553" t="s">
        <v>19</v>
      </c>
      <c r="L231" s="2"/>
      <c r="M231" s="2"/>
      <c r="N231" s="2"/>
      <c r="O231" s="2"/>
      <c r="R231" s="2"/>
    </row>
    <row r="232" spans="1:18">
      <c r="A232" s="2"/>
      <c r="B232" s="292" t="s">
        <v>118</v>
      </c>
      <c r="C232" s="192">
        <v>52</v>
      </c>
      <c r="D232" s="192">
        <v>56</v>
      </c>
      <c r="E232" s="192">
        <v>59</v>
      </c>
      <c r="F232" s="192">
        <v>60</v>
      </c>
      <c r="G232" s="192">
        <v>71</v>
      </c>
      <c r="H232" s="192">
        <v>59.829587552482089</v>
      </c>
      <c r="I232" s="192">
        <v>62.002695114056394</v>
      </c>
      <c r="J232" s="323">
        <f>SUM(C232:I232)/7</f>
        <v>59.976040380934073</v>
      </c>
      <c r="K232" s="553" t="s">
        <v>19</v>
      </c>
      <c r="L232" s="2"/>
      <c r="M232" s="2"/>
      <c r="N232" s="2"/>
      <c r="O232" s="2"/>
      <c r="R232" s="2"/>
    </row>
    <row r="233" spans="1:18">
      <c r="A233" s="2"/>
      <c r="B233" s="292" t="s">
        <v>181</v>
      </c>
      <c r="C233" s="192">
        <v>41</v>
      </c>
      <c r="D233" s="192">
        <v>36</v>
      </c>
      <c r="E233" s="192">
        <v>37</v>
      </c>
      <c r="F233" s="192">
        <v>34</v>
      </c>
      <c r="G233" s="192">
        <v>39</v>
      </c>
      <c r="H233" s="192">
        <v>42.232650037046184</v>
      </c>
      <c r="I233" s="192">
        <v>36.526976670744141</v>
      </c>
      <c r="J233" s="323">
        <f>SUM(C233:I233)/7</f>
        <v>37.965660958255761</v>
      </c>
      <c r="K233" s="553" t="s">
        <v>407</v>
      </c>
      <c r="L233" s="2"/>
      <c r="M233" s="2"/>
      <c r="N233" s="2"/>
      <c r="O233" s="2"/>
      <c r="R233" s="2"/>
    </row>
    <row r="234" spans="1:18">
      <c r="A234" s="2"/>
      <c r="B234" s="292" t="s">
        <v>182</v>
      </c>
      <c r="C234" s="192">
        <v>43</v>
      </c>
      <c r="D234" s="192">
        <v>44</v>
      </c>
      <c r="E234" s="192">
        <v>49</v>
      </c>
      <c r="F234" s="192">
        <v>46</v>
      </c>
      <c r="G234" s="192">
        <v>51</v>
      </c>
      <c r="H234" s="192">
        <v>52.790812546307734</v>
      </c>
      <c r="I234" s="192">
        <v>49.679258137973314</v>
      </c>
      <c r="J234" s="323">
        <f>SUM(C234:I234)/7</f>
        <v>47.92429581204015</v>
      </c>
      <c r="K234" s="553" t="s">
        <v>407</v>
      </c>
      <c r="L234" s="2"/>
      <c r="M234" s="2"/>
      <c r="N234" s="2"/>
      <c r="O234" s="2"/>
      <c r="P234" s="2"/>
      <c r="Q234" s="2"/>
      <c r="R234" s="2"/>
    </row>
    <row r="235" spans="1:18">
      <c r="A235" s="2"/>
      <c r="B235" s="292" t="s">
        <v>183</v>
      </c>
      <c r="C235" s="192">
        <v>57</v>
      </c>
      <c r="D235" s="320">
        <v>59</v>
      </c>
      <c r="E235" s="192">
        <v>57</v>
      </c>
      <c r="F235" s="192">
        <v>57</v>
      </c>
      <c r="G235" s="192">
        <v>63</v>
      </c>
      <c r="H235" s="192">
        <v>59.125710051864658</v>
      </c>
      <c r="I235" s="192">
        <v>52.212691438798132</v>
      </c>
      <c r="J235" s="323">
        <f>SUM(C235:I235)/7</f>
        <v>57.762628784380396</v>
      </c>
      <c r="K235" s="553" t="s">
        <v>407</v>
      </c>
      <c r="L235" s="2"/>
      <c r="M235" s="2"/>
      <c r="N235" s="2"/>
      <c r="O235" s="2"/>
      <c r="P235" s="2"/>
      <c r="Q235" s="2"/>
      <c r="R235" s="2"/>
    </row>
    <row r="236" spans="1:18">
      <c r="A236" s="2"/>
      <c r="B236" s="2"/>
      <c r="C236" s="2"/>
      <c r="D236" s="2"/>
      <c r="E236" s="2"/>
      <c r="F236" s="2"/>
      <c r="G236" s="2"/>
      <c r="H236" s="2"/>
      <c r="I236" s="2"/>
      <c r="J236" s="2"/>
      <c r="K236" s="2"/>
      <c r="L236" s="2"/>
      <c r="M236" s="2"/>
      <c r="N236" s="2"/>
      <c r="O236" s="2"/>
      <c r="P236" s="2"/>
      <c r="Q236" s="2"/>
      <c r="R236" s="2"/>
    </row>
    <row r="237" spans="1:18">
      <c r="A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row r="241" spans="13:15">
      <c r="M241" s="2"/>
      <c r="N241" s="2"/>
      <c r="O241" s="2"/>
    </row>
    <row r="242" spans="13:15">
      <c r="M242" s="2"/>
      <c r="N242" s="2"/>
      <c r="O242" s="2"/>
    </row>
    <row r="243" spans="13:15">
      <c r="M243" s="2"/>
      <c r="N243" s="2"/>
      <c r="O243" s="2"/>
    </row>
    <row r="244" spans="13:15">
      <c r="M244" s="2"/>
      <c r="N244" s="2"/>
      <c r="O244" s="2"/>
    </row>
    <row r="245" spans="13:15">
      <c r="M245" s="2"/>
      <c r="N245" s="2"/>
      <c r="O245" s="2"/>
    </row>
    <row r="246" spans="13:15">
      <c r="M246" s="2"/>
      <c r="N246" s="2"/>
      <c r="O246" s="2"/>
    </row>
    <row r="247" spans="13:15">
      <c r="M247" s="2"/>
      <c r="N247" s="2"/>
      <c r="O247" s="2"/>
    </row>
    <row r="248" spans="13:15">
      <c r="M248" s="2"/>
      <c r="N248" s="2"/>
      <c r="O248" s="2"/>
    </row>
    <row r="249" spans="13:15">
      <c r="M249" s="2"/>
      <c r="N249" s="2"/>
      <c r="O249" s="2"/>
    </row>
    <row r="250" spans="13:15">
      <c r="M250" s="2"/>
      <c r="N250" s="2"/>
      <c r="O250" s="2"/>
    </row>
    <row r="251" spans="13:15">
      <c r="M251" s="2"/>
      <c r="N251" s="2"/>
      <c r="O251" s="2"/>
    </row>
    <row r="252" spans="13:15">
      <c r="M252" s="2"/>
      <c r="N252" s="2"/>
      <c r="O252" s="2"/>
    </row>
    <row r="253" spans="13:15">
      <c r="M253" s="2"/>
      <c r="N253" s="2"/>
      <c r="O253" s="2"/>
    </row>
    <row r="254" spans="13:15">
      <c r="M254" s="2"/>
      <c r="N254" s="2"/>
      <c r="O254" s="2"/>
    </row>
    <row r="255" spans="13:15">
      <c r="M255" s="2"/>
      <c r="N255" s="2"/>
      <c r="O255" s="2"/>
    </row>
    <row r="256" spans="13:15">
      <c r="M256" s="2"/>
      <c r="N256" s="2"/>
      <c r="O256" s="2"/>
    </row>
    <row r="257" spans="13:15">
      <c r="M257" s="2"/>
      <c r="N257" s="2"/>
      <c r="O257" s="2"/>
    </row>
    <row r="258" spans="13:15">
      <c r="M258" s="2"/>
      <c r="N258" s="2"/>
      <c r="O258" s="2"/>
    </row>
    <row r="259" spans="13:15">
      <c r="M259" s="2"/>
      <c r="N259" s="2"/>
      <c r="O259" s="2"/>
    </row>
    <row r="260" spans="13:15">
      <c r="M260" s="2"/>
      <c r="N260" s="2"/>
      <c r="O260" s="2"/>
    </row>
    <row r="261" spans="13:15">
      <c r="M261" s="2"/>
      <c r="N261" s="2"/>
      <c r="O261" s="2"/>
    </row>
    <row r="262" spans="13:15">
      <c r="M262" s="2"/>
      <c r="N262" s="2"/>
      <c r="O262" s="2"/>
    </row>
    <row r="263" spans="13:15">
      <c r="M263" s="2"/>
      <c r="N263" s="2"/>
      <c r="O263" s="2"/>
    </row>
    <row r="264" spans="13:15">
      <c r="M264" s="2"/>
      <c r="N264" s="2"/>
      <c r="O264" s="2"/>
    </row>
    <row r="265" spans="13:15">
      <c r="M265" s="2"/>
      <c r="N265" s="2"/>
      <c r="O265" s="2"/>
    </row>
    <row r="266" spans="13:15">
      <c r="M266" s="2"/>
      <c r="N266" s="2"/>
      <c r="O266" s="2"/>
    </row>
    <row r="267" spans="13:15">
      <c r="M267" s="2"/>
      <c r="N267" s="2"/>
      <c r="O267" s="2"/>
    </row>
    <row r="268" spans="13:15">
      <c r="M268" s="2"/>
      <c r="N268" s="2"/>
      <c r="O268" s="2"/>
    </row>
    <row r="269" spans="13:15">
      <c r="M269" s="2"/>
      <c r="N269" s="2"/>
      <c r="O269" s="2"/>
    </row>
    <row r="270" spans="13:15">
      <c r="M270" s="2"/>
      <c r="N270" s="2"/>
      <c r="O270" s="2"/>
    </row>
    <row r="271" spans="13:15">
      <c r="M271" s="2"/>
      <c r="N271" s="2"/>
      <c r="O271" s="2"/>
    </row>
    <row r="272" spans="13:15">
      <c r="M272" s="2"/>
      <c r="N272" s="2"/>
      <c r="O272" s="2"/>
    </row>
    <row r="273" spans="13:15">
      <c r="M273" s="2"/>
      <c r="N273" s="2"/>
      <c r="O273" s="2"/>
    </row>
    <row r="274" spans="13:15">
      <c r="M274" s="2"/>
      <c r="N274" s="2"/>
      <c r="O274" s="2"/>
    </row>
    <row r="275" spans="13:15">
      <c r="M275" s="2"/>
      <c r="N275" s="2"/>
      <c r="O275" s="2"/>
    </row>
    <row r="276" spans="13:15">
      <c r="M276" s="2"/>
      <c r="N276" s="2"/>
      <c r="O276" s="2"/>
    </row>
    <row r="277" spans="13:15">
      <c r="M277" s="2"/>
      <c r="N277" s="2"/>
      <c r="O277" s="2"/>
    </row>
    <row r="278" spans="13:15">
      <c r="M278" s="2"/>
      <c r="N278" s="2"/>
      <c r="O278" s="2"/>
    </row>
    <row r="279" spans="13:15">
      <c r="M279" s="2"/>
      <c r="N279" s="2"/>
      <c r="O279" s="2"/>
    </row>
    <row r="280" spans="13:15">
      <c r="M280" s="2"/>
      <c r="N280" s="2"/>
      <c r="O280" s="2"/>
    </row>
    <row r="281" spans="13:15">
      <c r="M281" s="2"/>
      <c r="N281" s="2"/>
      <c r="O281" s="2"/>
    </row>
    <row r="282" spans="13:15">
      <c r="M282" s="2"/>
      <c r="N282" s="2"/>
      <c r="O282" s="2"/>
    </row>
    <row r="283" spans="13:15">
      <c r="M283" s="2"/>
      <c r="N283" s="2"/>
      <c r="O283" s="2"/>
    </row>
    <row r="284" spans="13:15">
      <c r="M284" s="2"/>
      <c r="N284" s="2"/>
      <c r="O284" s="2"/>
    </row>
    <row r="285" spans="13:15">
      <c r="M285" s="2"/>
      <c r="N285" s="2"/>
      <c r="O285" s="2"/>
    </row>
    <row r="286" spans="13:15">
      <c r="M286" s="2"/>
      <c r="N286" s="2"/>
      <c r="O286" s="2"/>
    </row>
    <row r="287" spans="13:15">
      <c r="M287" s="2"/>
      <c r="N287" s="2"/>
      <c r="O287" s="2"/>
    </row>
    <row r="288" spans="13:15">
      <c r="M288" s="2"/>
      <c r="N288" s="2"/>
      <c r="O288" s="2"/>
    </row>
    <row r="289" spans="13:15">
      <c r="M289" s="2"/>
      <c r="N289" s="2"/>
      <c r="O289" s="2"/>
    </row>
    <row r="290" spans="13:15">
      <c r="M290" s="2"/>
      <c r="N290" s="2"/>
      <c r="O290" s="2"/>
    </row>
    <row r="291" spans="13:15">
      <c r="M291" s="2"/>
      <c r="N291" s="2"/>
      <c r="O291" s="2"/>
    </row>
    <row r="292" spans="13:15">
      <c r="M292" s="2"/>
      <c r="N292" s="2"/>
      <c r="O292" s="2"/>
    </row>
    <row r="293" spans="13:15">
      <c r="M293" s="2"/>
      <c r="N293" s="2"/>
      <c r="O293" s="2"/>
    </row>
    <row r="294" spans="13:15">
      <c r="M294" s="2"/>
      <c r="N294" s="2"/>
      <c r="O294" s="2"/>
    </row>
    <row r="295" spans="13:15">
      <c r="M295" s="2"/>
      <c r="N295" s="2"/>
      <c r="O295" s="2"/>
    </row>
    <row r="296" spans="13:15">
      <c r="M296" s="2"/>
      <c r="N296" s="2"/>
      <c r="O296" s="2"/>
    </row>
    <row r="297" spans="13:15">
      <c r="M297" s="2"/>
      <c r="N297" s="2"/>
      <c r="O297" s="2"/>
    </row>
    <row r="298" spans="13:15">
      <c r="M298" s="2"/>
      <c r="N298" s="2"/>
      <c r="O298" s="2"/>
    </row>
    <row r="299" spans="13:15">
      <c r="M299" s="2"/>
      <c r="N299" s="2"/>
      <c r="O299" s="2"/>
    </row>
    <row r="300" spans="13:15">
      <c r="M300" s="2"/>
      <c r="N300" s="2"/>
      <c r="O300" s="2"/>
    </row>
    <row r="301" spans="13:15">
      <c r="M301" s="2"/>
      <c r="N301" s="2"/>
      <c r="O301" s="2"/>
    </row>
    <row r="302" spans="13:15">
      <c r="M302" s="2"/>
      <c r="N302" s="2"/>
      <c r="O302" s="2"/>
    </row>
    <row r="303" spans="13:15">
      <c r="M303" s="2"/>
      <c r="N303" s="2"/>
      <c r="O303" s="2"/>
    </row>
    <row r="304" spans="13:15">
      <c r="M304" s="2"/>
      <c r="N304" s="2"/>
      <c r="O304" s="2"/>
    </row>
    <row r="305" spans="13:15">
      <c r="M305" s="2"/>
      <c r="N305" s="2"/>
      <c r="O305" s="2"/>
    </row>
    <row r="306" spans="13:15">
      <c r="M306" s="2"/>
      <c r="N306" s="2"/>
      <c r="O306" s="2"/>
    </row>
    <row r="307" spans="13:15">
      <c r="M307" s="2"/>
      <c r="N307" s="2"/>
      <c r="O307" s="2"/>
    </row>
    <row r="308" spans="13:15">
      <c r="M308" s="2"/>
      <c r="N308" s="2"/>
      <c r="O308" s="2"/>
    </row>
    <row r="309" spans="13:15">
      <c r="M309" s="2"/>
      <c r="N309" s="2"/>
      <c r="O309" s="2"/>
    </row>
    <row r="310" spans="13:15">
      <c r="M310" s="2"/>
      <c r="N310" s="2"/>
      <c r="O310" s="2"/>
    </row>
    <row r="311" spans="13:15">
      <c r="M311" s="2"/>
      <c r="N311" s="2"/>
      <c r="O311" s="2"/>
    </row>
    <row r="312" spans="13:15">
      <c r="M312" s="2"/>
      <c r="N312" s="2"/>
      <c r="O312" s="2"/>
    </row>
    <row r="313" spans="13:15">
      <c r="M313" s="2"/>
      <c r="N313" s="2"/>
      <c r="O313" s="2"/>
    </row>
    <row r="314" spans="13:15">
      <c r="M314" s="2"/>
      <c r="N314" s="2"/>
      <c r="O314" s="2"/>
    </row>
    <row r="315" spans="13:15">
      <c r="M315" s="2"/>
      <c r="N315" s="2"/>
      <c r="O315" s="2"/>
    </row>
    <row r="316" spans="13:15">
      <c r="M316" s="2"/>
      <c r="N316" s="2"/>
      <c r="O316" s="2"/>
    </row>
    <row r="317" spans="13:15">
      <c r="M317" s="2"/>
      <c r="N317" s="2"/>
      <c r="O317" s="2"/>
    </row>
    <row r="318" spans="13:15">
      <c r="M318" s="2"/>
      <c r="N318" s="2"/>
      <c r="O318" s="2"/>
    </row>
    <row r="319" spans="13:15">
      <c r="M319" s="2"/>
      <c r="N319" s="2"/>
      <c r="O319" s="2"/>
    </row>
    <row r="320" spans="13:15">
      <c r="M320" s="2"/>
      <c r="N320" s="2"/>
      <c r="O320" s="2"/>
    </row>
    <row r="321" spans="13:15">
      <c r="M321" s="2"/>
      <c r="N321" s="2"/>
      <c r="O321" s="2"/>
    </row>
    <row r="322" spans="13:15">
      <c r="M322" s="2"/>
      <c r="N322" s="2"/>
      <c r="O322" s="2"/>
    </row>
    <row r="323" spans="13:15">
      <c r="M323" s="2"/>
      <c r="N323" s="2"/>
      <c r="O323" s="2"/>
    </row>
    <row r="324" spans="13:15">
      <c r="M324" s="2"/>
      <c r="N324" s="2"/>
      <c r="O324" s="2"/>
    </row>
    <row r="325" spans="13:15">
      <c r="M325" s="2"/>
      <c r="N325" s="2"/>
      <c r="O325" s="2"/>
    </row>
    <row r="326" spans="13:15">
      <c r="M326" s="2"/>
      <c r="N326" s="2"/>
      <c r="O326" s="2"/>
    </row>
    <row r="327" spans="13:15">
      <c r="M327" s="2"/>
      <c r="N327" s="2"/>
      <c r="O327" s="2"/>
    </row>
    <row r="328" spans="13:15">
      <c r="M328" s="2"/>
      <c r="N328" s="2"/>
      <c r="O328" s="2"/>
    </row>
    <row r="329" spans="13:15">
      <c r="M329" s="2"/>
      <c r="N329" s="2"/>
      <c r="O329" s="2"/>
    </row>
    <row r="330" spans="13:15">
      <c r="M330" s="2"/>
      <c r="N330" s="2"/>
      <c r="O330" s="2"/>
    </row>
    <row r="331" spans="13:15">
      <c r="M331" s="2"/>
      <c r="N331" s="2"/>
      <c r="O331" s="2"/>
    </row>
    <row r="332" spans="13:15">
      <c r="M332" s="2"/>
      <c r="N332" s="2"/>
      <c r="O332" s="2"/>
    </row>
    <row r="333" spans="13:15">
      <c r="M333" s="2"/>
      <c r="N333" s="2"/>
      <c r="O333" s="2"/>
    </row>
    <row r="334" spans="13:15">
      <c r="M334" s="2"/>
      <c r="N334" s="2"/>
      <c r="O334" s="2"/>
    </row>
    <row r="335" spans="13:15">
      <c r="M335" s="2"/>
      <c r="N335" s="2"/>
      <c r="O335" s="2"/>
    </row>
    <row r="336" spans="13:15">
      <c r="M336" s="2"/>
      <c r="N336" s="2"/>
      <c r="O336" s="2"/>
    </row>
    <row r="337" spans="13:15">
      <c r="M337" s="2"/>
      <c r="N337" s="2"/>
      <c r="O337" s="2"/>
    </row>
    <row r="338" spans="13:15">
      <c r="M338" s="2"/>
      <c r="N338" s="2"/>
      <c r="O338" s="2"/>
    </row>
    <row r="339" spans="13:15">
      <c r="M339" s="2"/>
      <c r="N339" s="2"/>
      <c r="O339" s="2"/>
    </row>
    <row r="340" spans="13:15">
      <c r="M340" s="2"/>
      <c r="N340" s="2"/>
      <c r="O340" s="2"/>
    </row>
    <row r="341" spans="13:15">
      <c r="M341" s="2"/>
      <c r="N341" s="2"/>
      <c r="O341" s="2"/>
    </row>
    <row r="342" spans="13:15">
      <c r="M342" s="2"/>
      <c r="N342" s="2"/>
      <c r="O342" s="2"/>
    </row>
    <row r="343" spans="13:15">
      <c r="M343" s="2"/>
      <c r="N343" s="2"/>
      <c r="O343" s="2"/>
    </row>
    <row r="344" spans="13:15">
      <c r="M344" s="2"/>
      <c r="N344" s="2"/>
      <c r="O344" s="2"/>
    </row>
    <row r="345" spans="13:15">
      <c r="M345" s="2"/>
      <c r="N345" s="2"/>
      <c r="O345" s="2"/>
    </row>
    <row r="346" spans="13:15">
      <c r="M346" s="2"/>
      <c r="N346" s="2"/>
      <c r="O346" s="2"/>
    </row>
    <row r="347" spans="13:15">
      <c r="M347" s="2"/>
      <c r="N347" s="2"/>
      <c r="O347" s="2"/>
    </row>
    <row r="348" spans="13:15">
      <c r="M348" s="2"/>
      <c r="N348" s="2"/>
      <c r="O348" s="2"/>
    </row>
    <row r="349" spans="13:15">
      <c r="M349" s="2"/>
      <c r="N349" s="2"/>
      <c r="O349" s="2"/>
    </row>
    <row r="350" spans="13:15">
      <c r="M350" s="2"/>
      <c r="N350" s="2"/>
      <c r="O350" s="2"/>
    </row>
    <row r="351" spans="13:15">
      <c r="M351" s="2"/>
      <c r="N351" s="2"/>
      <c r="O351" s="2"/>
    </row>
    <row r="352" spans="13:15">
      <c r="M352" s="2"/>
      <c r="N352" s="2"/>
      <c r="O352" s="2"/>
    </row>
    <row r="353" spans="13:15">
      <c r="M353" s="2"/>
      <c r="N353" s="2"/>
      <c r="O353" s="2"/>
    </row>
    <row r="354" spans="13:15">
      <c r="M354" s="2"/>
      <c r="N354" s="2"/>
      <c r="O354" s="2"/>
    </row>
    <row r="355" spans="13:15">
      <c r="M355" s="2"/>
      <c r="N355" s="2"/>
      <c r="O355" s="2"/>
    </row>
    <row r="356" spans="13:15">
      <c r="M356" s="2"/>
      <c r="N356" s="2"/>
      <c r="O356" s="2"/>
    </row>
    <row r="357" spans="13:15">
      <c r="M357" s="2"/>
      <c r="N357" s="2"/>
      <c r="O357" s="2"/>
    </row>
    <row r="358" spans="13:15">
      <c r="M358" s="2"/>
      <c r="N358" s="2"/>
      <c r="O358" s="2"/>
    </row>
    <row r="359" spans="13:15">
      <c r="M359" s="2"/>
      <c r="N359" s="2"/>
      <c r="O359" s="2"/>
    </row>
    <row r="360" spans="13:15">
      <c r="M360" s="2"/>
      <c r="N360" s="2"/>
      <c r="O360" s="2"/>
    </row>
    <row r="361" spans="13:15">
      <c r="M361" s="2"/>
      <c r="N361" s="2"/>
      <c r="O361" s="2"/>
    </row>
    <row r="362" spans="13:15">
      <c r="M362" s="2"/>
      <c r="N362" s="2"/>
      <c r="O362" s="2"/>
    </row>
    <row r="363" spans="13:15">
      <c r="M363" s="2"/>
      <c r="N363" s="2"/>
      <c r="O363" s="2"/>
    </row>
    <row r="364" spans="13:15">
      <c r="M364" s="2"/>
      <c r="N364" s="2"/>
      <c r="O364" s="2"/>
    </row>
    <row r="365" spans="13:15">
      <c r="M365" s="2"/>
      <c r="N365" s="2"/>
      <c r="O365" s="2"/>
    </row>
    <row r="366" spans="13:15">
      <c r="M366" s="2"/>
      <c r="N366" s="2"/>
      <c r="O366" s="2"/>
    </row>
    <row r="367" spans="13:15">
      <c r="M367" s="2"/>
      <c r="N367" s="2"/>
      <c r="O367" s="2"/>
    </row>
    <row r="368" spans="13:15">
      <c r="M368" s="2"/>
      <c r="N368" s="2"/>
      <c r="O368" s="2"/>
    </row>
    <row r="369" spans="13:15">
      <c r="M369" s="2"/>
      <c r="N369" s="2"/>
      <c r="O369" s="2"/>
    </row>
    <row r="370" spans="13:15">
      <c r="M370" s="2"/>
      <c r="N370" s="2"/>
      <c r="O370" s="2"/>
    </row>
    <row r="371" spans="13:15">
      <c r="M371" s="2"/>
      <c r="N371" s="2"/>
      <c r="O371" s="2"/>
    </row>
    <row r="372" spans="13:15">
      <c r="M372" s="2"/>
      <c r="N372" s="2"/>
      <c r="O372" s="2"/>
    </row>
    <row r="373" spans="13:15">
      <c r="M373" s="2"/>
      <c r="N373" s="2"/>
      <c r="O373" s="2"/>
    </row>
    <row r="374" spans="13:15">
      <c r="M374" s="2"/>
      <c r="N374" s="2"/>
      <c r="O374" s="2"/>
    </row>
    <row r="375" spans="13:15">
      <c r="M375" s="2"/>
      <c r="N375" s="2"/>
      <c r="O375" s="2"/>
    </row>
    <row r="376" spans="13:15">
      <c r="M376" s="2"/>
      <c r="N376" s="2"/>
      <c r="O376" s="2"/>
    </row>
    <row r="377" spans="13:15">
      <c r="M377" s="2"/>
      <c r="N377" s="2"/>
      <c r="O377" s="2"/>
    </row>
    <row r="378" spans="13:15">
      <c r="M378" s="2"/>
      <c r="N378" s="2"/>
      <c r="O378" s="2"/>
    </row>
    <row r="379" spans="13:15">
      <c r="M379" s="2"/>
      <c r="N379" s="2"/>
      <c r="O379" s="2"/>
    </row>
    <row r="380" spans="13:15">
      <c r="M380" s="2"/>
      <c r="N380" s="2"/>
      <c r="O380" s="2"/>
    </row>
    <row r="381" spans="13:15">
      <c r="M381" s="2"/>
      <c r="N381" s="2"/>
      <c r="O381" s="2"/>
    </row>
    <row r="382" spans="13:15">
      <c r="M382" s="2"/>
      <c r="N382" s="2"/>
      <c r="O382" s="2"/>
    </row>
    <row r="383" spans="13:15">
      <c r="M383" s="2"/>
      <c r="N383" s="2"/>
      <c r="O383" s="2"/>
    </row>
    <row r="384" spans="13:15">
      <c r="M384" s="2"/>
      <c r="N384" s="2"/>
      <c r="O384" s="2"/>
    </row>
    <row r="385" spans="13:15">
      <c r="M385" s="2"/>
      <c r="N385" s="2"/>
      <c r="O385" s="2"/>
    </row>
    <row r="386" spans="13:15">
      <c r="M386" s="2"/>
      <c r="N386" s="2"/>
      <c r="O386" s="2"/>
    </row>
    <row r="387" spans="13:15">
      <c r="M387" s="2"/>
      <c r="N387" s="2"/>
      <c r="O387" s="2"/>
    </row>
    <row r="388" spans="13:15">
      <c r="M388" s="2"/>
      <c r="N388" s="2"/>
      <c r="O388" s="2"/>
    </row>
    <row r="389" spans="13:15">
      <c r="M389" s="2"/>
      <c r="N389" s="2"/>
      <c r="O389" s="2"/>
    </row>
    <row r="390" spans="13:15">
      <c r="M390" s="2"/>
      <c r="N390" s="2"/>
      <c r="O390" s="2"/>
    </row>
    <row r="391" spans="13:15">
      <c r="M391" s="2"/>
      <c r="N391" s="2"/>
      <c r="O391" s="2"/>
    </row>
    <row r="392" spans="13:15">
      <c r="M392" s="2"/>
      <c r="N392" s="2"/>
      <c r="O392" s="2"/>
    </row>
    <row r="393" spans="13:15">
      <c r="M393" s="2"/>
      <c r="N393" s="2"/>
      <c r="O393" s="2"/>
    </row>
    <row r="394" spans="13:15">
      <c r="M394" s="2"/>
      <c r="N394" s="2"/>
      <c r="O394" s="2"/>
    </row>
    <row r="395" spans="13:15">
      <c r="M395" s="2"/>
      <c r="N395" s="2"/>
      <c r="O395" s="2"/>
    </row>
    <row r="396" spans="13:15">
      <c r="M396" s="2"/>
      <c r="N396" s="2"/>
      <c r="O396" s="2"/>
    </row>
    <row r="397" spans="13:15">
      <c r="M397" s="2"/>
      <c r="N397" s="2"/>
      <c r="O397" s="2"/>
    </row>
    <row r="398" spans="13:15">
      <c r="M398" s="2"/>
      <c r="N398" s="2"/>
      <c r="O398" s="2"/>
    </row>
    <row r="399" spans="13:15">
      <c r="M399" s="2"/>
      <c r="N399" s="2"/>
      <c r="O399" s="2"/>
    </row>
    <row r="400" spans="13:15">
      <c r="M400" s="2"/>
      <c r="N400" s="2"/>
      <c r="O400" s="2"/>
    </row>
    <row r="401" spans="13:15">
      <c r="M401" s="2"/>
      <c r="N401" s="2"/>
      <c r="O401" s="2"/>
    </row>
    <row r="402" spans="13:15">
      <c r="M402" s="2"/>
      <c r="N402" s="2"/>
      <c r="O402" s="2"/>
    </row>
    <row r="403" spans="13:15">
      <c r="M403" s="2"/>
      <c r="N403" s="2"/>
      <c r="O403" s="2"/>
    </row>
    <row r="404" spans="13:15">
      <c r="M404" s="2"/>
      <c r="N404" s="2"/>
      <c r="O404" s="2"/>
    </row>
    <row r="405" spans="13:15">
      <c r="M405" s="2"/>
      <c r="N405" s="2"/>
      <c r="O405" s="2"/>
    </row>
    <row r="406" spans="13:15">
      <c r="M406" s="2"/>
      <c r="N406" s="2"/>
      <c r="O406" s="2"/>
    </row>
    <row r="407" spans="13:15">
      <c r="M407" s="2"/>
      <c r="N407" s="2"/>
      <c r="O407" s="2"/>
    </row>
    <row r="408" spans="13:15">
      <c r="M408" s="2"/>
      <c r="N408" s="2"/>
      <c r="O408" s="2"/>
    </row>
    <row r="409" spans="13:15">
      <c r="M409" s="2"/>
      <c r="N409" s="2"/>
      <c r="O409" s="2"/>
    </row>
    <row r="410" spans="13:15">
      <c r="M410" s="2"/>
      <c r="N410" s="2"/>
      <c r="O410" s="2"/>
    </row>
    <row r="411" spans="13:15">
      <c r="M411" s="2"/>
      <c r="N411" s="2"/>
      <c r="O411" s="2"/>
    </row>
    <row r="412" spans="13:15">
      <c r="M412" s="2"/>
      <c r="N412" s="2"/>
      <c r="O412" s="2"/>
    </row>
    <row r="413" spans="13:15">
      <c r="M413" s="2"/>
      <c r="N413" s="2"/>
      <c r="O413" s="2"/>
    </row>
    <row r="414" spans="13:15">
      <c r="M414" s="2"/>
      <c r="N414" s="2"/>
      <c r="O414" s="2"/>
    </row>
    <row r="415" spans="13:15">
      <c r="M415" s="2"/>
      <c r="N415" s="2"/>
      <c r="O415" s="2"/>
    </row>
    <row r="416" spans="13:15">
      <c r="M416" s="2"/>
      <c r="N416" s="2"/>
      <c r="O416" s="2"/>
    </row>
    <row r="417" spans="13:15">
      <c r="M417" s="2"/>
      <c r="N417" s="2"/>
      <c r="O417" s="2"/>
    </row>
    <row r="418" spans="13:15">
      <c r="M418" s="2"/>
      <c r="N418" s="2"/>
      <c r="O418" s="2"/>
    </row>
    <row r="419" spans="13:15">
      <c r="M419" s="2"/>
      <c r="N419" s="2"/>
      <c r="O419" s="2"/>
    </row>
    <row r="420" spans="13:15">
      <c r="M420" s="2"/>
      <c r="N420" s="2"/>
      <c r="O420" s="2"/>
    </row>
    <row r="421" spans="13:15">
      <c r="M421" s="2"/>
      <c r="N421" s="2"/>
      <c r="O421" s="2"/>
    </row>
    <row r="422" spans="13:15">
      <c r="M422" s="2"/>
      <c r="N422" s="2"/>
      <c r="O422" s="2"/>
    </row>
    <row r="423" spans="13:15">
      <c r="M423" s="2"/>
      <c r="N423" s="2"/>
      <c r="O423" s="2"/>
    </row>
  </sheetData>
  <autoFilter ref="B35:K235">
    <sortState ref="B36:K235">
      <sortCondition ref="B35:B235"/>
    </sortState>
  </autoFilter>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workbookViewId="0">
      <selection activeCell="A2" sqref="A2:B2"/>
    </sheetView>
  </sheetViews>
  <sheetFormatPr defaultRowHeight="15"/>
  <cols>
    <col min="1" max="1" width="7.140625" customWidth="1"/>
    <col min="2" max="2" width="29.5703125" customWidth="1"/>
    <col min="3" max="13" width="17.28515625" customWidth="1"/>
    <col min="14" max="14" width="14.5703125" customWidth="1"/>
    <col min="16" max="16" width="7.7109375" customWidth="1"/>
  </cols>
  <sheetData>
    <row r="1" spans="1:21">
      <c r="A1" s="44" t="s">
        <v>0</v>
      </c>
      <c r="B1" s="138"/>
      <c r="C1" s="324"/>
      <c r="D1" s="325"/>
      <c r="E1" s="326"/>
      <c r="F1" s="327"/>
      <c r="G1" s="328">
        <f>E19*1000000/C19</f>
        <v>13764.834131537693</v>
      </c>
      <c r="H1" s="328">
        <v>20000000</v>
      </c>
      <c r="I1" s="328">
        <f>H1-G1</f>
        <v>19986235.165868461</v>
      </c>
      <c r="J1" s="328">
        <v>50000000</v>
      </c>
      <c r="K1" s="329">
        <f>J1-I1</f>
        <v>30013764.834131539</v>
      </c>
      <c r="L1" s="78"/>
      <c r="M1" s="78"/>
      <c r="N1" s="2"/>
      <c r="O1" s="2"/>
      <c r="P1" s="2"/>
      <c r="Q1" s="2"/>
      <c r="R1" s="2"/>
      <c r="S1" s="2"/>
      <c r="T1" s="2"/>
      <c r="U1" s="2"/>
    </row>
    <row r="2" spans="1:21" ht="15.75">
      <c r="A2" s="47" t="s">
        <v>342</v>
      </c>
      <c r="B2" s="138"/>
      <c r="C2" s="324"/>
      <c r="D2" s="330"/>
      <c r="E2" s="71"/>
      <c r="F2" s="331"/>
      <c r="G2" s="328">
        <v>35000000</v>
      </c>
      <c r="H2" s="328"/>
      <c r="I2" s="328">
        <f>H1-G2</f>
        <v>-15000000</v>
      </c>
      <c r="J2" s="649"/>
      <c r="K2" s="653">
        <f>J1-I2</f>
        <v>65000000</v>
      </c>
      <c r="L2" s="650"/>
      <c r="M2" s="649"/>
      <c r="N2" s="651"/>
      <c r="O2" s="651"/>
      <c r="P2" s="651"/>
      <c r="Q2" s="2"/>
      <c r="R2" s="2"/>
      <c r="S2" s="2"/>
      <c r="T2" s="2"/>
      <c r="U2" s="2"/>
    </row>
    <row r="3" spans="1:21">
      <c r="A3" s="2"/>
      <c r="B3" s="332"/>
      <c r="C3" s="333"/>
      <c r="D3" s="334"/>
      <c r="E3" s="335"/>
      <c r="F3" s="331"/>
      <c r="G3" s="336">
        <v>0.3</v>
      </c>
      <c r="H3" s="337"/>
      <c r="I3" s="338"/>
      <c r="J3" s="651"/>
      <c r="K3" s="652"/>
      <c r="L3" s="651"/>
      <c r="M3" s="652"/>
      <c r="N3" s="651"/>
      <c r="O3" s="651"/>
      <c r="P3" s="651"/>
      <c r="Q3" s="2"/>
      <c r="R3" s="2"/>
      <c r="S3" s="2"/>
      <c r="T3" s="2"/>
      <c r="U3" s="2"/>
    </row>
    <row r="4" spans="1:21">
      <c r="A4" s="2"/>
      <c r="B4" s="339"/>
      <c r="C4" s="324"/>
      <c r="D4" s="340"/>
      <c r="E4" s="340"/>
      <c r="F4" s="331"/>
      <c r="G4" s="341">
        <f>G3/K2*K1</f>
        <v>0.13852506846522247</v>
      </c>
      <c r="H4" s="85"/>
      <c r="I4" s="85"/>
      <c r="J4" s="652"/>
      <c r="K4" s="652"/>
      <c r="L4" s="652"/>
      <c r="M4" s="652"/>
      <c r="N4" s="651"/>
      <c r="O4" s="651"/>
      <c r="P4" s="651"/>
      <c r="Q4" s="2"/>
      <c r="R4" s="2"/>
      <c r="S4" s="2"/>
      <c r="T4" s="2"/>
      <c r="U4" s="2"/>
    </row>
    <row r="5" spans="1:21">
      <c r="A5" s="2"/>
      <c r="B5" s="2"/>
      <c r="C5" s="324"/>
      <c r="D5" s="342"/>
      <c r="E5" s="340"/>
      <c r="F5" s="343"/>
      <c r="G5" s="344"/>
      <c r="H5" s="147"/>
      <c r="I5" s="147"/>
      <c r="J5" s="652"/>
      <c r="K5" s="652"/>
      <c r="L5" s="652"/>
      <c r="M5" s="652"/>
      <c r="N5" s="651"/>
      <c r="O5" s="651"/>
      <c r="P5" s="651"/>
      <c r="Q5" s="2"/>
      <c r="R5" s="2"/>
      <c r="S5" s="2"/>
      <c r="T5" s="2"/>
      <c r="U5" s="2"/>
    </row>
    <row r="6" spans="1:21">
      <c r="A6" s="2"/>
      <c r="B6" s="345" t="str">
        <f>B19</f>
        <v>Italy</v>
      </c>
      <c r="C6" s="346" t="s">
        <v>326</v>
      </c>
      <c r="D6" s="347" t="s">
        <v>327</v>
      </c>
      <c r="E6" s="346" t="s">
        <v>328</v>
      </c>
      <c r="F6" s="348" t="s">
        <v>329</v>
      </c>
      <c r="G6" s="349"/>
      <c r="H6" s="77"/>
      <c r="I6" s="349"/>
      <c r="J6" s="652"/>
      <c r="K6" s="652"/>
      <c r="L6" s="652"/>
      <c r="M6" s="652"/>
      <c r="N6" s="625"/>
      <c r="O6" s="651"/>
      <c r="P6" s="651"/>
      <c r="Q6" s="2"/>
      <c r="R6" s="2"/>
      <c r="S6" s="2"/>
      <c r="T6" s="2"/>
      <c r="U6" s="2"/>
    </row>
    <row r="7" spans="1:21">
      <c r="A7" s="2"/>
      <c r="B7" s="350"/>
      <c r="C7" s="351"/>
      <c r="D7" s="352"/>
      <c r="E7" s="353"/>
      <c r="F7" s="354"/>
      <c r="G7" s="349"/>
      <c r="H7" s="77"/>
      <c r="I7" s="349"/>
      <c r="J7" s="652"/>
      <c r="K7" s="652"/>
      <c r="L7" s="652"/>
      <c r="M7" s="652"/>
      <c r="N7" s="651"/>
      <c r="O7" s="651"/>
      <c r="P7" s="651"/>
      <c r="Q7" s="2"/>
      <c r="R7" s="2"/>
      <c r="S7" s="2"/>
      <c r="T7" s="2"/>
      <c r="U7" s="2"/>
    </row>
    <row r="8" spans="1:21">
      <c r="A8" s="2"/>
      <c r="B8" s="355" t="s">
        <v>330</v>
      </c>
      <c r="C8" s="356">
        <f>F19/D19</f>
        <v>0.25800000000000001</v>
      </c>
      <c r="D8" s="356">
        <f>H19/D19</f>
        <v>3.0864402392157121E-3</v>
      </c>
      <c r="E8" s="356">
        <f>J19/E19</f>
        <v>1.0767849667536712E-3</v>
      </c>
      <c r="F8" s="357">
        <f>L19/E19</f>
        <v>0</v>
      </c>
      <c r="G8" s="358"/>
      <c r="H8" s="55"/>
      <c r="I8" s="358"/>
      <c r="J8" s="652"/>
      <c r="K8" s="652"/>
      <c r="L8" s="652"/>
      <c r="M8" s="652"/>
      <c r="N8" s="651"/>
      <c r="O8" s="651"/>
      <c r="P8" s="651"/>
      <c r="Q8" s="2"/>
      <c r="R8" s="2"/>
      <c r="S8" s="2"/>
      <c r="T8" s="2"/>
      <c r="U8" s="2"/>
    </row>
    <row r="9" spans="1:21">
      <c r="A9" s="2"/>
      <c r="B9" s="355" t="s">
        <v>331</v>
      </c>
      <c r="C9" s="356">
        <f>G19/D19</f>
        <v>0.316</v>
      </c>
      <c r="D9" s="356">
        <f>I19/D19</f>
        <v>3.0864402392157121E-3</v>
      </c>
      <c r="E9" s="356">
        <f>K19/E19</f>
        <v>5.612800933529874E-2</v>
      </c>
      <c r="F9" s="357">
        <f>M19/E19</f>
        <v>0</v>
      </c>
      <c r="G9" s="358"/>
      <c r="H9" s="55"/>
      <c r="I9" s="358"/>
      <c r="J9" s="652"/>
      <c r="K9" s="652"/>
      <c r="L9" s="652"/>
      <c r="M9" s="652"/>
      <c r="N9" s="651"/>
      <c r="O9" s="651"/>
      <c r="P9" s="651"/>
      <c r="Q9" s="2"/>
      <c r="R9" s="2"/>
      <c r="S9" s="2"/>
      <c r="T9" s="61"/>
      <c r="U9" s="2"/>
    </row>
    <row r="10" spans="1:21">
      <c r="A10" s="2"/>
      <c r="B10" s="359" t="s">
        <v>332</v>
      </c>
      <c r="C10" s="360">
        <f>G19/C19*1000000</f>
        <v>1554.2693265795701</v>
      </c>
      <c r="D10" s="360">
        <f>I19/C19*1000000</f>
        <v>15.180884152322445</v>
      </c>
      <c r="E10" s="360">
        <f>K19/C19*1000000</f>
        <v>772.59273863378644</v>
      </c>
      <c r="F10" s="361">
        <f>M19/C19*1000000</f>
        <v>0</v>
      </c>
      <c r="G10" s="358"/>
      <c r="H10" s="55"/>
      <c r="I10" s="358"/>
      <c r="J10" s="652"/>
      <c r="K10" s="652"/>
      <c r="L10" s="652"/>
      <c r="M10" s="652"/>
      <c r="N10" s="651"/>
      <c r="O10" s="651"/>
      <c r="P10" s="651"/>
      <c r="Q10" s="2"/>
      <c r="R10" s="2"/>
      <c r="S10" s="2"/>
      <c r="T10" s="362"/>
      <c r="U10" s="2"/>
    </row>
    <row r="11" spans="1:21">
      <c r="A11" s="2"/>
      <c r="B11" s="363" t="s">
        <v>333</v>
      </c>
      <c r="C11" s="364">
        <f>C9-C8</f>
        <v>5.7999999999999996E-2</v>
      </c>
      <c r="D11" s="364">
        <f>D9-D8</f>
        <v>0</v>
      </c>
      <c r="E11" s="365">
        <f>E9-E8</f>
        <v>5.5051224368545065E-2</v>
      </c>
      <c r="F11" s="366">
        <f>F9-F8</f>
        <v>0</v>
      </c>
      <c r="G11" s="358"/>
      <c r="H11" s="55"/>
      <c r="I11" s="358"/>
      <c r="J11" s="652"/>
      <c r="K11" s="652"/>
      <c r="L11" s="652"/>
      <c r="M11" s="652"/>
      <c r="N11" s="651"/>
      <c r="O11" s="651"/>
      <c r="P11" s="651"/>
      <c r="Q11" s="2"/>
      <c r="R11" s="2"/>
      <c r="S11" s="2"/>
      <c r="T11" s="150"/>
      <c r="U11" s="2"/>
    </row>
    <row r="12" spans="1:21">
      <c r="A12" s="2"/>
      <c r="B12" s="355" t="s">
        <v>334</v>
      </c>
      <c r="C12" s="367">
        <v>1</v>
      </c>
      <c r="D12" s="367">
        <v>1</v>
      </c>
      <c r="E12" s="368">
        <f>G4</f>
        <v>0.13852506846522247</v>
      </c>
      <c r="F12" s="369">
        <f>G4</f>
        <v>0.13852506846522247</v>
      </c>
      <c r="G12" s="370"/>
      <c r="H12" s="370" t="s">
        <v>335</v>
      </c>
      <c r="I12" s="371"/>
      <c r="J12" s="652"/>
      <c r="K12" s="652"/>
      <c r="L12" s="652"/>
      <c r="M12" s="652"/>
      <c r="N12" s="651"/>
      <c r="O12" s="651"/>
      <c r="P12" s="651"/>
      <c r="Q12" s="2"/>
      <c r="R12" s="2"/>
      <c r="S12" s="2"/>
      <c r="T12" s="150"/>
      <c r="U12" s="2"/>
    </row>
    <row r="13" spans="1:21">
      <c r="A13" s="2"/>
      <c r="B13" s="372" t="s">
        <v>336</v>
      </c>
      <c r="C13" s="373">
        <f>C11*C12*100</f>
        <v>5.8</v>
      </c>
      <c r="D13" s="373">
        <f>D11*D12*100</f>
        <v>0</v>
      </c>
      <c r="E13" s="373">
        <f>E11*E12*100</f>
        <v>0.76259746247470295</v>
      </c>
      <c r="F13" s="374">
        <f>F11*F12*100</f>
        <v>0</v>
      </c>
      <c r="G13" s="489">
        <f>SUM(C13:E13)</f>
        <v>6.5625974624747023</v>
      </c>
      <c r="H13" s="490">
        <f>20+H15</f>
        <v>17.312519492494939</v>
      </c>
      <c r="I13" s="674">
        <f>30+I15</f>
        <v>28.731251949249494</v>
      </c>
      <c r="J13" s="652"/>
      <c r="K13" s="579" t="str">
        <f>B19</f>
        <v>Italy</v>
      </c>
      <c r="L13" s="652"/>
      <c r="M13" s="652"/>
      <c r="N13" s="578" t="str">
        <f>B19</f>
        <v>Italy</v>
      </c>
      <c r="O13" s="651"/>
      <c r="P13" s="651"/>
      <c r="Q13" s="2"/>
      <c r="R13" s="2"/>
      <c r="S13" s="2"/>
      <c r="T13" s="149"/>
      <c r="U13" s="2"/>
    </row>
    <row r="14" spans="1:21">
      <c r="A14" s="2"/>
      <c r="B14" s="86"/>
      <c r="C14" s="375">
        <f>C8</f>
        <v>0.25800000000000001</v>
      </c>
      <c r="D14" s="376">
        <f>D8</f>
        <v>3.0864402392157121E-3</v>
      </c>
      <c r="E14" s="78"/>
      <c r="F14" s="78"/>
      <c r="G14" s="2"/>
      <c r="H14" s="377">
        <f>G13-20</f>
        <v>-13.437402537525298</v>
      </c>
      <c r="I14" s="377">
        <f>H13-30</f>
        <v>-12.687480507505061</v>
      </c>
      <c r="J14" s="654"/>
      <c r="K14" s="654"/>
      <c r="L14" s="651"/>
      <c r="M14" s="651"/>
      <c r="N14" s="651"/>
      <c r="O14" s="651"/>
      <c r="P14" s="651"/>
      <c r="Q14" s="2"/>
      <c r="R14" s="2"/>
      <c r="S14" s="2"/>
      <c r="T14" s="149"/>
      <c r="U14" s="2"/>
    </row>
    <row r="15" spans="1:21">
      <c r="A15" s="2"/>
      <c r="B15" s="78"/>
      <c r="C15" s="376">
        <f>C9</f>
        <v>0.316</v>
      </c>
      <c r="D15" s="376">
        <f>D9</f>
        <v>3.0864402392157121E-3</v>
      </c>
      <c r="E15" s="78"/>
      <c r="F15" s="78"/>
      <c r="G15" s="2"/>
      <c r="H15" s="377">
        <f>H14/5</f>
        <v>-2.6874805075050596</v>
      </c>
      <c r="I15" s="379">
        <f>I14/10</f>
        <v>-1.268748050750506</v>
      </c>
      <c r="K15" s="378" t="s">
        <v>416</v>
      </c>
      <c r="L15" s="656">
        <f>D9/C9</f>
        <v>9.767215946885165E-3</v>
      </c>
      <c r="M15" s="2"/>
      <c r="N15" s="2"/>
      <c r="O15" s="2"/>
      <c r="P15" s="2"/>
      <c r="Q15" s="2"/>
      <c r="R15" s="2"/>
      <c r="S15" s="2"/>
      <c r="T15" s="149"/>
      <c r="U15" s="2"/>
    </row>
    <row r="16" spans="1:21">
      <c r="S16" s="2"/>
      <c r="T16" s="149"/>
      <c r="U16" s="2"/>
    </row>
    <row r="17" spans="1:21">
      <c r="A17" s="2"/>
      <c r="B17" s="405"/>
      <c r="C17" s="484" t="s">
        <v>20</v>
      </c>
      <c r="D17" s="485" t="s">
        <v>337</v>
      </c>
      <c r="E17" s="485" t="s">
        <v>338</v>
      </c>
      <c r="F17" s="485" t="s">
        <v>326</v>
      </c>
      <c r="G17" s="485" t="s">
        <v>326</v>
      </c>
      <c r="H17" s="486" t="s">
        <v>327</v>
      </c>
      <c r="I17" s="486" t="s">
        <v>327</v>
      </c>
      <c r="J17" s="485" t="s">
        <v>328</v>
      </c>
      <c r="K17" s="485" t="s">
        <v>328</v>
      </c>
      <c r="L17" s="485" t="s">
        <v>329</v>
      </c>
      <c r="M17" s="485" t="s">
        <v>329</v>
      </c>
      <c r="N17" s="2"/>
      <c r="O17" s="2"/>
      <c r="P17" s="2"/>
      <c r="Q17" s="2"/>
      <c r="R17" s="2"/>
      <c r="S17" s="2"/>
      <c r="T17" s="61"/>
      <c r="U17" s="2"/>
    </row>
    <row r="18" spans="1:21">
      <c r="A18" s="2"/>
      <c r="B18" s="405" t="s">
        <v>255</v>
      </c>
      <c r="C18" s="484">
        <v>2012</v>
      </c>
      <c r="D18" s="487"/>
      <c r="E18" s="487"/>
      <c r="F18" s="487">
        <v>1990</v>
      </c>
      <c r="G18" s="487">
        <v>2015</v>
      </c>
      <c r="H18" s="485">
        <v>1990</v>
      </c>
      <c r="I18" s="485">
        <v>2015</v>
      </c>
      <c r="J18" s="485">
        <v>1990</v>
      </c>
      <c r="K18" s="485">
        <v>2014</v>
      </c>
      <c r="L18" s="485" t="s">
        <v>339</v>
      </c>
      <c r="M18" s="485" t="s">
        <v>340</v>
      </c>
      <c r="N18" s="2"/>
      <c r="O18" s="2"/>
      <c r="P18" s="2"/>
      <c r="Q18" s="2"/>
      <c r="R18" s="2"/>
      <c r="S18" s="2"/>
      <c r="T18" s="2"/>
      <c r="U18" s="2"/>
    </row>
    <row r="19" spans="1:21">
      <c r="A19" s="2"/>
      <c r="B19" s="161" t="s">
        <v>60</v>
      </c>
      <c r="C19" s="178">
        <v>61261254</v>
      </c>
      <c r="D19" s="178">
        <v>301318</v>
      </c>
      <c r="E19" s="178">
        <v>843251</v>
      </c>
      <c r="F19" s="178">
        <v>77740.043999999994</v>
      </c>
      <c r="G19" s="178">
        <v>95216.487999999998</v>
      </c>
      <c r="H19" s="178">
        <v>930</v>
      </c>
      <c r="I19" s="178">
        <v>930</v>
      </c>
      <c r="J19" s="178">
        <v>908</v>
      </c>
      <c r="K19" s="380">
        <v>47330</v>
      </c>
      <c r="L19" s="381">
        <v>0</v>
      </c>
      <c r="M19" s="381">
        <v>0</v>
      </c>
      <c r="N19" s="75"/>
      <c r="O19" s="2"/>
      <c r="P19" s="2"/>
      <c r="Q19" s="2"/>
      <c r="R19" s="2"/>
      <c r="S19" s="2"/>
      <c r="T19" s="2"/>
      <c r="U19" s="2"/>
    </row>
    <row r="20" spans="1:21">
      <c r="A20" s="2"/>
      <c r="B20" s="382"/>
      <c r="C20" s="383"/>
      <c r="D20" s="383"/>
      <c r="E20" s="383"/>
      <c r="F20" s="383"/>
      <c r="G20" s="383"/>
      <c r="H20" s="384"/>
      <c r="I20" s="384"/>
      <c r="J20" s="383"/>
      <c r="K20" s="383"/>
      <c r="L20" s="384"/>
      <c r="M20" s="384"/>
      <c r="N20" s="75"/>
      <c r="O20" s="2"/>
      <c r="P20" s="2"/>
      <c r="Q20" s="2"/>
      <c r="R20" s="2"/>
      <c r="S20" s="2"/>
      <c r="T20" s="2"/>
      <c r="U20" s="2"/>
    </row>
    <row r="21" spans="1:21">
      <c r="A21" s="2"/>
      <c r="B21" s="559"/>
      <c r="C21" s="560"/>
      <c r="D21" s="560" t="s">
        <v>343</v>
      </c>
      <c r="E21" s="560" t="s">
        <v>343</v>
      </c>
      <c r="F21" s="560" t="s">
        <v>343</v>
      </c>
      <c r="G21" s="560" t="s">
        <v>343</v>
      </c>
      <c r="H21" s="560" t="s">
        <v>343</v>
      </c>
      <c r="I21" s="560" t="s">
        <v>343</v>
      </c>
      <c r="J21" s="560" t="s">
        <v>343</v>
      </c>
      <c r="K21" s="560" t="s">
        <v>343</v>
      </c>
      <c r="L21" s="560" t="s">
        <v>343</v>
      </c>
      <c r="M21" s="560" t="s">
        <v>343</v>
      </c>
      <c r="N21" s="554"/>
      <c r="O21" s="2"/>
      <c r="P21" s="2"/>
      <c r="Q21" s="2"/>
      <c r="R21" s="2"/>
      <c r="S21" s="2"/>
      <c r="T21" s="2"/>
      <c r="U21" s="2"/>
    </row>
    <row r="22" spans="1:21">
      <c r="A22" s="2"/>
      <c r="B22" s="394" t="s">
        <v>191</v>
      </c>
      <c r="C22" s="484" t="s">
        <v>20</v>
      </c>
      <c r="D22" s="485" t="s">
        <v>337</v>
      </c>
      <c r="E22" s="485" t="s">
        <v>338</v>
      </c>
      <c r="F22" s="485" t="s">
        <v>326</v>
      </c>
      <c r="G22" s="485" t="s">
        <v>326</v>
      </c>
      <c r="H22" s="486" t="s">
        <v>327</v>
      </c>
      <c r="I22" s="486" t="s">
        <v>327</v>
      </c>
      <c r="J22" s="488" t="s">
        <v>328</v>
      </c>
      <c r="K22" s="488" t="s">
        <v>328</v>
      </c>
      <c r="L22" s="485" t="s">
        <v>329</v>
      </c>
      <c r="M22" s="485" t="s">
        <v>329</v>
      </c>
      <c r="N22" s="555" t="s">
        <v>260</v>
      </c>
      <c r="O22" s="2"/>
      <c r="P22" s="2"/>
      <c r="Q22" s="2"/>
      <c r="R22" s="2"/>
      <c r="S22" s="2"/>
      <c r="T22" s="385"/>
      <c r="U22" s="2"/>
    </row>
    <row r="23" spans="1:21">
      <c r="A23" s="2"/>
      <c r="B23" s="394" t="s">
        <v>186</v>
      </c>
      <c r="C23" s="484">
        <v>2012</v>
      </c>
      <c r="D23" s="487"/>
      <c r="E23" s="487"/>
      <c r="F23" s="487">
        <v>1990</v>
      </c>
      <c r="G23" s="487">
        <v>2015</v>
      </c>
      <c r="H23" s="485">
        <v>1990</v>
      </c>
      <c r="I23" s="485">
        <v>2015</v>
      </c>
      <c r="J23" s="485">
        <v>1990</v>
      </c>
      <c r="K23" s="485">
        <v>2014</v>
      </c>
      <c r="L23" s="485" t="s">
        <v>339</v>
      </c>
      <c r="M23" s="485" t="s">
        <v>340</v>
      </c>
      <c r="N23" s="555"/>
      <c r="O23" s="2"/>
      <c r="P23" s="2"/>
      <c r="Q23" s="2"/>
      <c r="R23" s="2"/>
      <c r="S23" s="2"/>
      <c r="T23" s="2"/>
      <c r="U23" s="2"/>
    </row>
    <row r="24" spans="1:21">
      <c r="A24" s="2"/>
      <c r="B24" s="394"/>
      <c r="C24" s="394"/>
      <c r="D24" s="394"/>
      <c r="E24" s="394"/>
      <c r="F24" s="394"/>
      <c r="G24" s="394"/>
      <c r="H24" s="484"/>
      <c r="I24" s="394"/>
      <c r="J24" s="394"/>
      <c r="K24" s="394"/>
      <c r="L24" s="394"/>
      <c r="M24" s="394"/>
      <c r="N24" s="449"/>
      <c r="O24" s="2"/>
      <c r="P24" s="2"/>
      <c r="Q24" s="2"/>
      <c r="R24" s="2"/>
      <c r="S24" s="2"/>
      <c r="T24" s="385"/>
      <c r="U24" s="2"/>
    </row>
    <row r="25" spans="1:21">
      <c r="A25" s="2"/>
      <c r="B25" s="638" t="s">
        <v>341</v>
      </c>
      <c r="C25" s="644">
        <v>7014557695</v>
      </c>
      <c r="D25" s="644">
        <v>135989354.80001</v>
      </c>
      <c r="E25" s="644">
        <v>267911116.00024006</v>
      </c>
      <c r="F25" s="644">
        <v>42954820.078000128</v>
      </c>
      <c r="G25" s="644">
        <v>41626361.747000135</v>
      </c>
      <c r="H25" s="644">
        <v>13215530</v>
      </c>
      <c r="I25" s="644">
        <v>12858780</v>
      </c>
      <c r="J25" s="644">
        <v>1970909</v>
      </c>
      <c r="K25" s="655">
        <v>8403126</v>
      </c>
      <c r="L25" s="386"/>
      <c r="M25" s="381">
        <v>0</v>
      </c>
      <c r="N25" s="449"/>
      <c r="O25" s="2"/>
      <c r="P25" s="2"/>
      <c r="Q25" s="2"/>
      <c r="R25" s="2"/>
      <c r="S25" s="2"/>
      <c r="T25" s="2"/>
      <c r="U25" s="2"/>
    </row>
    <row r="26" spans="1:21">
      <c r="A26" s="2"/>
      <c r="B26" s="161" t="s">
        <v>122</v>
      </c>
      <c r="C26" s="162">
        <v>30419928</v>
      </c>
      <c r="D26" s="178">
        <v>652090</v>
      </c>
      <c r="E26" s="178">
        <v>65209</v>
      </c>
      <c r="F26" s="178">
        <v>13693.89</v>
      </c>
      <c r="G26" s="178">
        <v>13693.89</v>
      </c>
      <c r="H26" s="312">
        <v>0</v>
      </c>
      <c r="I26" s="381">
        <v>0</v>
      </c>
      <c r="J26" s="178">
        <v>0</v>
      </c>
      <c r="K26" s="380">
        <v>0</v>
      </c>
      <c r="L26" s="386"/>
      <c r="M26" s="381">
        <v>0</v>
      </c>
      <c r="N26" s="493" t="s">
        <v>407</v>
      </c>
      <c r="O26" s="2"/>
      <c r="P26" s="2"/>
      <c r="Q26" s="2"/>
      <c r="R26" s="2"/>
      <c r="S26" s="2"/>
      <c r="T26" s="2"/>
      <c r="U26" s="2"/>
    </row>
    <row r="27" spans="1:21">
      <c r="A27" s="2"/>
      <c r="B27" s="161" t="s">
        <v>111</v>
      </c>
      <c r="C27" s="178">
        <v>3002859</v>
      </c>
      <c r="D27" s="178">
        <v>28748</v>
      </c>
      <c r="E27" s="178">
        <v>42439</v>
      </c>
      <c r="F27" s="178">
        <v>8279.4240000000009</v>
      </c>
      <c r="G27" s="178">
        <v>8106.9360000000006</v>
      </c>
      <c r="H27" s="178">
        <v>850</v>
      </c>
      <c r="I27" s="178">
        <v>850</v>
      </c>
      <c r="J27" s="178">
        <v>0</v>
      </c>
      <c r="K27" s="380">
        <v>91</v>
      </c>
      <c r="L27" s="386"/>
      <c r="M27" s="381">
        <v>0</v>
      </c>
      <c r="N27" s="493" t="s">
        <v>407</v>
      </c>
      <c r="O27" s="2"/>
      <c r="P27" s="2"/>
      <c r="Q27" s="2"/>
      <c r="R27" s="2"/>
      <c r="S27" s="2"/>
      <c r="T27" s="2"/>
      <c r="U27" s="2"/>
    </row>
    <row r="28" spans="1:21">
      <c r="A28" s="2"/>
      <c r="B28" s="161" t="s">
        <v>99</v>
      </c>
      <c r="C28" s="178">
        <v>35406303</v>
      </c>
      <c r="D28" s="178">
        <v>2381741</v>
      </c>
      <c r="E28" s="178">
        <v>2508094</v>
      </c>
      <c r="F28" s="178">
        <v>16672.186999999998</v>
      </c>
      <c r="G28" s="178">
        <v>19053.928</v>
      </c>
      <c r="H28" s="178">
        <v>0</v>
      </c>
      <c r="I28" s="178">
        <v>0</v>
      </c>
      <c r="J28" s="178">
        <v>41</v>
      </c>
      <c r="K28" s="380">
        <v>339</v>
      </c>
      <c r="L28" s="386"/>
      <c r="M28" s="381">
        <v>0</v>
      </c>
      <c r="N28" s="493" t="s">
        <v>19</v>
      </c>
      <c r="O28" s="2"/>
      <c r="P28" s="2"/>
      <c r="Q28" s="2"/>
      <c r="R28" s="2"/>
      <c r="S28" s="2"/>
      <c r="T28" s="2"/>
      <c r="U28" s="2"/>
    </row>
    <row r="29" spans="1:21">
      <c r="A29" s="2"/>
      <c r="B29" s="161" t="s">
        <v>113</v>
      </c>
      <c r="C29" s="178">
        <v>18056072</v>
      </c>
      <c r="D29" s="178">
        <v>1246700</v>
      </c>
      <c r="E29" s="178">
        <v>1765133</v>
      </c>
      <c r="F29" s="178">
        <v>609636.29999999993</v>
      </c>
      <c r="G29" s="178">
        <v>578468.79999999993</v>
      </c>
      <c r="H29" s="178">
        <v>0</v>
      </c>
      <c r="I29" s="178">
        <v>0</v>
      </c>
      <c r="J29" s="178">
        <v>24</v>
      </c>
      <c r="K29" s="380">
        <v>24</v>
      </c>
      <c r="L29" s="386"/>
      <c r="M29" s="381">
        <v>0</v>
      </c>
      <c r="N29" s="493" t="s">
        <v>407</v>
      </c>
      <c r="O29" s="2"/>
      <c r="P29" s="2"/>
      <c r="Q29" s="2"/>
      <c r="R29" s="2"/>
      <c r="S29" s="2"/>
      <c r="T29" s="2"/>
      <c r="U29" s="2"/>
    </row>
    <row r="30" spans="1:21">
      <c r="A30" s="2"/>
      <c r="B30" s="161" t="s">
        <v>266</v>
      </c>
      <c r="C30" s="178">
        <v>89018</v>
      </c>
      <c r="D30" s="178">
        <v>442</v>
      </c>
      <c r="E30" s="178">
        <v>110531</v>
      </c>
      <c r="F30" s="178">
        <v>103.428</v>
      </c>
      <c r="G30" s="178">
        <v>98.566000000000003</v>
      </c>
      <c r="H30" s="381">
        <v>0</v>
      </c>
      <c r="I30" s="381">
        <v>0</v>
      </c>
      <c r="J30" s="178">
        <v>19</v>
      </c>
      <c r="K30" s="380">
        <v>140</v>
      </c>
      <c r="L30" s="386"/>
      <c r="M30" s="381">
        <v>0</v>
      </c>
      <c r="N30" s="493" t="s">
        <v>426</v>
      </c>
      <c r="O30" s="2"/>
      <c r="P30" s="2"/>
      <c r="Q30" s="2"/>
      <c r="R30" s="2"/>
      <c r="S30" s="2"/>
      <c r="T30" s="2"/>
      <c r="U30" s="2"/>
    </row>
    <row r="31" spans="1:21">
      <c r="A31" s="2"/>
      <c r="B31" s="161" t="s">
        <v>267</v>
      </c>
      <c r="C31" s="178">
        <v>42192494</v>
      </c>
      <c r="D31" s="178">
        <v>2780400</v>
      </c>
      <c r="E31" s="178">
        <v>3939463</v>
      </c>
      <c r="F31" s="178">
        <v>353110.8</v>
      </c>
      <c r="G31" s="178">
        <v>275259.60000000003</v>
      </c>
      <c r="H31" s="178">
        <v>17380</v>
      </c>
      <c r="I31" s="178">
        <v>17380</v>
      </c>
      <c r="J31" s="178">
        <v>3905</v>
      </c>
      <c r="K31" s="380">
        <v>18437</v>
      </c>
      <c r="L31" s="386"/>
      <c r="M31" s="381">
        <v>0</v>
      </c>
      <c r="N31" s="493" t="s">
        <v>19</v>
      </c>
      <c r="O31" s="2"/>
      <c r="P31" s="2"/>
      <c r="Q31" s="2"/>
      <c r="R31" s="2"/>
      <c r="S31" s="2"/>
      <c r="T31" s="2"/>
      <c r="U31" s="2"/>
    </row>
    <row r="32" spans="1:21">
      <c r="A32" s="2"/>
      <c r="B32" s="161" t="s">
        <v>114</v>
      </c>
      <c r="C32" s="178">
        <v>2970495</v>
      </c>
      <c r="D32" s="178">
        <v>29743</v>
      </c>
      <c r="E32" s="178">
        <v>29743</v>
      </c>
      <c r="F32" s="178">
        <v>3539.4170000000004</v>
      </c>
      <c r="G32" s="178">
        <v>3509.6740000000004</v>
      </c>
      <c r="H32" s="178">
        <v>170</v>
      </c>
      <c r="I32" s="178">
        <v>170</v>
      </c>
      <c r="J32" s="178">
        <v>0</v>
      </c>
      <c r="K32" s="380">
        <v>0</v>
      </c>
      <c r="L32" s="386"/>
      <c r="M32" s="381">
        <v>0</v>
      </c>
      <c r="N32" s="493" t="s">
        <v>407</v>
      </c>
      <c r="O32" s="2"/>
      <c r="P32" s="2"/>
      <c r="Q32" s="2"/>
      <c r="R32" s="2"/>
      <c r="S32" s="2"/>
      <c r="T32" s="2"/>
      <c r="U32" s="2"/>
    </row>
    <row r="33" spans="1:21">
      <c r="A33" s="2"/>
      <c r="B33" s="161" t="s">
        <v>268</v>
      </c>
      <c r="C33" s="178">
        <v>107635</v>
      </c>
      <c r="D33" s="178">
        <v>140</v>
      </c>
      <c r="E33" s="178">
        <v>1.0000000000000001E-5</v>
      </c>
      <c r="F33" s="178">
        <v>3.2199999999999998</v>
      </c>
      <c r="G33" s="178">
        <v>3.2199999999999998</v>
      </c>
      <c r="H33" s="381">
        <v>0</v>
      </c>
      <c r="I33" s="381">
        <v>0</v>
      </c>
      <c r="J33" s="178">
        <v>0</v>
      </c>
      <c r="K33" s="380">
        <v>0</v>
      </c>
      <c r="L33" s="386"/>
      <c r="M33" s="381">
        <v>0</v>
      </c>
      <c r="N33" s="493"/>
      <c r="O33" s="2"/>
      <c r="P33" s="2"/>
      <c r="Q33" s="2"/>
      <c r="R33" s="2"/>
      <c r="S33" s="2"/>
      <c r="T33" s="2"/>
      <c r="U33" s="2"/>
    </row>
    <row r="34" spans="1:21">
      <c r="A34" s="2"/>
      <c r="B34" s="161" t="s">
        <v>34</v>
      </c>
      <c r="C34" s="178">
        <v>22015576</v>
      </c>
      <c r="D34" s="178">
        <v>7692024</v>
      </c>
      <c r="E34" s="178">
        <v>16197464</v>
      </c>
      <c r="F34" s="178">
        <v>1284568.0080000001</v>
      </c>
      <c r="G34" s="178">
        <v>1246107.888</v>
      </c>
      <c r="H34" s="178">
        <v>52330</v>
      </c>
      <c r="I34" s="178">
        <v>50390</v>
      </c>
      <c r="J34" s="178">
        <v>420568</v>
      </c>
      <c r="K34" s="380">
        <v>3270908</v>
      </c>
      <c r="L34" s="386"/>
      <c r="M34" s="381">
        <v>0</v>
      </c>
      <c r="N34" s="493" t="s">
        <v>19</v>
      </c>
      <c r="O34" s="2"/>
      <c r="P34" s="2"/>
      <c r="Q34" s="2"/>
      <c r="R34" s="2"/>
      <c r="S34" s="2"/>
      <c r="T34" s="2"/>
      <c r="U34" s="2"/>
    </row>
    <row r="35" spans="1:21">
      <c r="A35" s="2"/>
      <c r="B35" s="161" t="s">
        <v>43</v>
      </c>
      <c r="C35" s="178">
        <v>8219743</v>
      </c>
      <c r="D35" s="178">
        <v>83871</v>
      </c>
      <c r="E35" s="178">
        <v>83871</v>
      </c>
      <c r="F35" s="178">
        <v>38412.917999999998</v>
      </c>
      <c r="G35" s="178">
        <v>39335.499000000003</v>
      </c>
      <c r="H35" s="178">
        <v>1140</v>
      </c>
      <c r="I35" s="178">
        <v>1140</v>
      </c>
      <c r="J35" s="178">
        <v>0</v>
      </c>
      <c r="K35" s="380">
        <v>0</v>
      </c>
      <c r="L35" s="386"/>
      <c r="M35" s="381">
        <v>0</v>
      </c>
      <c r="N35" s="493" t="s">
        <v>19</v>
      </c>
      <c r="O35" s="2"/>
      <c r="P35" s="2"/>
      <c r="Q35" s="2"/>
      <c r="R35" s="2"/>
      <c r="S35" s="2"/>
      <c r="T35" s="2"/>
      <c r="U35" s="2"/>
    </row>
    <row r="36" spans="1:21">
      <c r="A36" s="2"/>
      <c r="B36" s="161" t="s">
        <v>123</v>
      </c>
      <c r="C36" s="178">
        <v>9493600</v>
      </c>
      <c r="D36" s="178">
        <v>86600</v>
      </c>
      <c r="E36" s="178">
        <v>866</v>
      </c>
      <c r="F36" s="178">
        <v>8919.8000000000011</v>
      </c>
      <c r="G36" s="178">
        <v>11950.800000000001</v>
      </c>
      <c r="H36" s="381">
        <v>0</v>
      </c>
      <c r="I36" s="381">
        <v>0</v>
      </c>
      <c r="J36" s="178">
        <v>0</v>
      </c>
      <c r="K36" s="380">
        <v>0</v>
      </c>
      <c r="L36" s="386"/>
      <c r="M36" s="381">
        <v>0</v>
      </c>
      <c r="N36" s="493" t="s">
        <v>407</v>
      </c>
      <c r="O36" s="2"/>
      <c r="P36" s="2"/>
      <c r="Q36" s="2"/>
      <c r="R36" s="2"/>
      <c r="S36" s="2"/>
      <c r="T36" s="2"/>
      <c r="U36" s="2"/>
    </row>
    <row r="37" spans="1:21">
      <c r="A37" s="2"/>
      <c r="B37" s="161" t="s">
        <v>77</v>
      </c>
      <c r="C37" s="178">
        <v>316182</v>
      </c>
      <c r="D37" s="178">
        <v>13943</v>
      </c>
      <c r="E37" s="178">
        <v>668658</v>
      </c>
      <c r="F37" s="178">
        <v>7166.7020000000002</v>
      </c>
      <c r="G37" s="178">
        <v>7166.7020000000002</v>
      </c>
      <c r="H37" s="178">
        <v>0</v>
      </c>
      <c r="I37" s="178">
        <v>0</v>
      </c>
      <c r="J37" s="178">
        <v>594</v>
      </c>
      <c r="K37" s="380">
        <v>1434</v>
      </c>
      <c r="L37" s="386"/>
      <c r="M37" s="381">
        <v>0</v>
      </c>
      <c r="N37" s="493" t="s">
        <v>19</v>
      </c>
      <c r="O37" s="2"/>
      <c r="P37" s="2"/>
      <c r="Q37" s="2"/>
      <c r="R37" s="2"/>
      <c r="S37" s="2"/>
      <c r="T37" s="2"/>
      <c r="U37" s="2"/>
    </row>
    <row r="38" spans="1:21">
      <c r="A38" s="2"/>
      <c r="B38" s="161" t="s">
        <v>33</v>
      </c>
      <c r="C38" s="178">
        <v>1248348</v>
      </c>
      <c r="D38" s="178">
        <v>741</v>
      </c>
      <c r="E38" s="178">
        <v>10975</v>
      </c>
      <c r="F38" s="178">
        <v>2.2229999999999999</v>
      </c>
      <c r="G38" s="178">
        <v>5.9280000000000008</v>
      </c>
      <c r="H38" s="178">
        <v>0</v>
      </c>
      <c r="I38" s="178">
        <v>0</v>
      </c>
      <c r="J38" s="178">
        <v>0</v>
      </c>
      <c r="K38" s="380">
        <v>346</v>
      </c>
      <c r="L38" s="386"/>
      <c r="M38" s="381">
        <v>0</v>
      </c>
      <c r="N38" s="493" t="s">
        <v>19</v>
      </c>
      <c r="O38" s="2"/>
      <c r="P38" s="2"/>
      <c r="Q38" s="2"/>
      <c r="R38" s="2"/>
      <c r="S38" s="2"/>
      <c r="T38" s="2"/>
      <c r="U38" s="2"/>
    </row>
    <row r="39" spans="1:21">
      <c r="A39" s="2"/>
      <c r="B39" s="161" t="s">
        <v>124</v>
      </c>
      <c r="C39" s="178">
        <v>161083804</v>
      </c>
      <c r="D39" s="178">
        <v>143998</v>
      </c>
      <c r="E39" s="178">
        <v>23039</v>
      </c>
      <c r="F39" s="178">
        <v>16559.77</v>
      </c>
      <c r="G39" s="178">
        <v>15839.78</v>
      </c>
      <c r="H39" s="178">
        <v>4360</v>
      </c>
      <c r="I39" s="178">
        <v>4110</v>
      </c>
      <c r="J39" s="178">
        <v>33</v>
      </c>
      <c r="K39" s="380">
        <v>1000</v>
      </c>
      <c r="L39" s="386"/>
      <c r="M39" s="381">
        <v>0</v>
      </c>
      <c r="N39" s="493" t="s">
        <v>407</v>
      </c>
      <c r="O39" s="2"/>
      <c r="P39" s="2"/>
      <c r="Q39" s="2"/>
      <c r="R39" s="2"/>
      <c r="S39" s="2"/>
      <c r="T39" s="2"/>
      <c r="U39" s="2"/>
    </row>
    <row r="40" spans="1:21">
      <c r="A40" s="2"/>
      <c r="B40" s="161" t="s">
        <v>69</v>
      </c>
      <c r="C40" s="178">
        <v>287733</v>
      </c>
      <c r="D40" s="178">
        <v>430</v>
      </c>
      <c r="E40" s="178">
        <v>187328</v>
      </c>
      <c r="F40" s="178">
        <v>63.209999999999994</v>
      </c>
      <c r="G40" s="178">
        <v>63.209999999999994</v>
      </c>
      <c r="H40" s="381">
        <v>0</v>
      </c>
      <c r="I40" s="381">
        <v>0</v>
      </c>
      <c r="J40" s="178">
        <v>2</v>
      </c>
      <c r="K40" s="380">
        <v>3</v>
      </c>
      <c r="L40" s="386"/>
      <c r="M40" s="381">
        <v>0</v>
      </c>
      <c r="N40" s="493" t="s">
        <v>19</v>
      </c>
      <c r="O40" s="2"/>
      <c r="P40" s="2"/>
      <c r="Q40" s="2"/>
      <c r="R40" s="2"/>
      <c r="S40" s="2"/>
      <c r="T40" s="2"/>
      <c r="U40" s="2"/>
    </row>
    <row r="41" spans="1:21">
      <c r="A41" s="2"/>
      <c r="B41" s="161" t="s">
        <v>89</v>
      </c>
      <c r="C41" s="178">
        <v>9542883</v>
      </c>
      <c r="D41" s="178">
        <v>208000</v>
      </c>
      <c r="E41" s="178">
        <v>2076</v>
      </c>
      <c r="F41" s="178">
        <v>78000</v>
      </c>
      <c r="G41" s="178">
        <v>86528</v>
      </c>
      <c r="H41" s="178">
        <v>4000</v>
      </c>
      <c r="I41" s="178">
        <v>4000</v>
      </c>
      <c r="J41" s="178">
        <v>0</v>
      </c>
      <c r="K41" s="380">
        <v>0</v>
      </c>
      <c r="L41" s="386"/>
      <c r="M41" s="381">
        <v>0</v>
      </c>
      <c r="N41" s="493" t="s">
        <v>19</v>
      </c>
      <c r="O41" s="2"/>
      <c r="P41" s="2"/>
      <c r="Q41" s="2"/>
      <c r="R41" s="2"/>
      <c r="S41" s="2"/>
      <c r="T41" s="2"/>
      <c r="U41" s="2"/>
    </row>
    <row r="42" spans="1:21">
      <c r="A42" s="2"/>
      <c r="B42" s="161" t="s">
        <v>42</v>
      </c>
      <c r="C42" s="178">
        <v>10438353</v>
      </c>
      <c r="D42" s="178">
        <v>30528</v>
      </c>
      <c r="E42" s="178">
        <v>33975</v>
      </c>
      <c r="F42" s="178">
        <v>6838.271999999999</v>
      </c>
      <c r="G42" s="178">
        <v>6899.3279999999995</v>
      </c>
      <c r="H42" s="178">
        <v>0</v>
      </c>
      <c r="I42" s="178">
        <v>0</v>
      </c>
      <c r="J42" s="178">
        <v>53</v>
      </c>
      <c r="K42" s="380">
        <v>1266</v>
      </c>
      <c r="L42" s="386"/>
      <c r="M42" s="381">
        <v>0</v>
      </c>
      <c r="N42" s="493" t="s">
        <v>19</v>
      </c>
      <c r="O42" s="2"/>
      <c r="P42" s="2"/>
      <c r="Q42" s="2"/>
      <c r="R42" s="2"/>
      <c r="S42" s="2"/>
      <c r="T42" s="2"/>
      <c r="U42" s="2"/>
    </row>
    <row r="43" spans="1:21">
      <c r="A43" s="2"/>
      <c r="B43" s="161" t="s">
        <v>269</v>
      </c>
      <c r="C43" s="178">
        <v>327719</v>
      </c>
      <c r="D43" s="178">
        <v>22966</v>
      </c>
      <c r="E43" s="178">
        <v>58317</v>
      </c>
      <c r="F43" s="178">
        <v>16259.928</v>
      </c>
      <c r="G43" s="178">
        <v>13756.634</v>
      </c>
      <c r="H43" s="178">
        <v>5990</v>
      </c>
      <c r="I43" s="178">
        <v>5990</v>
      </c>
      <c r="J43" s="178">
        <v>91</v>
      </c>
      <c r="K43" s="380">
        <v>2680</v>
      </c>
      <c r="L43" s="386"/>
      <c r="M43" s="381">
        <v>0</v>
      </c>
      <c r="N43" s="493"/>
      <c r="O43" s="2"/>
      <c r="P43" s="2"/>
      <c r="Q43" s="2"/>
      <c r="R43" s="2"/>
      <c r="S43" s="2"/>
      <c r="T43" s="2"/>
      <c r="U43" s="2"/>
    </row>
    <row r="44" spans="1:21">
      <c r="A44" s="2"/>
      <c r="B44" s="161" t="s">
        <v>125</v>
      </c>
      <c r="C44" s="178">
        <v>9598787</v>
      </c>
      <c r="D44" s="178">
        <v>112622</v>
      </c>
      <c r="E44" s="178">
        <v>145843</v>
      </c>
      <c r="F44" s="178">
        <v>58676.062000000005</v>
      </c>
      <c r="G44" s="178">
        <v>43922.58</v>
      </c>
      <c r="H44" s="178">
        <v>0</v>
      </c>
      <c r="I44" s="178">
        <v>0</v>
      </c>
      <c r="J44" s="178">
        <v>0</v>
      </c>
      <c r="K44" s="380">
        <v>0</v>
      </c>
      <c r="L44" s="386"/>
      <c r="M44" s="381">
        <v>0</v>
      </c>
      <c r="N44" s="493" t="s">
        <v>407</v>
      </c>
      <c r="O44" s="2"/>
      <c r="P44" s="2"/>
      <c r="Q44" s="2"/>
      <c r="R44" s="2"/>
      <c r="S44" s="2"/>
      <c r="T44" s="2"/>
      <c r="U44" s="2"/>
    </row>
    <row r="45" spans="1:21">
      <c r="A45" s="2"/>
      <c r="B45" s="161" t="s">
        <v>270</v>
      </c>
      <c r="C45" s="178">
        <v>6908</v>
      </c>
      <c r="D45" s="178">
        <v>53</v>
      </c>
      <c r="E45" s="178">
        <v>1.0000000000000001E-5</v>
      </c>
      <c r="F45" s="178">
        <v>10.600000000000001</v>
      </c>
      <c r="G45" s="178">
        <v>10.600000000000001</v>
      </c>
      <c r="H45" s="381">
        <v>0</v>
      </c>
      <c r="I45" s="381">
        <v>0</v>
      </c>
      <c r="J45" s="178">
        <v>0</v>
      </c>
      <c r="K45" s="380">
        <v>0</v>
      </c>
      <c r="L45" s="386"/>
      <c r="M45" s="381">
        <v>0</v>
      </c>
      <c r="N45" s="493" t="s">
        <v>426</v>
      </c>
      <c r="O45" s="2"/>
      <c r="P45" s="2"/>
      <c r="Q45" s="2"/>
      <c r="R45" s="2"/>
      <c r="S45" s="2"/>
      <c r="T45" s="2"/>
      <c r="U45" s="2"/>
    </row>
    <row r="46" spans="1:21">
      <c r="A46" s="2"/>
      <c r="B46" s="161" t="s">
        <v>126</v>
      </c>
      <c r="C46" s="178">
        <v>716896</v>
      </c>
      <c r="D46" s="178">
        <v>38394</v>
      </c>
      <c r="E46" s="178">
        <v>38394</v>
      </c>
      <c r="F46" s="178">
        <v>25263.252</v>
      </c>
      <c r="G46" s="178">
        <v>27758.861999999997</v>
      </c>
      <c r="H46" s="178">
        <v>4130</v>
      </c>
      <c r="I46" s="178">
        <v>4130</v>
      </c>
      <c r="J46" s="178">
        <v>0</v>
      </c>
      <c r="K46" s="380">
        <v>0</v>
      </c>
      <c r="L46" s="386"/>
      <c r="M46" s="381">
        <v>0</v>
      </c>
      <c r="N46" s="493" t="s">
        <v>407</v>
      </c>
      <c r="O46" s="2"/>
      <c r="P46" s="2"/>
      <c r="Q46" s="2"/>
      <c r="R46" s="2"/>
      <c r="S46" s="2"/>
      <c r="T46" s="2"/>
      <c r="U46" s="2"/>
    </row>
    <row r="47" spans="1:21">
      <c r="A47" s="2"/>
      <c r="B47" s="161" t="s">
        <v>110</v>
      </c>
      <c r="C47" s="178">
        <v>10290003</v>
      </c>
      <c r="D47" s="178">
        <v>1098581</v>
      </c>
      <c r="E47" s="178">
        <v>1098581</v>
      </c>
      <c r="F47" s="178">
        <v>637176.98</v>
      </c>
      <c r="G47" s="178">
        <v>555881.98600000003</v>
      </c>
      <c r="H47" s="178">
        <v>408040</v>
      </c>
      <c r="I47" s="178">
        <v>361640</v>
      </c>
      <c r="J47" s="178">
        <v>0</v>
      </c>
      <c r="K47" s="380">
        <v>0</v>
      </c>
      <c r="L47" s="386"/>
      <c r="M47" s="381">
        <v>0</v>
      </c>
      <c r="N47" s="493" t="s">
        <v>19</v>
      </c>
      <c r="O47" s="2"/>
      <c r="P47" s="2"/>
      <c r="Q47" s="2"/>
      <c r="R47" s="2"/>
      <c r="S47" s="2"/>
      <c r="T47" s="2"/>
      <c r="U47" s="2"/>
    </row>
    <row r="48" spans="1:21">
      <c r="A48" s="2"/>
      <c r="B48" s="161" t="s">
        <v>271</v>
      </c>
      <c r="C48" s="178">
        <v>4622292</v>
      </c>
      <c r="D48" s="178">
        <v>51197</v>
      </c>
      <c r="E48" s="178">
        <v>51259</v>
      </c>
      <c r="F48" s="178">
        <v>22168.300999999999</v>
      </c>
      <c r="G48" s="178">
        <v>21912.315999999999</v>
      </c>
      <c r="H48" s="178">
        <v>20</v>
      </c>
      <c r="I48" s="178">
        <v>20</v>
      </c>
      <c r="J48" s="178">
        <v>1</v>
      </c>
      <c r="K48" s="380">
        <v>1</v>
      </c>
      <c r="L48" s="386"/>
      <c r="M48" s="381">
        <v>0</v>
      </c>
      <c r="N48" s="493" t="s">
        <v>19</v>
      </c>
      <c r="O48" s="2"/>
      <c r="P48" s="2"/>
      <c r="Q48" s="2"/>
      <c r="R48" s="2"/>
      <c r="S48" s="2"/>
      <c r="T48" s="2"/>
      <c r="U48" s="2"/>
    </row>
    <row r="49" spans="1:21">
      <c r="A49" s="2"/>
      <c r="B49" s="161" t="s">
        <v>94</v>
      </c>
      <c r="C49" s="178">
        <v>2098018</v>
      </c>
      <c r="D49" s="178">
        <v>582000</v>
      </c>
      <c r="E49" s="178">
        <v>582</v>
      </c>
      <c r="F49" s="178">
        <v>140844</v>
      </c>
      <c r="G49" s="178">
        <v>111162.00000000001</v>
      </c>
      <c r="H49" s="178">
        <v>0</v>
      </c>
      <c r="I49" s="178">
        <v>0</v>
      </c>
      <c r="J49" s="178">
        <v>0</v>
      </c>
      <c r="K49" s="380">
        <v>0</v>
      </c>
      <c r="L49" s="386"/>
      <c r="M49" s="381">
        <v>0</v>
      </c>
      <c r="N49" s="493" t="s">
        <v>19</v>
      </c>
      <c r="O49" s="2"/>
      <c r="P49" s="2"/>
      <c r="Q49" s="2"/>
      <c r="R49" s="2"/>
      <c r="S49" s="2"/>
      <c r="T49" s="2"/>
      <c r="U49" s="2"/>
    </row>
    <row r="50" spans="1:21">
      <c r="A50" s="2"/>
      <c r="B50" s="161" t="s">
        <v>95</v>
      </c>
      <c r="C50" s="178">
        <v>205716890</v>
      </c>
      <c r="D50" s="178">
        <v>8514877</v>
      </c>
      <c r="E50" s="178">
        <v>12175832</v>
      </c>
      <c r="F50" s="178">
        <v>5568729.5580000011</v>
      </c>
      <c r="G50" s="178">
        <v>5023777.4300000006</v>
      </c>
      <c r="H50" s="178">
        <v>2182400</v>
      </c>
      <c r="I50" s="178">
        <v>2026910</v>
      </c>
      <c r="J50" s="178">
        <v>6377</v>
      </c>
      <c r="K50" s="380">
        <v>58309</v>
      </c>
      <c r="L50" s="386"/>
      <c r="M50" s="381">
        <v>0</v>
      </c>
      <c r="N50" s="493" t="s">
        <v>19</v>
      </c>
      <c r="O50" s="2"/>
      <c r="P50" s="2"/>
      <c r="Q50" s="2"/>
      <c r="R50" s="2"/>
      <c r="S50" s="2"/>
      <c r="T50" s="2"/>
      <c r="U50" s="2"/>
    </row>
    <row r="51" spans="1:21">
      <c r="A51" s="2"/>
      <c r="B51" s="161" t="s">
        <v>26</v>
      </c>
      <c r="C51" s="178">
        <v>408786</v>
      </c>
      <c r="D51" s="178">
        <v>5765</v>
      </c>
      <c r="E51" s="178">
        <v>15855</v>
      </c>
      <c r="F51" s="178">
        <v>4519.76</v>
      </c>
      <c r="G51" s="178">
        <v>4156.5649999999996</v>
      </c>
      <c r="H51" s="178">
        <v>3130</v>
      </c>
      <c r="I51" s="178">
        <v>2630</v>
      </c>
      <c r="J51" s="178">
        <v>47</v>
      </c>
      <c r="K51" s="380">
        <v>47</v>
      </c>
      <c r="L51" s="386"/>
      <c r="M51" s="381">
        <v>0</v>
      </c>
      <c r="N51" s="493" t="s">
        <v>19</v>
      </c>
      <c r="O51" s="2"/>
      <c r="P51" s="2"/>
      <c r="Q51" s="2"/>
      <c r="R51" s="2"/>
      <c r="S51" s="2"/>
      <c r="T51" s="2"/>
      <c r="U51" s="2"/>
    </row>
    <row r="52" spans="1:21">
      <c r="A52" s="2"/>
      <c r="B52" s="161" t="s">
        <v>88</v>
      </c>
      <c r="C52" s="178">
        <v>7037935</v>
      </c>
      <c r="D52" s="178">
        <v>110879</v>
      </c>
      <c r="E52" s="178">
        <v>145186</v>
      </c>
      <c r="F52" s="178">
        <v>33374.578999999998</v>
      </c>
      <c r="G52" s="178">
        <v>39029.408000000003</v>
      </c>
      <c r="H52" s="178">
        <v>1570</v>
      </c>
      <c r="I52" s="178">
        <v>5970</v>
      </c>
      <c r="J52" s="178">
        <v>5</v>
      </c>
      <c r="K52" s="380">
        <v>1009</v>
      </c>
      <c r="L52" s="386"/>
      <c r="M52" s="381">
        <v>0</v>
      </c>
      <c r="N52" s="493" t="s">
        <v>19</v>
      </c>
      <c r="O52" s="2"/>
      <c r="P52" s="2"/>
      <c r="Q52" s="2"/>
      <c r="R52" s="2"/>
      <c r="S52" s="2"/>
      <c r="T52" s="2"/>
      <c r="U52" s="2"/>
    </row>
    <row r="53" spans="1:21">
      <c r="A53" s="2"/>
      <c r="B53" s="161" t="s">
        <v>127</v>
      </c>
      <c r="C53" s="178">
        <v>17275115</v>
      </c>
      <c r="D53" s="178">
        <v>274222</v>
      </c>
      <c r="E53" s="178">
        <v>274222</v>
      </c>
      <c r="F53" s="178">
        <v>68555.5</v>
      </c>
      <c r="G53" s="178">
        <v>53747.512000000002</v>
      </c>
      <c r="H53" s="178">
        <v>0</v>
      </c>
      <c r="I53" s="178">
        <v>0</v>
      </c>
      <c r="J53" s="178">
        <v>0</v>
      </c>
      <c r="K53" s="380">
        <v>0</v>
      </c>
      <c r="L53" s="386"/>
      <c r="M53" s="381">
        <v>0</v>
      </c>
      <c r="N53" s="493" t="s">
        <v>407</v>
      </c>
      <c r="O53" s="2"/>
      <c r="P53" s="2"/>
      <c r="Q53" s="2"/>
      <c r="R53" s="2"/>
      <c r="S53" s="2"/>
      <c r="T53" s="2"/>
      <c r="U53" s="2"/>
    </row>
    <row r="54" spans="1:21">
      <c r="A54" s="2"/>
      <c r="B54" s="161" t="s">
        <v>128</v>
      </c>
      <c r="C54" s="178">
        <v>10557259</v>
      </c>
      <c r="D54" s="178">
        <v>27834</v>
      </c>
      <c r="E54" s="178">
        <v>27834</v>
      </c>
      <c r="F54" s="178">
        <v>3145.2419999999997</v>
      </c>
      <c r="G54" s="178">
        <v>2978.2379999999994</v>
      </c>
      <c r="H54" s="178">
        <v>400</v>
      </c>
      <c r="I54" s="178">
        <v>400</v>
      </c>
      <c r="J54" s="178">
        <v>0</v>
      </c>
      <c r="K54" s="380">
        <v>0</v>
      </c>
      <c r="L54" s="386"/>
      <c r="M54" s="381">
        <v>0</v>
      </c>
      <c r="N54" s="493" t="s">
        <v>407</v>
      </c>
      <c r="O54" s="2"/>
      <c r="P54" s="2"/>
      <c r="Q54" s="2"/>
      <c r="R54" s="2"/>
      <c r="S54" s="2"/>
      <c r="T54" s="2"/>
      <c r="U54" s="2"/>
    </row>
    <row r="55" spans="1:21">
      <c r="A55" s="2"/>
      <c r="B55" s="161" t="s">
        <v>129</v>
      </c>
      <c r="C55" s="178">
        <v>14952665</v>
      </c>
      <c r="D55" s="178">
        <v>181035</v>
      </c>
      <c r="E55" s="178">
        <v>24355</v>
      </c>
      <c r="F55" s="178">
        <v>132698.655</v>
      </c>
      <c r="G55" s="178">
        <v>97034.76</v>
      </c>
      <c r="H55" s="178">
        <v>7660</v>
      </c>
      <c r="I55" s="178">
        <v>3220</v>
      </c>
      <c r="J55" s="178">
        <v>0</v>
      </c>
      <c r="K55" s="380">
        <v>89</v>
      </c>
      <c r="L55" s="386"/>
      <c r="M55" s="381">
        <v>0</v>
      </c>
      <c r="N55" s="493" t="s">
        <v>407</v>
      </c>
      <c r="O55" s="2"/>
      <c r="P55" s="2"/>
      <c r="Q55" s="2"/>
      <c r="R55" s="2"/>
      <c r="S55" s="2"/>
      <c r="T55" s="2"/>
      <c r="U55" s="2"/>
    </row>
    <row r="56" spans="1:21">
      <c r="A56" s="2"/>
      <c r="B56" s="161" t="s">
        <v>130</v>
      </c>
      <c r="C56" s="178">
        <v>20129878</v>
      </c>
      <c r="D56" s="178">
        <v>475442</v>
      </c>
      <c r="E56" s="178">
        <v>491989</v>
      </c>
      <c r="F56" s="178">
        <v>244377.18799999999</v>
      </c>
      <c r="G56" s="178">
        <v>189225.916</v>
      </c>
      <c r="H56" s="381">
        <v>0</v>
      </c>
      <c r="I56" s="381">
        <v>0</v>
      </c>
      <c r="J56" s="178">
        <v>52</v>
      </c>
      <c r="K56" s="380">
        <v>568</v>
      </c>
      <c r="L56" s="386"/>
      <c r="M56" s="381">
        <v>0</v>
      </c>
      <c r="N56" s="493" t="s">
        <v>407</v>
      </c>
      <c r="O56" s="2"/>
      <c r="P56" s="2"/>
      <c r="Q56" s="2"/>
      <c r="R56" s="2"/>
      <c r="S56" s="2"/>
      <c r="T56" s="2"/>
      <c r="U56" s="2"/>
    </row>
    <row r="57" spans="1:21">
      <c r="A57" s="2"/>
      <c r="B57" s="161" t="s">
        <v>37</v>
      </c>
      <c r="C57" s="178">
        <v>34300083</v>
      </c>
      <c r="D57" s="178">
        <v>9984670</v>
      </c>
      <c r="E57" s="178">
        <v>15607077</v>
      </c>
      <c r="F57" s="178">
        <v>3824128.6099999994</v>
      </c>
      <c r="G57" s="178">
        <v>3814143.94</v>
      </c>
      <c r="H57" s="178">
        <v>2066380</v>
      </c>
      <c r="I57" s="178">
        <v>2059240</v>
      </c>
      <c r="J57" s="178">
        <v>17695</v>
      </c>
      <c r="K57" s="380">
        <v>46327</v>
      </c>
      <c r="L57" s="386"/>
      <c r="M57" s="381">
        <v>0</v>
      </c>
      <c r="N57" s="493" t="s">
        <v>19</v>
      </c>
      <c r="O57" s="2"/>
      <c r="P57" s="2"/>
      <c r="Q57" s="2"/>
      <c r="R57" s="2"/>
      <c r="S57" s="2"/>
      <c r="T57" s="2"/>
      <c r="U57" s="2"/>
    </row>
    <row r="58" spans="1:21">
      <c r="A58" s="2"/>
      <c r="B58" s="161" t="s">
        <v>272</v>
      </c>
      <c r="C58" s="178">
        <v>523568</v>
      </c>
      <c r="D58" s="178">
        <v>4033</v>
      </c>
      <c r="E58" s="178">
        <v>804594</v>
      </c>
      <c r="F58" s="178">
        <v>576.71900000000005</v>
      </c>
      <c r="G58" s="178">
        <v>899.35900000000004</v>
      </c>
      <c r="H58" s="178">
        <v>0</v>
      </c>
      <c r="I58" s="178">
        <v>0</v>
      </c>
      <c r="J58" s="178">
        <v>0</v>
      </c>
      <c r="K58" s="380">
        <v>0</v>
      </c>
      <c r="L58" s="386"/>
      <c r="M58" s="381">
        <v>0</v>
      </c>
      <c r="N58" s="493"/>
      <c r="O58" s="2"/>
      <c r="P58" s="2"/>
      <c r="Q58" s="2"/>
      <c r="R58" s="2"/>
      <c r="S58" s="2"/>
      <c r="T58" s="2"/>
      <c r="U58" s="2"/>
    </row>
    <row r="59" spans="1:21">
      <c r="A59" s="2"/>
      <c r="B59" s="161" t="s">
        <v>273</v>
      </c>
      <c r="C59" s="178">
        <v>5256</v>
      </c>
      <c r="D59" s="178">
        <v>260</v>
      </c>
      <c r="E59" s="178">
        <v>1E-4</v>
      </c>
      <c r="F59" s="178">
        <v>137.54</v>
      </c>
      <c r="G59" s="178">
        <v>137.54</v>
      </c>
      <c r="H59" s="381">
        <v>0</v>
      </c>
      <c r="I59" s="381">
        <v>0</v>
      </c>
      <c r="J59" s="178">
        <v>0</v>
      </c>
      <c r="K59" s="380">
        <v>0</v>
      </c>
      <c r="L59" s="386"/>
      <c r="M59" s="381">
        <v>0</v>
      </c>
      <c r="N59" s="493" t="s">
        <v>426</v>
      </c>
      <c r="O59" s="2"/>
      <c r="P59" s="2"/>
      <c r="Q59" s="2"/>
      <c r="R59" s="2"/>
      <c r="S59" s="2"/>
      <c r="T59" s="2"/>
      <c r="U59" s="2"/>
    </row>
    <row r="60" spans="1:21">
      <c r="A60" s="2"/>
      <c r="B60" s="161" t="s">
        <v>274</v>
      </c>
      <c r="C60" s="178">
        <v>5057208</v>
      </c>
      <c r="D60" s="178">
        <v>622984</v>
      </c>
      <c r="E60" s="178">
        <v>622984</v>
      </c>
      <c r="F60" s="178">
        <v>225520.20800000001</v>
      </c>
      <c r="G60" s="178">
        <v>221782.304</v>
      </c>
      <c r="H60" s="178">
        <v>39000</v>
      </c>
      <c r="I60" s="178">
        <v>19880</v>
      </c>
      <c r="J60" s="178">
        <v>0</v>
      </c>
      <c r="K60" s="380">
        <v>0</v>
      </c>
      <c r="L60" s="386"/>
      <c r="M60" s="381">
        <v>0</v>
      </c>
      <c r="N60" s="493" t="s">
        <v>407</v>
      </c>
      <c r="O60" s="2"/>
      <c r="P60" s="2"/>
      <c r="Q60" s="2"/>
      <c r="R60" s="2"/>
      <c r="S60" s="2"/>
      <c r="T60" s="2"/>
      <c r="U60" s="2"/>
    </row>
    <row r="61" spans="1:21">
      <c r="A61" s="2"/>
      <c r="B61" s="161" t="s">
        <v>132</v>
      </c>
      <c r="C61" s="178">
        <v>10975648</v>
      </c>
      <c r="D61" s="178">
        <v>1284000</v>
      </c>
      <c r="E61" s="178">
        <v>1284000</v>
      </c>
      <c r="F61" s="178">
        <v>68052</v>
      </c>
      <c r="G61" s="178">
        <v>50076</v>
      </c>
      <c r="H61" s="381">
        <v>0</v>
      </c>
      <c r="I61" s="381">
        <v>0</v>
      </c>
      <c r="J61" s="178">
        <v>0</v>
      </c>
      <c r="K61" s="380">
        <v>0</v>
      </c>
      <c r="L61" s="386"/>
      <c r="M61" s="381">
        <v>0</v>
      </c>
      <c r="N61" s="493" t="s">
        <v>407</v>
      </c>
      <c r="O61" s="2"/>
      <c r="P61" s="2"/>
      <c r="Q61" s="2"/>
      <c r="R61" s="2"/>
      <c r="S61" s="2"/>
      <c r="T61" s="2"/>
      <c r="U61" s="2"/>
    </row>
    <row r="62" spans="1:21">
      <c r="A62" s="2"/>
      <c r="B62" s="161" t="s">
        <v>76</v>
      </c>
      <c r="C62" s="178">
        <v>17067369</v>
      </c>
      <c r="D62" s="178">
        <v>756102</v>
      </c>
      <c r="E62" s="178">
        <v>4431381</v>
      </c>
      <c r="F62" s="178">
        <v>155000.91</v>
      </c>
      <c r="G62" s="178">
        <v>180708.378</v>
      </c>
      <c r="H62" s="178">
        <v>46310</v>
      </c>
      <c r="I62" s="178">
        <v>53550</v>
      </c>
      <c r="J62" s="178">
        <v>8482</v>
      </c>
      <c r="K62" s="380">
        <v>159975</v>
      </c>
      <c r="L62" s="386"/>
      <c r="M62" s="381">
        <v>0</v>
      </c>
      <c r="N62" s="493" t="s">
        <v>19</v>
      </c>
      <c r="O62" s="2"/>
      <c r="P62" s="2"/>
      <c r="Q62" s="2"/>
      <c r="R62" s="2"/>
      <c r="S62" s="2"/>
      <c r="T62" s="2"/>
      <c r="U62" s="2"/>
    </row>
    <row r="63" spans="1:21">
      <c r="A63" s="2"/>
      <c r="B63" s="161" t="s">
        <v>74</v>
      </c>
      <c r="C63" s="178">
        <v>1343239923</v>
      </c>
      <c r="D63" s="178">
        <v>9598094</v>
      </c>
      <c r="E63" s="178">
        <v>13520487</v>
      </c>
      <c r="F63" s="178">
        <v>1602881.6979999999</v>
      </c>
      <c r="G63" s="178">
        <v>2121178.7740000002</v>
      </c>
      <c r="H63" s="178">
        <v>116460</v>
      </c>
      <c r="I63" s="178">
        <v>116320</v>
      </c>
      <c r="J63" s="178">
        <v>1440</v>
      </c>
      <c r="K63" s="380">
        <v>8668</v>
      </c>
      <c r="L63" s="386"/>
      <c r="M63" s="381">
        <v>0</v>
      </c>
      <c r="N63" s="493" t="s">
        <v>19</v>
      </c>
      <c r="O63" s="2"/>
      <c r="P63" s="2"/>
      <c r="Q63" s="2"/>
      <c r="R63" s="2"/>
      <c r="S63" s="2"/>
      <c r="T63" s="2"/>
      <c r="U63" s="2"/>
    </row>
    <row r="64" spans="1:21">
      <c r="A64" s="2"/>
      <c r="B64" s="161" t="s">
        <v>275</v>
      </c>
      <c r="C64" s="178">
        <v>7153519</v>
      </c>
      <c r="D64" s="178">
        <v>1104</v>
      </c>
      <c r="E64" s="178">
        <v>1.0000000000000001E-5</v>
      </c>
      <c r="F64" s="381">
        <v>0</v>
      </c>
      <c r="G64" s="381">
        <v>0</v>
      </c>
      <c r="H64" s="381">
        <v>0</v>
      </c>
      <c r="I64" s="381">
        <v>0</v>
      </c>
      <c r="J64" s="178">
        <v>0</v>
      </c>
      <c r="K64" s="380">
        <v>0</v>
      </c>
      <c r="L64" s="386"/>
      <c r="M64" s="381">
        <v>0</v>
      </c>
      <c r="N64" s="493"/>
      <c r="O64" s="2"/>
      <c r="P64" s="2"/>
      <c r="Q64" s="2"/>
      <c r="R64" s="2"/>
      <c r="S64" s="2"/>
      <c r="T64" s="2"/>
      <c r="U64" s="2"/>
    </row>
    <row r="65" spans="1:21">
      <c r="A65" s="2"/>
      <c r="B65" s="161" t="s">
        <v>276</v>
      </c>
      <c r="C65" s="178">
        <v>578025</v>
      </c>
      <c r="D65" s="178">
        <v>26.8</v>
      </c>
      <c r="E65" s="178">
        <v>1.0000000000000001E-5</v>
      </c>
      <c r="F65" s="381">
        <v>0</v>
      </c>
      <c r="G65" s="381">
        <v>0</v>
      </c>
      <c r="H65" s="381">
        <v>0</v>
      </c>
      <c r="I65" s="381">
        <v>0</v>
      </c>
      <c r="J65" s="178">
        <v>0</v>
      </c>
      <c r="K65" s="380">
        <v>0</v>
      </c>
      <c r="L65" s="386"/>
      <c r="M65" s="381">
        <v>0</v>
      </c>
      <c r="N65" s="493"/>
      <c r="O65" s="2"/>
      <c r="P65" s="2"/>
      <c r="Q65" s="2"/>
      <c r="R65" s="2"/>
      <c r="S65" s="2"/>
      <c r="T65" s="2"/>
      <c r="U65" s="2"/>
    </row>
    <row r="66" spans="1:21">
      <c r="A66" s="2"/>
      <c r="B66" s="161" t="s">
        <v>133</v>
      </c>
      <c r="C66" s="178">
        <v>45239079</v>
      </c>
      <c r="D66" s="178">
        <v>1138914</v>
      </c>
      <c r="E66" s="178">
        <v>1949906</v>
      </c>
      <c r="F66" s="178">
        <v>661709.03399999999</v>
      </c>
      <c r="G66" s="178">
        <v>600207.67799999996</v>
      </c>
      <c r="H66" s="178">
        <v>86850</v>
      </c>
      <c r="I66" s="178">
        <v>85430</v>
      </c>
      <c r="J66" s="178">
        <v>2059</v>
      </c>
      <c r="K66" s="380">
        <v>74471</v>
      </c>
      <c r="L66" s="386"/>
      <c r="M66" s="381">
        <v>0</v>
      </c>
      <c r="N66" s="493" t="s">
        <v>407</v>
      </c>
      <c r="O66" s="2"/>
      <c r="P66" s="2"/>
      <c r="Q66" s="2"/>
      <c r="R66" s="2"/>
      <c r="S66" s="2"/>
      <c r="T66" s="2"/>
      <c r="U66" s="2"/>
    </row>
    <row r="67" spans="1:21">
      <c r="A67" s="2"/>
      <c r="B67" s="161" t="s">
        <v>134</v>
      </c>
      <c r="C67" s="178">
        <v>737284</v>
      </c>
      <c r="D67" s="178">
        <v>2235</v>
      </c>
      <c r="E67" s="178">
        <v>165987</v>
      </c>
      <c r="F67" s="178">
        <v>587.80500000000006</v>
      </c>
      <c r="G67" s="178">
        <v>444.76499999999999</v>
      </c>
      <c r="H67" s="178">
        <v>80</v>
      </c>
      <c r="I67" s="178">
        <v>80</v>
      </c>
      <c r="J67" s="178">
        <v>0</v>
      </c>
      <c r="K67" s="380">
        <v>3808</v>
      </c>
      <c r="L67" s="386"/>
      <c r="M67" s="381">
        <v>0</v>
      </c>
      <c r="N67" s="493" t="s">
        <v>407</v>
      </c>
      <c r="O67" s="2"/>
      <c r="P67" s="2"/>
      <c r="Q67" s="2"/>
      <c r="R67" s="2"/>
      <c r="S67" s="2"/>
      <c r="T67" s="2"/>
      <c r="U67" s="2"/>
    </row>
    <row r="68" spans="1:21">
      <c r="A68" s="2"/>
      <c r="B68" s="161" t="s">
        <v>135</v>
      </c>
      <c r="C68" s="178">
        <v>4366266</v>
      </c>
      <c r="D68" s="178">
        <v>342000</v>
      </c>
      <c r="E68" s="178">
        <v>373017</v>
      </c>
      <c r="F68" s="178">
        <v>227430</v>
      </c>
      <c r="G68" s="178">
        <v>223668.00000000003</v>
      </c>
      <c r="H68" s="178">
        <v>75480</v>
      </c>
      <c r="I68" s="178">
        <v>74070</v>
      </c>
      <c r="J68" s="178">
        <v>0</v>
      </c>
      <c r="K68" s="380">
        <v>1173</v>
      </c>
      <c r="L68" s="386"/>
      <c r="M68" s="381">
        <v>0</v>
      </c>
      <c r="N68" s="493" t="s">
        <v>407</v>
      </c>
      <c r="O68" s="2"/>
      <c r="P68" s="2"/>
      <c r="Q68" s="2"/>
      <c r="R68" s="2"/>
      <c r="S68" s="2"/>
      <c r="T68" s="2"/>
      <c r="U68" s="2"/>
    </row>
    <row r="69" spans="1:21">
      <c r="A69" s="2"/>
      <c r="B69" s="161" t="s">
        <v>136</v>
      </c>
      <c r="C69" s="178">
        <v>4636348</v>
      </c>
      <c r="D69" s="178">
        <v>51100</v>
      </c>
      <c r="E69" s="178">
        <v>625825</v>
      </c>
      <c r="F69" s="178">
        <v>25652.2</v>
      </c>
      <c r="G69" s="178">
        <v>27594</v>
      </c>
      <c r="H69" s="178">
        <v>13130</v>
      </c>
      <c r="I69" s="178">
        <v>18140</v>
      </c>
      <c r="J69" s="178">
        <v>3752</v>
      </c>
      <c r="K69" s="380">
        <v>4987</v>
      </c>
      <c r="L69" s="386"/>
      <c r="M69" s="381">
        <v>0</v>
      </c>
      <c r="N69" s="493" t="s">
        <v>407</v>
      </c>
      <c r="O69" s="2"/>
      <c r="P69" s="2"/>
      <c r="Q69" s="2"/>
      <c r="R69" s="2"/>
      <c r="S69" s="2"/>
      <c r="T69" s="2"/>
      <c r="U69" s="2"/>
    </row>
    <row r="70" spans="1:21">
      <c r="A70" s="2"/>
      <c r="B70" s="161" t="s">
        <v>137</v>
      </c>
      <c r="C70" s="178">
        <v>21952093</v>
      </c>
      <c r="D70" s="178">
        <v>322463</v>
      </c>
      <c r="E70" s="178">
        <v>498717</v>
      </c>
      <c r="F70" s="178">
        <v>103510.62300000001</v>
      </c>
      <c r="G70" s="178">
        <v>105445.40100000001</v>
      </c>
      <c r="H70" s="178">
        <v>6250</v>
      </c>
      <c r="I70" s="178">
        <v>6250</v>
      </c>
      <c r="J70" s="178">
        <v>8</v>
      </c>
      <c r="K70" s="380">
        <v>243</v>
      </c>
      <c r="L70" s="386"/>
      <c r="M70" s="381">
        <v>0</v>
      </c>
      <c r="N70" s="493" t="s">
        <v>407</v>
      </c>
      <c r="O70" s="2"/>
      <c r="P70" s="2"/>
      <c r="Q70" s="2"/>
      <c r="R70" s="2"/>
      <c r="S70" s="2"/>
      <c r="T70" s="2"/>
      <c r="U70" s="2"/>
    </row>
    <row r="71" spans="1:21">
      <c r="A71" s="2"/>
      <c r="B71" s="161" t="s">
        <v>70</v>
      </c>
      <c r="C71" s="178">
        <v>4480043</v>
      </c>
      <c r="D71" s="178">
        <v>56594</v>
      </c>
      <c r="E71" s="178">
        <v>115626</v>
      </c>
      <c r="F71" s="178">
        <v>18732.614000000001</v>
      </c>
      <c r="G71" s="178">
        <v>19411.742000000002</v>
      </c>
      <c r="H71" s="178">
        <v>70</v>
      </c>
      <c r="I71" s="178">
        <v>70</v>
      </c>
      <c r="J71" s="178">
        <v>437</v>
      </c>
      <c r="K71" s="380">
        <v>5113</v>
      </c>
      <c r="L71" s="386"/>
      <c r="M71" s="381">
        <v>0</v>
      </c>
      <c r="N71" s="493" t="s">
        <v>19</v>
      </c>
      <c r="O71" s="2"/>
      <c r="P71" s="2"/>
      <c r="Q71" s="2"/>
      <c r="R71" s="2"/>
      <c r="S71" s="2"/>
      <c r="T71" s="2"/>
      <c r="U71" s="2"/>
    </row>
    <row r="72" spans="1:21">
      <c r="A72" s="2"/>
      <c r="B72" s="161" t="s">
        <v>138</v>
      </c>
      <c r="C72" s="178">
        <v>11075244</v>
      </c>
      <c r="D72" s="178">
        <v>109886</v>
      </c>
      <c r="E72" s="178">
        <v>460637</v>
      </c>
      <c r="F72" s="178">
        <v>21098.111999999997</v>
      </c>
      <c r="G72" s="178">
        <v>33075.686000000002</v>
      </c>
      <c r="H72" s="178">
        <v>0</v>
      </c>
      <c r="I72" s="178">
        <v>0</v>
      </c>
      <c r="J72" s="178">
        <v>1531</v>
      </c>
      <c r="K72" s="380">
        <v>9345</v>
      </c>
      <c r="L72" s="386"/>
      <c r="M72" s="381">
        <v>0</v>
      </c>
      <c r="N72" s="493" t="s">
        <v>407</v>
      </c>
      <c r="O72" s="2"/>
      <c r="P72" s="2"/>
      <c r="Q72" s="2"/>
      <c r="R72" s="2"/>
      <c r="S72" s="2"/>
      <c r="T72" s="2"/>
      <c r="U72" s="2"/>
    </row>
    <row r="73" spans="1:21">
      <c r="A73" s="2"/>
      <c r="B73" s="161" t="s">
        <v>50</v>
      </c>
      <c r="C73" s="178">
        <v>1138071</v>
      </c>
      <c r="D73" s="178">
        <v>9251</v>
      </c>
      <c r="E73" s="178">
        <v>107958</v>
      </c>
      <c r="F73" s="178">
        <v>1609.674</v>
      </c>
      <c r="G73" s="178">
        <v>1729.9370000000001</v>
      </c>
      <c r="H73" s="178">
        <v>130</v>
      </c>
      <c r="I73" s="178">
        <v>130</v>
      </c>
      <c r="J73" s="178">
        <v>0</v>
      </c>
      <c r="K73" s="380">
        <v>121</v>
      </c>
      <c r="L73" s="386"/>
      <c r="M73" s="381">
        <v>0</v>
      </c>
      <c r="N73" s="493" t="s">
        <v>19</v>
      </c>
      <c r="O73" s="2"/>
      <c r="P73" s="2"/>
      <c r="Q73" s="2"/>
      <c r="R73" s="2"/>
      <c r="S73" s="2"/>
      <c r="T73" s="2"/>
      <c r="U73" s="2"/>
    </row>
    <row r="74" spans="1:21">
      <c r="A74" s="2"/>
      <c r="B74" s="161" t="s">
        <v>52</v>
      </c>
      <c r="C74" s="178">
        <v>10177300</v>
      </c>
      <c r="D74" s="178">
        <v>78867</v>
      </c>
      <c r="E74" s="178">
        <v>78867</v>
      </c>
      <c r="F74" s="178">
        <v>26814.78</v>
      </c>
      <c r="G74" s="178">
        <v>27209.114999999998</v>
      </c>
      <c r="H74" s="178">
        <v>90</v>
      </c>
      <c r="I74" s="178">
        <v>100</v>
      </c>
      <c r="J74" s="178">
        <v>0</v>
      </c>
      <c r="K74" s="380">
        <v>0</v>
      </c>
      <c r="L74" s="386"/>
      <c r="M74" s="381">
        <v>0</v>
      </c>
      <c r="N74" s="493" t="s">
        <v>19</v>
      </c>
      <c r="O74" s="2"/>
      <c r="P74" s="2"/>
      <c r="Q74" s="2"/>
      <c r="R74" s="2"/>
      <c r="S74" s="2"/>
      <c r="T74" s="2"/>
      <c r="U74" s="2"/>
    </row>
    <row r="75" spans="1:21">
      <c r="A75" s="2"/>
      <c r="B75" s="161" t="s">
        <v>139</v>
      </c>
      <c r="C75" s="178">
        <v>73599190</v>
      </c>
      <c r="D75" s="178">
        <v>2344858</v>
      </c>
      <c r="E75" s="178">
        <v>2346464</v>
      </c>
      <c r="F75" s="178">
        <v>1657814.6060000001</v>
      </c>
      <c r="G75" s="178">
        <v>1578089.4340000001</v>
      </c>
      <c r="H75" s="178">
        <v>1051890</v>
      </c>
      <c r="I75" s="178">
        <v>1026860</v>
      </c>
      <c r="J75" s="178">
        <v>27</v>
      </c>
      <c r="K75" s="380">
        <v>31</v>
      </c>
      <c r="L75" s="386"/>
      <c r="M75" s="381">
        <v>0</v>
      </c>
      <c r="N75" s="493" t="s">
        <v>407</v>
      </c>
      <c r="O75" s="2"/>
      <c r="P75" s="2"/>
      <c r="Q75" s="2"/>
      <c r="R75" s="2"/>
      <c r="S75" s="2"/>
      <c r="T75" s="2"/>
      <c r="U75" s="2"/>
    </row>
    <row r="76" spans="1:21">
      <c r="A76" s="2"/>
      <c r="B76" s="161" t="s">
        <v>68</v>
      </c>
      <c r="C76" s="178">
        <v>5543453</v>
      </c>
      <c r="D76" s="178">
        <v>43094</v>
      </c>
      <c r="E76" s="178">
        <v>4761811</v>
      </c>
      <c r="F76" s="178">
        <v>5516.0320000000002</v>
      </c>
      <c r="G76" s="178">
        <v>6205.5360000000001</v>
      </c>
      <c r="H76" s="178">
        <v>300</v>
      </c>
      <c r="I76" s="178">
        <v>340</v>
      </c>
      <c r="J76" s="178">
        <v>10968</v>
      </c>
      <c r="K76" s="380">
        <v>17890</v>
      </c>
      <c r="L76" s="386"/>
      <c r="M76" s="381">
        <v>0</v>
      </c>
      <c r="N76" s="493" t="s">
        <v>19</v>
      </c>
      <c r="O76" s="2"/>
      <c r="P76" s="2"/>
      <c r="Q76" s="2"/>
      <c r="R76" s="2"/>
      <c r="S76" s="2"/>
      <c r="T76" s="2"/>
      <c r="U76" s="2"/>
    </row>
    <row r="77" spans="1:21">
      <c r="A77" s="2"/>
      <c r="B77" s="161" t="s">
        <v>277</v>
      </c>
      <c r="C77" s="178">
        <v>774389</v>
      </c>
      <c r="D77" s="178">
        <v>23200</v>
      </c>
      <c r="E77" s="178">
        <v>30659</v>
      </c>
      <c r="F77" s="178">
        <v>46.400000000000006</v>
      </c>
      <c r="G77" s="178">
        <v>46.400000000000006</v>
      </c>
      <c r="H77" s="178">
        <v>0</v>
      </c>
      <c r="I77" s="178">
        <v>0</v>
      </c>
      <c r="J77" s="178">
        <v>0</v>
      </c>
      <c r="K77" s="380">
        <v>12</v>
      </c>
      <c r="L77" s="386"/>
      <c r="M77" s="381">
        <v>0</v>
      </c>
      <c r="N77" s="493"/>
      <c r="O77" s="2"/>
      <c r="P77" s="2"/>
      <c r="Q77" s="2"/>
      <c r="R77" s="2"/>
      <c r="S77" s="2"/>
      <c r="T77" s="2"/>
      <c r="U77" s="2"/>
    </row>
    <row r="78" spans="1:21">
      <c r="A78" s="2"/>
      <c r="B78" s="161" t="s">
        <v>278</v>
      </c>
      <c r="C78" s="178">
        <v>73126</v>
      </c>
      <c r="D78" s="178">
        <v>751</v>
      </c>
      <c r="E78" s="178">
        <v>29736</v>
      </c>
      <c r="F78" s="178">
        <v>500.91700000000003</v>
      </c>
      <c r="G78" s="178">
        <v>434.07799999999997</v>
      </c>
      <c r="H78" s="178">
        <v>280</v>
      </c>
      <c r="I78" s="178">
        <v>260</v>
      </c>
      <c r="J78" s="178">
        <v>5</v>
      </c>
      <c r="K78" s="380">
        <v>5</v>
      </c>
      <c r="L78" s="386"/>
      <c r="M78" s="381">
        <v>0</v>
      </c>
      <c r="N78" s="493" t="s">
        <v>426</v>
      </c>
      <c r="O78" s="2"/>
      <c r="P78" s="2"/>
      <c r="Q78" s="2"/>
      <c r="R78" s="2"/>
      <c r="S78" s="2"/>
      <c r="T78" s="2"/>
      <c r="U78" s="2"/>
    </row>
    <row r="79" spans="1:21">
      <c r="A79" s="2"/>
      <c r="B79" s="161" t="s">
        <v>104</v>
      </c>
      <c r="C79" s="178">
        <v>10088598</v>
      </c>
      <c r="D79" s="178">
        <v>48310</v>
      </c>
      <c r="E79" s="178">
        <v>304569</v>
      </c>
      <c r="F79" s="178">
        <v>19807.100000000002</v>
      </c>
      <c r="G79" s="178">
        <v>19807.100000000002</v>
      </c>
      <c r="H79" s="381">
        <v>0</v>
      </c>
      <c r="I79" s="381">
        <v>0</v>
      </c>
      <c r="J79" s="178">
        <v>1744</v>
      </c>
      <c r="K79" s="380">
        <v>24588</v>
      </c>
      <c r="L79" s="386"/>
      <c r="M79" s="381">
        <v>0</v>
      </c>
      <c r="N79" s="493" t="s">
        <v>19</v>
      </c>
      <c r="O79" s="2"/>
      <c r="P79" s="2"/>
      <c r="Q79" s="2"/>
      <c r="R79" s="2"/>
      <c r="S79" s="2"/>
      <c r="T79" s="2"/>
      <c r="U79" s="2"/>
    </row>
    <row r="80" spans="1:21">
      <c r="A80" s="2"/>
      <c r="B80" s="161" t="s">
        <v>98</v>
      </c>
      <c r="C80" s="178">
        <v>15223680</v>
      </c>
      <c r="D80" s="178">
        <v>283561</v>
      </c>
      <c r="E80" s="178">
        <v>1333600</v>
      </c>
      <c r="F80" s="178">
        <v>149720.20799999998</v>
      </c>
      <c r="G80" s="178">
        <v>143198.30499999999</v>
      </c>
      <c r="H80" s="178">
        <v>145860</v>
      </c>
      <c r="I80" s="178">
        <v>124670</v>
      </c>
      <c r="J80" s="178">
        <v>138984</v>
      </c>
      <c r="K80" s="380">
        <v>139951</v>
      </c>
      <c r="L80" s="386"/>
      <c r="M80" s="381">
        <v>0</v>
      </c>
      <c r="N80" s="493" t="s">
        <v>19</v>
      </c>
      <c r="O80" s="2"/>
      <c r="P80" s="2"/>
      <c r="Q80" s="2"/>
      <c r="R80" s="2"/>
      <c r="S80" s="2"/>
      <c r="T80" s="2"/>
      <c r="U80" s="2"/>
    </row>
    <row r="81" spans="1:21">
      <c r="A81" s="2"/>
      <c r="B81" s="161" t="s">
        <v>97</v>
      </c>
      <c r="C81" s="178">
        <v>83688164</v>
      </c>
      <c r="D81" s="178">
        <v>1002000</v>
      </c>
      <c r="E81" s="178">
        <v>1265451</v>
      </c>
      <c r="F81" s="178">
        <v>1002</v>
      </c>
      <c r="G81" s="178">
        <v>1002</v>
      </c>
      <c r="H81" s="178">
        <v>0</v>
      </c>
      <c r="I81" s="178">
        <v>0</v>
      </c>
      <c r="J81" s="178">
        <v>940</v>
      </c>
      <c r="K81" s="380">
        <v>7920</v>
      </c>
      <c r="L81" s="386"/>
      <c r="M81" s="381">
        <v>0</v>
      </c>
      <c r="N81" s="493" t="s">
        <v>19</v>
      </c>
      <c r="O81" s="2"/>
      <c r="P81" s="2"/>
      <c r="Q81" s="2"/>
      <c r="R81" s="2"/>
      <c r="S81" s="2"/>
      <c r="T81" s="2"/>
      <c r="U81" s="2"/>
    </row>
    <row r="82" spans="1:21">
      <c r="A82" s="2"/>
      <c r="B82" s="161" t="s">
        <v>140</v>
      </c>
      <c r="C82" s="178">
        <v>6090646</v>
      </c>
      <c r="D82" s="178">
        <v>21041</v>
      </c>
      <c r="E82" s="178">
        <v>112003</v>
      </c>
      <c r="F82" s="178">
        <v>3829.462</v>
      </c>
      <c r="G82" s="178">
        <v>2693.248</v>
      </c>
      <c r="H82" s="178">
        <v>50</v>
      </c>
      <c r="I82" s="178">
        <v>50</v>
      </c>
      <c r="J82" s="178">
        <v>0</v>
      </c>
      <c r="K82" s="380">
        <v>622</v>
      </c>
      <c r="L82" s="386"/>
      <c r="M82" s="381">
        <v>0</v>
      </c>
      <c r="N82" s="493" t="s">
        <v>407</v>
      </c>
      <c r="O82" s="2"/>
      <c r="P82" s="2"/>
      <c r="Q82" s="2"/>
      <c r="R82" s="2"/>
      <c r="S82" s="2"/>
      <c r="T82" s="2"/>
      <c r="U82" s="2"/>
    </row>
    <row r="83" spans="1:21">
      <c r="A83" s="2"/>
      <c r="B83" s="161" t="s">
        <v>36</v>
      </c>
      <c r="C83" s="178">
        <v>685991</v>
      </c>
      <c r="D83" s="178">
        <v>28051</v>
      </c>
      <c r="E83" s="178">
        <v>33156</v>
      </c>
      <c r="F83" s="178">
        <v>18597.812999999998</v>
      </c>
      <c r="G83" s="178">
        <v>15680.508999999998</v>
      </c>
      <c r="H83" s="178">
        <v>0</v>
      </c>
      <c r="I83" s="178">
        <v>0</v>
      </c>
      <c r="J83" s="178">
        <v>0</v>
      </c>
      <c r="K83" s="380">
        <v>329</v>
      </c>
      <c r="L83" s="386"/>
      <c r="M83" s="381">
        <v>0</v>
      </c>
      <c r="N83" s="493" t="s">
        <v>19</v>
      </c>
      <c r="O83" s="2"/>
      <c r="P83" s="2"/>
      <c r="Q83" s="2"/>
      <c r="R83" s="2"/>
      <c r="S83" s="2"/>
      <c r="T83" s="2"/>
      <c r="U83" s="2"/>
    </row>
    <row r="84" spans="1:21">
      <c r="A84" s="2"/>
      <c r="B84" s="161" t="s">
        <v>141</v>
      </c>
      <c r="C84" s="178">
        <v>6086495</v>
      </c>
      <c r="D84" s="178">
        <v>117600</v>
      </c>
      <c r="E84" s="178">
        <v>195328</v>
      </c>
      <c r="F84" s="178">
        <v>18816</v>
      </c>
      <c r="G84" s="178">
        <v>17640</v>
      </c>
      <c r="H84" s="178">
        <v>0</v>
      </c>
      <c r="I84" s="178">
        <v>0</v>
      </c>
      <c r="J84" s="178">
        <v>0</v>
      </c>
      <c r="K84" s="380">
        <v>0</v>
      </c>
      <c r="L84" s="386"/>
      <c r="M84" s="381">
        <v>0</v>
      </c>
      <c r="N84" s="493" t="s">
        <v>407</v>
      </c>
      <c r="O84" s="2"/>
      <c r="P84" s="2"/>
      <c r="Q84" s="2"/>
      <c r="R84" s="2"/>
      <c r="S84" s="2"/>
      <c r="T84" s="2"/>
      <c r="U84" s="2"/>
    </row>
    <row r="85" spans="1:21">
      <c r="A85" s="2"/>
      <c r="B85" s="161" t="s">
        <v>47</v>
      </c>
      <c r="C85" s="178">
        <v>1274709</v>
      </c>
      <c r="D85" s="178">
        <v>45228</v>
      </c>
      <c r="E85" s="178">
        <v>82219</v>
      </c>
      <c r="F85" s="178">
        <v>23518.559999999998</v>
      </c>
      <c r="G85" s="178">
        <v>23835.155999999999</v>
      </c>
      <c r="H85" s="178">
        <v>400</v>
      </c>
      <c r="I85" s="178">
        <v>580</v>
      </c>
      <c r="J85" s="178">
        <v>45</v>
      </c>
      <c r="K85" s="380">
        <v>6773</v>
      </c>
      <c r="L85" s="386"/>
      <c r="M85" s="381">
        <v>0</v>
      </c>
      <c r="N85" s="493" t="s">
        <v>19</v>
      </c>
      <c r="O85" s="2"/>
      <c r="P85" s="2"/>
      <c r="Q85" s="2"/>
      <c r="R85" s="2"/>
      <c r="S85" s="2"/>
      <c r="T85" s="2"/>
      <c r="U85" s="2"/>
    </row>
    <row r="86" spans="1:21">
      <c r="A86" s="2"/>
      <c r="B86" s="161" t="s">
        <v>142</v>
      </c>
      <c r="C86" s="178">
        <v>93815992</v>
      </c>
      <c r="D86" s="178">
        <v>1104300</v>
      </c>
      <c r="E86" s="178">
        <v>1104300</v>
      </c>
      <c r="F86" s="178">
        <v>152393.4</v>
      </c>
      <c r="G86" s="178">
        <v>125890.2</v>
      </c>
      <c r="H86" s="178">
        <v>0</v>
      </c>
      <c r="I86" s="178">
        <v>0</v>
      </c>
      <c r="J86" s="178">
        <v>0</v>
      </c>
      <c r="K86" s="380">
        <v>0</v>
      </c>
      <c r="L86" s="386"/>
      <c r="M86" s="381">
        <v>0</v>
      </c>
      <c r="N86" s="493" t="s">
        <v>407</v>
      </c>
      <c r="O86" s="2"/>
      <c r="P86" s="2"/>
      <c r="Q86" s="2"/>
      <c r="R86" s="2"/>
      <c r="S86" s="2"/>
      <c r="T86" s="2"/>
      <c r="U86" s="2"/>
    </row>
    <row r="87" spans="1:21">
      <c r="A87" s="2"/>
      <c r="B87" s="161" t="s">
        <v>279</v>
      </c>
      <c r="C87" s="178">
        <v>49483</v>
      </c>
      <c r="D87" s="178">
        <v>1393</v>
      </c>
      <c r="E87" s="178">
        <v>1.0000000000000001E-5</v>
      </c>
      <c r="F87" s="178">
        <v>1.393</v>
      </c>
      <c r="G87" s="178">
        <v>1.393</v>
      </c>
      <c r="H87" s="178">
        <v>0</v>
      </c>
      <c r="I87" s="178">
        <v>0</v>
      </c>
      <c r="J87" s="178">
        <v>0</v>
      </c>
      <c r="K87" s="380">
        <v>0</v>
      </c>
      <c r="L87" s="386"/>
      <c r="M87" s="381">
        <v>0</v>
      </c>
      <c r="N87" s="493" t="s">
        <v>426</v>
      </c>
      <c r="O87" s="2"/>
      <c r="P87" s="2"/>
      <c r="Q87" s="2"/>
      <c r="R87" s="2"/>
      <c r="S87" s="2"/>
      <c r="T87" s="2"/>
      <c r="U87" s="2"/>
    </row>
    <row r="88" spans="1:21">
      <c r="A88" s="2"/>
      <c r="B88" s="161" t="s">
        <v>117</v>
      </c>
      <c r="C88" s="178">
        <v>890057</v>
      </c>
      <c r="D88" s="178">
        <v>18274</v>
      </c>
      <c r="E88" s="178">
        <v>1301250</v>
      </c>
      <c r="F88" s="178">
        <v>9539.0280000000002</v>
      </c>
      <c r="G88" s="178">
        <v>10178.618</v>
      </c>
      <c r="H88" s="178">
        <v>4900</v>
      </c>
      <c r="I88" s="178">
        <v>4110</v>
      </c>
      <c r="J88" s="178">
        <v>1404</v>
      </c>
      <c r="K88" s="380">
        <v>11924</v>
      </c>
      <c r="L88" s="386"/>
      <c r="M88" s="381">
        <v>0</v>
      </c>
      <c r="N88" s="493" t="s">
        <v>407</v>
      </c>
      <c r="O88" s="2"/>
      <c r="P88" s="2"/>
      <c r="Q88" s="2"/>
      <c r="R88" s="2"/>
      <c r="S88" s="2"/>
      <c r="T88" s="2"/>
      <c r="U88" s="2"/>
    </row>
    <row r="89" spans="1:21">
      <c r="A89" s="2"/>
      <c r="B89" s="161" t="s">
        <v>39</v>
      </c>
      <c r="C89" s="178">
        <v>5262930</v>
      </c>
      <c r="D89" s="178">
        <v>338145</v>
      </c>
      <c r="E89" s="178">
        <v>42559</v>
      </c>
      <c r="F89" s="178">
        <v>243464.4</v>
      </c>
      <c r="G89" s="178">
        <v>247183.99499999997</v>
      </c>
      <c r="H89" s="178">
        <v>2300</v>
      </c>
      <c r="I89" s="178">
        <v>2300</v>
      </c>
      <c r="J89" s="178">
        <v>1727</v>
      </c>
      <c r="K89" s="380">
        <v>8722</v>
      </c>
      <c r="L89" s="386"/>
      <c r="M89" s="381">
        <v>0</v>
      </c>
      <c r="N89" s="493" t="s">
        <v>19</v>
      </c>
      <c r="O89" s="2"/>
      <c r="P89" s="2"/>
      <c r="Q89" s="2"/>
      <c r="R89" s="2"/>
      <c r="S89" s="2"/>
      <c r="T89" s="2"/>
      <c r="U89" s="2"/>
    </row>
    <row r="90" spans="1:21">
      <c r="A90" s="2"/>
      <c r="B90" s="161" t="s">
        <v>63</v>
      </c>
      <c r="C90" s="178">
        <v>65630692</v>
      </c>
      <c r="D90" s="178">
        <v>551500</v>
      </c>
      <c r="E90" s="178">
        <v>11655724</v>
      </c>
      <c r="F90" s="178">
        <v>145596</v>
      </c>
      <c r="G90" s="178">
        <v>170965</v>
      </c>
      <c r="H90" s="381">
        <v>0</v>
      </c>
      <c r="I90" s="381">
        <v>0</v>
      </c>
      <c r="J90" s="178">
        <v>1451</v>
      </c>
      <c r="K90" s="380">
        <v>88225</v>
      </c>
      <c r="L90" s="386"/>
      <c r="M90" s="381">
        <v>0</v>
      </c>
      <c r="N90" s="493" t="s">
        <v>19</v>
      </c>
      <c r="O90" s="2"/>
      <c r="P90" s="2"/>
      <c r="Q90" s="2"/>
      <c r="R90" s="2"/>
      <c r="S90" s="2"/>
      <c r="T90" s="2"/>
      <c r="U90" s="2"/>
    </row>
    <row r="91" spans="1:21">
      <c r="A91" s="2"/>
      <c r="B91" s="161" t="s">
        <v>280</v>
      </c>
      <c r="C91" s="178">
        <v>242150</v>
      </c>
      <c r="D91" s="178">
        <v>90000</v>
      </c>
      <c r="E91" s="178">
        <v>1.0000000000000001E-5</v>
      </c>
      <c r="F91" s="178">
        <v>89460</v>
      </c>
      <c r="G91" s="178">
        <v>88740</v>
      </c>
      <c r="H91" s="178">
        <v>81470</v>
      </c>
      <c r="I91" s="178">
        <v>78130</v>
      </c>
      <c r="J91" s="178">
        <v>0</v>
      </c>
      <c r="K91" s="380">
        <v>0</v>
      </c>
      <c r="L91" s="386"/>
      <c r="M91" s="381">
        <v>0</v>
      </c>
      <c r="N91" s="493"/>
      <c r="O91" s="2"/>
      <c r="P91" s="2"/>
      <c r="Q91" s="2"/>
      <c r="R91" s="2"/>
      <c r="S91" s="2"/>
      <c r="T91" s="2"/>
      <c r="U91" s="2"/>
    </row>
    <row r="92" spans="1:21">
      <c r="A92" s="2"/>
      <c r="B92" s="161" t="s">
        <v>281</v>
      </c>
      <c r="C92" s="178">
        <v>274512</v>
      </c>
      <c r="D92" s="178">
        <v>4167</v>
      </c>
      <c r="E92" s="178">
        <v>1.0000000000000001E-5</v>
      </c>
      <c r="F92" s="178">
        <v>625.05000000000007</v>
      </c>
      <c r="G92" s="178">
        <v>1762.6409999999998</v>
      </c>
      <c r="H92" s="178">
        <v>400</v>
      </c>
      <c r="I92" s="178">
        <v>400</v>
      </c>
      <c r="J92" s="178">
        <v>0</v>
      </c>
      <c r="K92" s="380">
        <v>0</v>
      </c>
      <c r="L92" s="386"/>
      <c r="M92" s="381">
        <v>0</v>
      </c>
      <c r="N92" s="493"/>
      <c r="O92" s="2"/>
      <c r="P92" s="2"/>
      <c r="Q92" s="2"/>
      <c r="R92" s="2"/>
      <c r="S92" s="2"/>
      <c r="T92" s="2"/>
      <c r="U92" s="2"/>
    </row>
    <row r="93" spans="1:21">
      <c r="A93" s="2"/>
      <c r="B93" s="161" t="s">
        <v>87</v>
      </c>
      <c r="C93" s="178">
        <v>1608321</v>
      </c>
      <c r="D93" s="178">
        <v>267668</v>
      </c>
      <c r="E93" s="178">
        <v>470458</v>
      </c>
      <c r="F93" s="178">
        <v>228588.47200000001</v>
      </c>
      <c r="G93" s="178">
        <v>239027.52399999998</v>
      </c>
      <c r="H93" s="178">
        <v>209340</v>
      </c>
      <c r="I93" s="178">
        <v>128040</v>
      </c>
      <c r="J93" s="178">
        <v>84</v>
      </c>
      <c r="K93" s="380">
        <v>1896</v>
      </c>
      <c r="L93" s="386"/>
      <c r="M93" s="381">
        <v>0</v>
      </c>
      <c r="N93" s="493" t="s">
        <v>19</v>
      </c>
      <c r="O93" s="2"/>
      <c r="P93" s="2"/>
      <c r="Q93" s="2"/>
      <c r="R93" s="2"/>
      <c r="S93" s="2"/>
      <c r="T93" s="2"/>
      <c r="U93" s="2"/>
    </row>
    <row r="94" spans="1:21">
      <c r="A94" s="2"/>
      <c r="B94" s="161" t="s">
        <v>143</v>
      </c>
      <c r="C94" s="178">
        <v>1840454</v>
      </c>
      <c r="D94" s="178">
        <v>11295</v>
      </c>
      <c r="E94" s="178">
        <v>34407</v>
      </c>
      <c r="F94" s="178">
        <v>4992.3900000000003</v>
      </c>
      <c r="G94" s="178">
        <v>5511.96</v>
      </c>
      <c r="H94" s="178">
        <v>10</v>
      </c>
      <c r="I94" s="178">
        <v>10</v>
      </c>
      <c r="J94" s="178">
        <v>13</v>
      </c>
      <c r="K94" s="380">
        <v>27</v>
      </c>
      <c r="L94" s="386"/>
      <c r="M94" s="381">
        <v>0</v>
      </c>
      <c r="N94" s="493" t="s">
        <v>407</v>
      </c>
      <c r="O94" s="2"/>
      <c r="P94" s="2"/>
      <c r="Q94" s="2"/>
      <c r="R94" s="2"/>
      <c r="S94" s="2"/>
      <c r="T94" s="2"/>
      <c r="U94" s="2"/>
    </row>
    <row r="95" spans="1:21">
      <c r="A95" s="2"/>
      <c r="B95" s="161" t="s">
        <v>144</v>
      </c>
      <c r="C95" s="178">
        <v>4570934</v>
      </c>
      <c r="D95" s="178">
        <v>69700</v>
      </c>
      <c r="E95" s="178">
        <v>91646</v>
      </c>
      <c r="F95" s="178">
        <v>27601.200000000001</v>
      </c>
      <c r="G95" s="178">
        <v>28298.2</v>
      </c>
      <c r="H95" s="178">
        <v>5000</v>
      </c>
      <c r="I95" s="178">
        <v>5000</v>
      </c>
      <c r="J95" s="178">
        <v>0</v>
      </c>
      <c r="K95" s="380">
        <v>153</v>
      </c>
      <c r="L95" s="386"/>
      <c r="M95" s="381">
        <v>0</v>
      </c>
      <c r="N95" s="493" t="s">
        <v>407</v>
      </c>
      <c r="O95" s="2"/>
      <c r="P95" s="2"/>
      <c r="Q95" s="2"/>
      <c r="R95" s="2"/>
      <c r="S95" s="2"/>
      <c r="T95" s="2"/>
      <c r="U95" s="2"/>
    </row>
    <row r="96" spans="1:21">
      <c r="A96" s="2"/>
      <c r="B96" s="161" t="s">
        <v>49</v>
      </c>
      <c r="C96" s="178">
        <v>81305856</v>
      </c>
      <c r="D96" s="178">
        <v>357022</v>
      </c>
      <c r="E96" s="178">
        <v>414599</v>
      </c>
      <c r="F96" s="178">
        <v>115675.12799999998</v>
      </c>
      <c r="G96" s="178">
        <v>117103.21599999999</v>
      </c>
      <c r="H96" s="178">
        <v>0</v>
      </c>
      <c r="I96" s="178">
        <v>0</v>
      </c>
      <c r="J96" s="178">
        <v>9366</v>
      </c>
      <c r="K96" s="380">
        <v>25437</v>
      </c>
      <c r="L96" s="386"/>
      <c r="M96" s="381">
        <v>0</v>
      </c>
      <c r="N96" s="493" t="s">
        <v>19</v>
      </c>
      <c r="O96" s="2"/>
      <c r="P96" s="2"/>
      <c r="Q96" s="2"/>
      <c r="R96" s="2"/>
      <c r="S96" s="2"/>
      <c r="T96" s="2"/>
      <c r="U96" s="2"/>
    </row>
    <row r="97" spans="1:21">
      <c r="A97" s="2"/>
      <c r="B97" s="161" t="s">
        <v>145</v>
      </c>
      <c r="C97" s="178">
        <v>25241998</v>
      </c>
      <c r="D97" s="178">
        <v>238533</v>
      </c>
      <c r="E97" s="178">
        <v>473888</v>
      </c>
      <c r="F97" s="178">
        <v>90404.006999999998</v>
      </c>
      <c r="G97" s="178">
        <v>97798.53</v>
      </c>
      <c r="H97" s="178">
        <v>3950</v>
      </c>
      <c r="I97" s="178">
        <v>3950</v>
      </c>
      <c r="J97" s="178">
        <v>2</v>
      </c>
      <c r="K97" s="380">
        <v>210</v>
      </c>
      <c r="L97" s="386"/>
      <c r="M97" s="381">
        <v>0</v>
      </c>
      <c r="N97" s="493" t="s">
        <v>407</v>
      </c>
      <c r="O97" s="2"/>
      <c r="P97" s="2"/>
      <c r="Q97" s="2"/>
      <c r="R97" s="2"/>
      <c r="S97" s="2"/>
      <c r="T97" s="2"/>
      <c r="U97" s="2"/>
    </row>
    <row r="98" spans="1:21">
      <c r="A98" s="2"/>
      <c r="B98" s="161" t="s">
        <v>55</v>
      </c>
      <c r="C98" s="178">
        <v>10767827</v>
      </c>
      <c r="D98" s="178">
        <v>131957</v>
      </c>
      <c r="E98" s="178">
        <v>637529</v>
      </c>
      <c r="F98" s="178">
        <v>33780.991999999998</v>
      </c>
      <c r="G98" s="178">
        <v>41566.454999999994</v>
      </c>
      <c r="H98" s="178">
        <v>0</v>
      </c>
      <c r="I98" s="178">
        <v>0</v>
      </c>
      <c r="J98" s="178">
        <v>495</v>
      </c>
      <c r="K98" s="380">
        <v>7213</v>
      </c>
      <c r="L98" s="386"/>
      <c r="M98" s="381">
        <v>0</v>
      </c>
      <c r="N98" s="493" t="s">
        <v>19</v>
      </c>
      <c r="O98" s="2"/>
      <c r="P98" s="2"/>
      <c r="Q98" s="2"/>
      <c r="R98" s="2"/>
      <c r="S98" s="2"/>
      <c r="T98" s="2"/>
      <c r="U98" s="2"/>
    </row>
    <row r="99" spans="1:21">
      <c r="A99" s="2"/>
      <c r="B99" s="161" t="s">
        <v>282</v>
      </c>
      <c r="C99" s="178">
        <v>57695</v>
      </c>
      <c r="D99" s="178">
        <v>2166086</v>
      </c>
      <c r="E99" s="178">
        <v>1.0000000000000001E-5</v>
      </c>
      <c r="F99" s="178">
        <v>2166.0860000000002</v>
      </c>
      <c r="G99" s="178">
        <v>2166.0860000000002</v>
      </c>
      <c r="H99" s="178">
        <v>0</v>
      </c>
      <c r="I99" s="178">
        <v>0</v>
      </c>
      <c r="J99" s="178">
        <v>0</v>
      </c>
      <c r="K99" s="380">
        <v>0</v>
      </c>
      <c r="L99" s="386"/>
      <c r="M99" s="381">
        <v>0</v>
      </c>
      <c r="N99" s="493" t="s">
        <v>426</v>
      </c>
      <c r="O99" s="2"/>
      <c r="P99" s="2"/>
      <c r="Q99" s="2"/>
      <c r="R99" s="2"/>
      <c r="S99" s="2"/>
      <c r="T99" s="2"/>
      <c r="U99" s="2"/>
    </row>
    <row r="100" spans="1:21">
      <c r="A100" s="2"/>
      <c r="B100" s="161" t="s">
        <v>283</v>
      </c>
      <c r="C100" s="178">
        <v>109011</v>
      </c>
      <c r="D100" s="178">
        <v>344</v>
      </c>
      <c r="E100" s="162">
        <v>2777</v>
      </c>
      <c r="F100" s="178">
        <v>172</v>
      </c>
      <c r="G100" s="178">
        <v>172</v>
      </c>
      <c r="H100" s="178">
        <v>20</v>
      </c>
      <c r="I100" s="178">
        <v>20</v>
      </c>
      <c r="J100" s="178">
        <v>1</v>
      </c>
      <c r="K100" s="380">
        <v>5</v>
      </c>
      <c r="L100" s="386"/>
      <c r="M100" s="381">
        <v>0</v>
      </c>
      <c r="N100" s="493"/>
      <c r="O100" s="2"/>
      <c r="P100" s="2"/>
      <c r="Q100" s="2"/>
      <c r="R100" s="2"/>
      <c r="S100" s="2"/>
      <c r="T100" s="2"/>
      <c r="U100" s="2"/>
    </row>
    <row r="101" spans="1:21">
      <c r="A101" s="2"/>
      <c r="B101" s="161" t="s">
        <v>284</v>
      </c>
      <c r="C101" s="178">
        <v>477180</v>
      </c>
      <c r="D101" s="178">
        <v>1710</v>
      </c>
      <c r="E101" s="178">
        <v>1.0000000000000001E-5</v>
      </c>
      <c r="F101" s="178">
        <v>745.56000000000006</v>
      </c>
      <c r="G101" s="178">
        <v>726.75000000000011</v>
      </c>
      <c r="H101" s="178">
        <v>360</v>
      </c>
      <c r="I101" s="178">
        <v>360</v>
      </c>
      <c r="J101" s="178">
        <v>0</v>
      </c>
      <c r="K101" s="380">
        <v>0</v>
      </c>
      <c r="L101" s="386"/>
      <c r="M101" s="381">
        <v>0</v>
      </c>
      <c r="N101" s="493"/>
      <c r="O101" s="2"/>
      <c r="P101" s="2"/>
      <c r="Q101" s="2"/>
      <c r="R101" s="2"/>
      <c r="S101" s="2"/>
      <c r="T101" s="2"/>
      <c r="U101" s="2"/>
    </row>
    <row r="102" spans="1:21">
      <c r="A102" s="2"/>
      <c r="B102" s="161" t="s">
        <v>119</v>
      </c>
      <c r="C102" s="178">
        <v>14099032</v>
      </c>
      <c r="D102" s="178">
        <v>108889</v>
      </c>
      <c r="E102" s="178">
        <v>223059</v>
      </c>
      <c r="F102" s="178">
        <v>48237.827000000005</v>
      </c>
      <c r="G102" s="178">
        <v>35933.370000000003</v>
      </c>
      <c r="H102" s="178">
        <v>29510</v>
      </c>
      <c r="I102" s="178">
        <v>13340</v>
      </c>
      <c r="J102" s="178">
        <v>19</v>
      </c>
      <c r="K102" s="380">
        <v>944</v>
      </c>
      <c r="L102" s="386"/>
      <c r="M102" s="381">
        <v>0</v>
      </c>
      <c r="N102" s="493" t="s">
        <v>407</v>
      </c>
      <c r="O102" s="2"/>
      <c r="P102" s="2"/>
      <c r="Q102" s="2"/>
      <c r="R102" s="2"/>
      <c r="S102" s="2"/>
      <c r="T102" s="2"/>
      <c r="U102" s="2"/>
    </row>
    <row r="103" spans="1:21">
      <c r="A103" s="2"/>
      <c r="B103" s="161" t="s">
        <v>146</v>
      </c>
      <c r="C103" s="178">
        <v>10884958</v>
      </c>
      <c r="D103" s="178">
        <v>245857</v>
      </c>
      <c r="E103" s="178">
        <v>305283</v>
      </c>
      <c r="F103" s="178">
        <v>72773.672000000006</v>
      </c>
      <c r="G103" s="178">
        <v>63676.963000000003</v>
      </c>
      <c r="H103" s="178">
        <v>630</v>
      </c>
      <c r="I103" s="178">
        <v>630</v>
      </c>
      <c r="J103" s="178">
        <v>0</v>
      </c>
      <c r="K103" s="380">
        <v>577</v>
      </c>
      <c r="L103" s="386"/>
      <c r="M103" s="381">
        <v>0</v>
      </c>
      <c r="N103" s="493" t="s">
        <v>407</v>
      </c>
      <c r="O103" s="2"/>
      <c r="P103" s="2"/>
      <c r="Q103" s="2"/>
      <c r="R103" s="2"/>
      <c r="S103" s="2"/>
      <c r="T103" s="2"/>
      <c r="U103" s="2"/>
    </row>
    <row r="104" spans="1:21">
      <c r="A104" s="2"/>
      <c r="B104" s="161" t="s">
        <v>147</v>
      </c>
      <c r="C104" s="178">
        <v>1628603</v>
      </c>
      <c r="D104" s="178">
        <v>36125</v>
      </c>
      <c r="E104" s="178">
        <v>15985</v>
      </c>
      <c r="F104" s="178">
        <v>28466.5</v>
      </c>
      <c r="G104" s="178">
        <v>25323.624999999996</v>
      </c>
      <c r="H104" s="178">
        <v>0</v>
      </c>
      <c r="I104" s="178">
        <v>0</v>
      </c>
      <c r="J104" s="178">
        <v>524</v>
      </c>
      <c r="K104" s="380">
        <v>9021</v>
      </c>
      <c r="L104" s="386"/>
      <c r="M104" s="381">
        <v>0</v>
      </c>
      <c r="N104" s="493" t="s">
        <v>407</v>
      </c>
      <c r="O104" s="2"/>
      <c r="P104" s="2"/>
      <c r="Q104" s="2"/>
      <c r="R104" s="2"/>
      <c r="S104" s="2"/>
      <c r="T104" s="2"/>
      <c r="U104" s="2"/>
    </row>
    <row r="105" spans="1:21">
      <c r="A105" s="2"/>
      <c r="B105" s="161" t="s">
        <v>107</v>
      </c>
      <c r="C105" s="178">
        <v>741908</v>
      </c>
      <c r="D105" s="178">
        <v>214969</v>
      </c>
      <c r="E105" s="178">
        <v>352734</v>
      </c>
      <c r="F105" s="178">
        <v>181863.774</v>
      </c>
      <c r="G105" s="178">
        <v>180573.96</v>
      </c>
      <c r="H105" s="178">
        <v>94770</v>
      </c>
      <c r="I105" s="178">
        <v>64770</v>
      </c>
      <c r="J105" s="178">
        <v>0</v>
      </c>
      <c r="K105" s="380">
        <v>17</v>
      </c>
      <c r="L105" s="386"/>
      <c r="M105" s="381">
        <v>0</v>
      </c>
      <c r="N105" s="493" t="s">
        <v>19</v>
      </c>
      <c r="O105" s="2"/>
      <c r="P105" s="2"/>
      <c r="Q105" s="2"/>
      <c r="R105" s="2"/>
      <c r="S105" s="2"/>
      <c r="T105" s="2"/>
      <c r="U105" s="2"/>
    </row>
    <row r="106" spans="1:21">
      <c r="A106" s="2"/>
      <c r="B106" s="161" t="s">
        <v>148</v>
      </c>
      <c r="C106" s="178">
        <v>9801664</v>
      </c>
      <c r="D106" s="178">
        <v>27750</v>
      </c>
      <c r="E106" s="178">
        <v>15451</v>
      </c>
      <c r="F106" s="178">
        <v>1165.5</v>
      </c>
      <c r="G106" s="178">
        <v>971.25</v>
      </c>
      <c r="H106" s="178">
        <v>0</v>
      </c>
      <c r="I106" s="178">
        <v>0</v>
      </c>
      <c r="J106" s="178">
        <v>0</v>
      </c>
      <c r="K106" s="380">
        <v>6</v>
      </c>
      <c r="L106" s="386"/>
      <c r="M106" s="381">
        <v>0</v>
      </c>
      <c r="N106" s="493" t="s">
        <v>407</v>
      </c>
      <c r="O106" s="2"/>
      <c r="P106" s="2"/>
      <c r="Q106" s="2"/>
      <c r="R106" s="2"/>
      <c r="S106" s="2"/>
      <c r="T106" s="2"/>
      <c r="U106" s="2"/>
    </row>
    <row r="107" spans="1:21">
      <c r="A107" s="2"/>
      <c r="B107" s="161" t="s">
        <v>108</v>
      </c>
      <c r="C107" s="178">
        <v>8296693</v>
      </c>
      <c r="D107" s="178">
        <v>112492</v>
      </c>
      <c r="E107" s="178">
        <v>362034</v>
      </c>
      <c r="F107" s="178">
        <v>81781.684000000008</v>
      </c>
      <c r="G107" s="178">
        <v>46121.72</v>
      </c>
      <c r="H107" s="178">
        <v>4570</v>
      </c>
      <c r="I107" s="178">
        <v>4570</v>
      </c>
      <c r="J107" s="178">
        <v>1036</v>
      </c>
      <c r="K107" s="380">
        <v>1468</v>
      </c>
      <c r="L107" s="386"/>
      <c r="M107" s="381">
        <v>0</v>
      </c>
      <c r="N107" s="493" t="s">
        <v>19</v>
      </c>
      <c r="O107" s="2"/>
      <c r="P107" s="2"/>
      <c r="Q107" s="2"/>
      <c r="R107" s="2"/>
      <c r="S107" s="2"/>
      <c r="T107" s="2"/>
      <c r="U107" s="2"/>
    </row>
    <row r="108" spans="1:21">
      <c r="A108" s="2"/>
      <c r="B108" s="161" t="s">
        <v>86</v>
      </c>
      <c r="C108" s="178">
        <v>9958453</v>
      </c>
      <c r="D108" s="178">
        <v>93028</v>
      </c>
      <c r="E108" s="178">
        <v>93028</v>
      </c>
      <c r="F108" s="178">
        <v>18326.516</v>
      </c>
      <c r="G108" s="178">
        <v>21117.356</v>
      </c>
      <c r="H108" s="178">
        <v>0</v>
      </c>
      <c r="I108" s="178">
        <v>0</v>
      </c>
      <c r="J108" s="178">
        <v>0</v>
      </c>
      <c r="K108" s="380">
        <v>0</v>
      </c>
      <c r="L108" s="386"/>
      <c r="M108" s="381">
        <v>0</v>
      </c>
      <c r="N108" s="493" t="s">
        <v>19</v>
      </c>
      <c r="O108" s="2"/>
      <c r="P108" s="2"/>
      <c r="Q108" s="2"/>
      <c r="R108" s="2"/>
      <c r="S108" s="2"/>
      <c r="T108" s="2"/>
      <c r="U108" s="2"/>
    </row>
    <row r="109" spans="1:21">
      <c r="A109" s="2"/>
      <c r="B109" s="161" t="s">
        <v>285</v>
      </c>
      <c r="C109" s="178">
        <v>313183</v>
      </c>
      <c r="D109" s="178">
        <v>103000</v>
      </c>
      <c r="E109" s="178">
        <v>854345</v>
      </c>
      <c r="F109" s="178">
        <v>206</v>
      </c>
      <c r="G109" s="178">
        <v>515</v>
      </c>
      <c r="H109" s="178">
        <v>0</v>
      </c>
      <c r="I109" s="178">
        <v>0</v>
      </c>
      <c r="J109" s="178">
        <v>9</v>
      </c>
      <c r="K109" s="380">
        <v>2768</v>
      </c>
      <c r="L109" s="386"/>
      <c r="M109" s="381">
        <v>0</v>
      </c>
      <c r="N109" s="493"/>
      <c r="O109" s="2"/>
      <c r="P109" s="2"/>
      <c r="Q109" s="2"/>
      <c r="R109" s="2"/>
      <c r="S109" s="2"/>
      <c r="T109" s="2"/>
      <c r="U109" s="2"/>
    </row>
    <row r="110" spans="1:21">
      <c r="A110" s="2"/>
      <c r="B110" s="161" t="s">
        <v>121</v>
      </c>
      <c r="C110" s="178">
        <v>1205073612</v>
      </c>
      <c r="D110" s="178">
        <v>3287263</v>
      </c>
      <c r="E110" s="178">
        <v>5592406</v>
      </c>
      <c r="F110" s="178">
        <v>706761.54499999993</v>
      </c>
      <c r="G110" s="178">
        <v>782368.59399999992</v>
      </c>
      <c r="H110" s="178">
        <v>157010</v>
      </c>
      <c r="I110" s="178">
        <v>157010</v>
      </c>
      <c r="J110" s="178">
        <v>3035</v>
      </c>
      <c r="K110" s="380">
        <v>4049</v>
      </c>
      <c r="L110" s="386"/>
      <c r="M110" s="381">
        <v>0</v>
      </c>
      <c r="N110" s="493" t="s">
        <v>407</v>
      </c>
      <c r="O110" s="2"/>
      <c r="P110" s="2"/>
      <c r="Q110" s="2"/>
      <c r="R110" s="2"/>
      <c r="S110" s="2"/>
      <c r="T110" s="2"/>
      <c r="U110" s="2"/>
    </row>
    <row r="111" spans="1:21">
      <c r="A111" s="2"/>
      <c r="B111" s="161" t="s">
        <v>100</v>
      </c>
      <c r="C111" s="178">
        <v>248216193</v>
      </c>
      <c r="D111" s="178">
        <v>1904569</v>
      </c>
      <c r="E111" s="178">
        <v>8019392</v>
      </c>
      <c r="F111" s="178">
        <v>1314152.6099999999</v>
      </c>
      <c r="G111" s="178">
        <v>1009421.57</v>
      </c>
      <c r="H111" s="178">
        <v>494530</v>
      </c>
      <c r="I111" s="178">
        <v>460240</v>
      </c>
      <c r="J111" s="178">
        <v>14600</v>
      </c>
      <c r="K111" s="380">
        <v>195766</v>
      </c>
      <c r="L111" s="386"/>
      <c r="M111" s="381">
        <v>0</v>
      </c>
      <c r="N111" s="493" t="s">
        <v>19</v>
      </c>
      <c r="O111" s="2"/>
      <c r="P111" s="2"/>
      <c r="Q111" s="2"/>
      <c r="R111" s="2"/>
      <c r="S111" s="2"/>
      <c r="T111" s="2"/>
      <c r="U111" s="2"/>
    </row>
    <row r="112" spans="1:21">
      <c r="A112" s="2"/>
      <c r="B112" s="161" t="s">
        <v>56</v>
      </c>
      <c r="C112" s="178">
        <v>78868711</v>
      </c>
      <c r="D112" s="178">
        <v>1648195</v>
      </c>
      <c r="E112" s="178">
        <v>1797468</v>
      </c>
      <c r="F112" s="178">
        <v>80761.555000000008</v>
      </c>
      <c r="G112" s="178">
        <v>95595.31</v>
      </c>
      <c r="H112" s="178">
        <v>2000</v>
      </c>
      <c r="I112" s="178">
        <v>2000</v>
      </c>
      <c r="J112" s="178">
        <v>1000</v>
      </c>
      <c r="K112" s="380">
        <v>1444</v>
      </c>
      <c r="L112" s="386"/>
      <c r="M112" s="381">
        <v>0</v>
      </c>
      <c r="N112" s="493" t="s">
        <v>19</v>
      </c>
      <c r="O112" s="2"/>
      <c r="P112" s="2"/>
      <c r="Q112" s="2"/>
      <c r="R112" s="2"/>
      <c r="S112" s="2"/>
      <c r="T112" s="2"/>
      <c r="U112" s="2"/>
    </row>
    <row r="113" spans="1:21">
      <c r="A113" s="2"/>
      <c r="B113" s="161" t="s">
        <v>85</v>
      </c>
      <c r="C113" s="178">
        <v>31129225</v>
      </c>
      <c r="D113" s="178">
        <v>438317</v>
      </c>
      <c r="E113" s="178">
        <v>439088</v>
      </c>
      <c r="F113" s="178">
        <v>7889.7060000000001</v>
      </c>
      <c r="G113" s="178">
        <v>8328.0229999999992</v>
      </c>
      <c r="H113" s="178">
        <v>0</v>
      </c>
      <c r="I113" s="178">
        <v>0</v>
      </c>
      <c r="J113" s="178">
        <v>0</v>
      </c>
      <c r="K113" s="380">
        <v>0</v>
      </c>
      <c r="L113" s="386"/>
      <c r="M113" s="381">
        <v>0</v>
      </c>
      <c r="N113" s="493" t="s">
        <v>19</v>
      </c>
      <c r="O113" s="2"/>
      <c r="P113" s="2"/>
      <c r="Q113" s="2"/>
      <c r="R113" s="2"/>
      <c r="S113" s="2"/>
      <c r="T113" s="2"/>
      <c r="U113" s="2"/>
    </row>
    <row r="114" spans="1:21">
      <c r="A114" s="2"/>
      <c r="B114" s="161" t="s">
        <v>41</v>
      </c>
      <c r="C114" s="178">
        <v>4722028</v>
      </c>
      <c r="D114" s="178">
        <v>70273</v>
      </c>
      <c r="E114" s="178">
        <v>480583</v>
      </c>
      <c r="F114" s="178">
        <v>4708.2910000000002</v>
      </c>
      <c r="G114" s="178">
        <v>7659.7570000000005</v>
      </c>
      <c r="H114" s="178">
        <v>0</v>
      </c>
      <c r="I114" s="178">
        <v>0</v>
      </c>
      <c r="J114" s="178">
        <v>186</v>
      </c>
      <c r="K114" s="380">
        <v>6597</v>
      </c>
      <c r="L114" s="386"/>
      <c r="M114" s="381">
        <v>0</v>
      </c>
      <c r="N114" s="493" t="s">
        <v>19</v>
      </c>
      <c r="O114" s="2"/>
      <c r="P114" s="2"/>
      <c r="Q114" s="2"/>
      <c r="R114" s="2"/>
      <c r="S114" s="2"/>
      <c r="T114" s="2"/>
      <c r="U114" s="2"/>
    </row>
    <row r="115" spans="1:21">
      <c r="A115" s="2"/>
      <c r="B115" s="161" t="s">
        <v>46</v>
      </c>
      <c r="C115" s="178">
        <v>7590758</v>
      </c>
      <c r="D115" s="178">
        <v>22072</v>
      </c>
      <c r="E115" s="178">
        <v>48424</v>
      </c>
      <c r="F115" s="178">
        <v>1346.3919999999998</v>
      </c>
      <c r="G115" s="178">
        <v>1677.472</v>
      </c>
      <c r="H115" s="178">
        <v>0</v>
      </c>
      <c r="I115" s="178">
        <v>0</v>
      </c>
      <c r="J115" s="178">
        <v>6</v>
      </c>
      <c r="K115" s="380">
        <v>12</v>
      </c>
      <c r="L115" s="386"/>
      <c r="M115" s="381">
        <v>0</v>
      </c>
      <c r="N115" s="493" t="s">
        <v>19</v>
      </c>
      <c r="O115" s="2"/>
      <c r="P115" s="2"/>
      <c r="Q115" s="2"/>
      <c r="R115" s="2"/>
      <c r="S115" s="2"/>
      <c r="T115" s="2"/>
      <c r="U115" s="2"/>
    </row>
    <row r="116" spans="1:21">
      <c r="A116" s="2"/>
      <c r="B116" s="161" t="s">
        <v>60</v>
      </c>
      <c r="C116" s="178">
        <v>61261254</v>
      </c>
      <c r="D116" s="178">
        <v>301318</v>
      </c>
      <c r="E116" s="178">
        <v>843251</v>
      </c>
      <c r="F116" s="178">
        <v>77740.043999999994</v>
      </c>
      <c r="G116" s="178">
        <v>95216.487999999998</v>
      </c>
      <c r="H116" s="178">
        <v>930</v>
      </c>
      <c r="I116" s="178">
        <v>930</v>
      </c>
      <c r="J116" s="178">
        <v>908</v>
      </c>
      <c r="K116" s="380">
        <v>47330</v>
      </c>
      <c r="L116" s="386"/>
      <c r="M116" s="381">
        <v>0</v>
      </c>
      <c r="N116" s="493" t="s">
        <v>19</v>
      </c>
      <c r="O116" s="2"/>
      <c r="P116" s="2"/>
      <c r="Q116" s="2"/>
      <c r="R116" s="2"/>
      <c r="S116" s="2"/>
      <c r="T116" s="2"/>
      <c r="U116" s="2"/>
    </row>
    <row r="117" spans="1:21">
      <c r="A117" s="2"/>
      <c r="B117" s="161" t="s">
        <v>101</v>
      </c>
      <c r="C117" s="178">
        <v>2889187</v>
      </c>
      <c r="D117" s="178">
        <v>10991</v>
      </c>
      <c r="E117" s="178">
        <v>269128</v>
      </c>
      <c r="F117" s="178">
        <v>3495.1379999999999</v>
      </c>
      <c r="G117" s="178">
        <v>3407.21</v>
      </c>
      <c r="H117" s="178">
        <v>890</v>
      </c>
      <c r="I117" s="178">
        <v>880</v>
      </c>
      <c r="J117" s="178">
        <v>6</v>
      </c>
      <c r="K117" s="380">
        <v>1860</v>
      </c>
      <c r="L117" s="386"/>
      <c r="M117" s="381">
        <v>0</v>
      </c>
      <c r="N117" s="493" t="s">
        <v>19</v>
      </c>
      <c r="O117" s="2"/>
      <c r="P117" s="2"/>
      <c r="Q117" s="2"/>
      <c r="R117" s="2"/>
      <c r="S117" s="2"/>
      <c r="T117" s="2"/>
      <c r="U117" s="2"/>
    </row>
    <row r="118" spans="1:21">
      <c r="A118" s="2"/>
      <c r="B118" s="161" t="s">
        <v>44</v>
      </c>
      <c r="C118" s="178">
        <v>127368088</v>
      </c>
      <c r="D118" s="178">
        <v>377915</v>
      </c>
      <c r="E118" s="178">
        <v>4857318</v>
      </c>
      <c r="F118" s="178">
        <v>258493.86000000002</v>
      </c>
      <c r="G118" s="178">
        <v>258871.77499999999</v>
      </c>
      <c r="H118" s="178">
        <v>37640</v>
      </c>
      <c r="I118" s="178">
        <v>49050</v>
      </c>
      <c r="J118" s="178">
        <v>19301</v>
      </c>
      <c r="K118" s="380">
        <v>19949</v>
      </c>
      <c r="L118" s="386"/>
      <c r="M118" s="381">
        <v>0</v>
      </c>
      <c r="N118" s="493" t="s">
        <v>19</v>
      </c>
      <c r="O118" s="2"/>
      <c r="P118" s="2"/>
      <c r="Q118" s="2"/>
      <c r="R118" s="2"/>
      <c r="S118" s="2"/>
      <c r="T118" s="2"/>
      <c r="U118" s="2"/>
    </row>
    <row r="119" spans="1:21">
      <c r="A119" s="2"/>
      <c r="B119" s="161" t="s">
        <v>91</v>
      </c>
      <c r="C119" s="178">
        <v>6508887</v>
      </c>
      <c r="D119" s="178">
        <v>89342</v>
      </c>
      <c r="E119" s="178">
        <v>89508</v>
      </c>
      <c r="F119" s="178">
        <v>982.76200000000006</v>
      </c>
      <c r="G119" s="178">
        <v>982.76200000000006</v>
      </c>
      <c r="H119" s="178">
        <v>0</v>
      </c>
      <c r="I119" s="178">
        <v>0</v>
      </c>
      <c r="J119" s="178">
        <v>0</v>
      </c>
      <c r="K119" s="380">
        <v>29</v>
      </c>
      <c r="L119" s="386"/>
      <c r="M119" s="381">
        <v>0</v>
      </c>
      <c r="N119" s="493" t="s">
        <v>19</v>
      </c>
      <c r="O119" s="2"/>
      <c r="P119" s="2"/>
      <c r="Q119" s="2"/>
      <c r="R119" s="2"/>
      <c r="S119" s="2"/>
      <c r="T119" s="2"/>
      <c r="U119" s="2"/>
    </row>
    <row r="120" spans="1:21">
      <c r="A120" s="2"/>
      <c r="B120" s="161" t="s">
        <v>45</v>
      </c>
      <c r="C120" s="178">
        <v>17522010</v>
      </c>
      <c r="D120" s="178">
        <v>2724900</v>
      </c>
      <c r="E120" s="178">
        <v>2724900</v>
      </c>
      <c r="F120" s="178">
        <v>35423.700000000004</v>
      </c>
      <c r="G120" s="178">
        <v>32698.799999999999</v>
      </c>
      <c r="H120" s="178">
        <v>0</v>
      </c>
      <c r="I120" s="178">
        <v>0</v>
      </c>
      <c r="J120" s="178">
        <v>0</v>
      </c>
      <c r="K120" s="380">
        <v>0</v>
      </c>
      <c r="L120" s="386"/>
      <c r="M120" s="381">
        <v>0</v>
      </c>
      <c r="N120" s="493" t="s">
        <v>19</v>
      </c>
      <c r="O120" s="2"/>
      <c r="P120" s="2"/>
      <c r="Q120" s="2"/>
      <c r="R120" s="2"/>
      <c r="S120" s="2"/>
      <c r="T120" s="2"/>
      <c r="U120" s="2"/>
    </row>
    <row r="121" spans="1:21">
      <c r="A121" s="2"/>
      <c r="B121" s="161" t="s">
        <v>149</v>
      </c>
      <c r="C121" s="178">
        <v>43013341</v>
      </c>
      <c r="D121" s="178">
        <v>580367</v>
      </c>
      <c r="E121" s="178">
        <v>697309</v>
      </c>
      <c r="F121" s="178">
        <v>48170.461000000003</v>
      </c>
      <c r="G121" s="178">
        <v>45268.625999999997</v>
      </c>
      <c r="H121" s="178">
        <v>0</v>
      </c>
      <c r="I121" s="178">
        <v>0</v>
      </c>
      <c r="J121" s="178">
        <v>497</v>
      </c>
      <c r="K121" s="380">
        <v>1335</v>
      </c>
      <c r="L121" s="386"/>
      <c r="M121" s="381">
        <v>0</v>
      </c>
      <c r="N121" s="493" t="s">
        <v>407</v>
      </c>
      <c r="O121" s="2"/>
      <c r="P121" s="2"/>
      <c r="Q121" s="2"/>
      <c r="R121" s="2"/>
      <c r="S121" s="2"/>
      <c r="T121" s="2"/>
      <c r="U121" s="2"/>
    </row>
    <row r="122" spans="1:21">
      <c r="A122" s="2"/>
      <c r="B122" s="161" t="s">
        <v>286</v>
      </c>
      <c r="C122" s="178">
        <v>101998</v>
      </c>
      <c r="D122" s="178">
        <v>726</v>
      </c>
      <c r="E122" s="178">
        <v>3442536</v>
      </c>
      <c r="F122" s="178">
        <v>108.89999999999999</v>
      </c>
      <c r="G122" s="178">
        <v>108.89999999999999</v>
      </c>
      <c r="H122" s="178">
        <v>0</v>
      </c>
      <c r="I122" s="178">
        <v>0</v>
      </c>
      <c r="J122" s="178">
        <v>233</v>
      </c>
      <c r="K122" s="380">
        <v>408408</v>
      </c>
      <c r="L122" s="386"/>
      <c r="M122" s="381">
        <v>0</v>
      </c>
      <c r="N122" s="493"/>
      <c r="O122" s="2"/>
      <c r="P122" s="2"/>
      <c r="Q122" s="2"/>
      <c r="R122" s="2"/>
      <c r="S122" s="2"/>
      <c r="T122" s="2"/>
      <c r="U122" s="2"/>
    </row>
    <row r="123" spans="1:21">
      <c r="A123" s="2"/>
      <c r="B123" s="161" t="s">
        <v>25</v>
      </c>
      <c r="C123" s="178">
        <v>2646314</v>
      </c>
      <c r="D123" s="178">
        <v>17818</v>
      </c>
      <c r="E123" s="178">
        <v>28844</v>
      </c>
      <c r="F123" s="178">
        <v>35.636000000000003</v>
      </c>
      <c r="G123" s="178">
        <v>71.272000000000006</v>
      </c>
      <c r="H123" s="178">
        <v>0</v>
      </c>
      <c r="I123" s="178">
        <v>0</v>
      </c>
      <c r="J123" s="178">
        <v>1</v>
      </c>
      <c r="K123" s="380">
        <v>13</v>
      </c>
      <c r="L123" s="386"/>
      <c r="M123" s="381">
        <v>0</v>
      </c>
      <c r="N123" s="493" t="s">
        <v>19</v>
      </c>
      <c r="O123" s="2"/>
      <c r="P123" s="2"/>
      <c r="Q123" s="2"/>
      <c r="R123" s="2"/>
      <c r="S123" s="2"/>
      <c r="T123" s="2"/>
      <c r="U123" s="2"/>
    </row>
    <row r="124" spans="1:21">
      <c r="A124" s="2"/>
      <c r="B124" s="161" t="s">
        <v>150</v>
      </c>
      <c r="C124" s="178">
        <v>5496737</v>
      </c>
      <c r="D124" s="178">
        <v>199951</v>
      </c>
      <c r="E124" s="178">
        <v>199951</v>
      </c>
      <c r="F124" s="178">
        <v>8797.844000000001</v>
      </c>
      <c r="G124" s="178">
        <v>6598.3829999999998</v>
      </c>
      <c r="H124" s="178">
        <v>7930</v>
      </c>
      <c r="I124" s="178">
        <v>6300</v>
      </c>
      <c r="J124" s="178">
        <v>0</v>
      </c>
      <c r="K124" s="380">
        <v>0</v>
      </c>
      <c r="L124" s="386"/>
      <c r="M124" s="381">
        <v>0</v>
      </c>
      <c r="N124" s="493" t="s">
        <v>407</v>
      </c>
      <c r="O124" s="2"/>
      <c r="P124" s="2"/>
      <c r="Q124" s="2"/>
      <c r="R124" s="2"/>
      <c r="S124" s="2"/>
      <c r="T124" s="2"/>
      <c r="U124" s="2"/>
    </row>
    <row r="125" spans="1:21">
      <c r="A125" s="2"/>
      <c r="B125" s="161" t="s">
        <v>151</v>
      </c>
      <c r="C125" s="178">
        <v>6586266</v>
      </c>
      <c r="D125" s="178">
        <v>236800</v>
      </c>
      <c r="E125" s="178">
        <v>2368</v>
      </c>
      <c r="F125" s="178">
        <v>181152</v>
      </c>
      <c r="G125" s="178">
        <v>192518.39999999999</v>
      </c>
      <c r="H125" s="178">
        <v>15930</v>
      </c>
      <c r="I125" s="178">
        <v>11940</v>
      </c>
      <c r="J125" s="178">
        <v>0</v>
      </c>
      <c r="K125" s="380">
        <v>0</v>
      </c>
      <c r="L125" s="386"/>
      <c r="M125" s="381">
        <v>0</v>
      </c>
      <c r="N125" s="493" t="s">
        <v>407</v>
      </c>
      <c r="O125" s="2"/>
      <c r="P125" s="2"/>
      <c r="Q125" s="2"/>
      <c r="R125" s="2"/>
      <c r="S125" s="2"/>
      <c r="T125" s="2"/>
      <c r="U125" s="2"/>
    </row>
    <row r="126" spans="1:21">
      <c r="A126" s="2"/>
      <c r="B126" s="161" t="s">
        <v>152</v>
      </c>
      <c r="C126" s="178">
        <v>2191580</v>
      </c>
      <c r="D126" s="178">
        <v>64589</v>
      </c>
      <c r="E126" s="178">
        <v>93011</v>
      </c>
      <c r="F126" s="178">
        <v>32940.39</v>
      </c>
      <c r="G126" s="178">
        <v>34878.06</v>
      </c>
      <c r="H126" s="178">
        <v>170</v>
      </c>
      <c r="I126" s="178">
        <v>160</v>
      </c>
      <c r="J126" s="178">
        <v>4</v>
      </c>
      <c r="K126" s="380">
        <v>4851</v>
      </c>
      <c r="L126" s="386"/>
      <c r="M126" s="381">
        <v>0</v>
      </c>
      <c r="N126" s="493" t="s">
        <v>407</v>
      </c>
      <c r="O126" s="2"/>
      <c r="P126" s="2"/>
      <c r="Q126" s="2"/>
      <c r="R126" s="2"/>
      <c r="S126" s="2"/>
      <c r="T126" s="2"/>
      <c r="U126" s="2"/>
    </row>
    <row r="127" spans="1:21">
      <c r="A127" s="2"/>
      <c r="B127" s="161" t="s">
        <v>84</v>
      </c>
      <c r="C127" s="178">
        <v>4140289</v>
      </c>
      <c r="D127" s="178">
        <v>10400</v>
      </c>
      <c r="E127" s="178">
        <v>29968</v>
      </c>
      <c r="F127" s="178">
        <v>1331.2</v>
      </c>
      <c r="G127" s="178">
        <v>1393.6000000000001</v>
      </c>
      <c r="H127" s="178">
        <v>0</v>
      </c>
      <c r="I127" s="178">
        <v>0</v>
      </c>
      <c r="J127" s="178">
        <v>0</v>
      </c>
      <c r="K127" s="380">
        <v>1</v>
      </c>
      <c r="L127" s="386"/>
      <c r="M127" s="381">
        <v>0</v>
      </c>
      <c r="N127" s="493" t="s">
        <v>19</v>
      </c>
      <c r="O127" s="2"/>
      <c r="P127" s="2"/>
      <c r="Q127" s="2"/>
      <c r="R127" s="2"/>
      <c r="S127" s="2"/>
      <c r="T127" s="2"/>
      <c r="U127" s="2"/>
    </row>
    <row r="128" spans="1:21">
      <c r="A128" s="2"/>
      <c r="B128" s="161" t="s">
        <v>153</v>
      </c>
      <c r="C128" s="178">
        <v>3887886</v>
      </c>
      <c r="D128" s="178">
        <v>111369</v>
      </c>
      <c r="E128" s="178">
        <v>361103</v>
      </c>
      <c r="F128" s="178">
        <v>57020.928000000007</v>
      </c>
      <c r="G128" s="178">
        <v>48334.146000000001</v>
      </c>
      <c r="H128" s="178">
        <v>1750</v>
      </c>
      <c r="I128" s="178">
        <v>1750</v>
      </c>
      <c r="J128" s="178">
        <v>0</v>
      </c>
      <c r="K128" s="380">
        <v>252</v>
      </c>
      <c r="L128" s="386"/>
      <c r="M128" s="381">
        <v>0</v>
      </c>
      <c r="N128" s="493" t="s">
        <v>407</v>
      </c>
      <c r="O128" s="2"/>
      <c r="P128" s="2"/>
      <c r="Q128" s="2"/>
      <c r="R128" s="2"/>
      <c r="S128" s="2"/>
      <c r="T128" s="2"/>
      <c r="U128" s="2"/>
    </row>
    <row r="129" spans="1:21">
      <c r="A129" s="2"/>
      <c r="B129" s="161" t="s">
        <v>59</v>
      </c>
      <c r="C129" s="178">
        <v>6733620</v>
      </c>
      <c r="D129" s="178">
        <v>1759540</v>
      </c>
      <c r="E129" s="178">
        <v>2111129</v>
      </c>
      <c r="F129" s="178">
        <v>1759.5400000000002</v>
      </c>
      <c r="G129" s="178">
        <v>1759.5400000000002</v>
      </c>
      <c r="H129" s="178">
        <v>0</v>
      </c>
      <c r="I129" s="178">
        <v>0</v>
      </c>
      <c r="J129" s="178">
        <v>9</v>
      </c>
      <c r="K129" s="380">
        <v>2287</v>
      </c>
      <c r="L129" s="386"/>
      <c r="M129" s="381">
        <v>0</v>
      </c>
      <c r="N129" s="493" t="s">
        <v>19</v>
      </c>
      <c r="O129" s="2"/>
      <c r="P129" s="2"/>
      <c r="Q129" s="2"/>
      <c r="R129" s="2"/>
      <c r="S129" s="2"/>
      <c r="T129" s="2"/>
      <c r="U129" s="2"/>
    </row>
    <row r="130" spans="1:21">
      <c r="A130" s="2"/>
      <c r="B130" s="161" t="s">
        <v>112</v>
      </c>
      <c r="C130" s="178">
        <v>3525761</v>
      </c>
      <c r="D130" s="178">
        <v>65300</v>
      </c>
      <c r="E130" s="178">
        <v>72331</v>
      </c>
      <c r="F130" s="178">
        <v>20243</v>
      </c>
      <c r="G130" s="178">
        <v>22724.399999999998</v>
      </c>
      <c r="H130" s="178">
        <v>200</v>
      </c>
      <c r="I130" s="178">
        <v>260</v>
      </c>
      <c r="J130" s="178">
        <v>4</v>
      </c>
      <c r="K130" s="380">
        <v>682</v>
      </c>
      <c r="L130" s="386"/>
      <c r="M130" s="381">
        <v>0</v>
      </c>
      <c r="N130" s="493" t="s">
        <v>407</v>
      </c>
      <c r="O130" s="2"/>
      <c r="P130" s="2"/>
      <c r="Q130" s="2"/>
      <c r="R130" s="2"/>
      <c r="S130" s="2"/>
      <c r="T130" s="2"/>
      <c r="U130" s="2"/>
    </row>
    <row r="131" spans="1:21">
      <c r="A131" s="2"/>
      <c r="B131" s="161" t="s">
        <v>27</v>
      </c>
      <c r="C131" s="178">
        <v>509074</v>
      </c>
      <c r="D131" s="178">
        <v>2586</v>
      </c>
      <c r="E131" s="178">
        <v>2586</v>
      </c>
      <c r="F131" s="178">
        <v>855.96600000000001</v>
      </c>
      <c r="G131" s="178">
        <v>866.31</v>
      </c>
      <c r="H131" s="178">
        <v>0</v>
      </c>
      <c r="I131" s="178">
        <v>0</v>
      </c>
      <c r="J131" s="178">
        <v>0</v>
      </c>
      <c r="K131" s="380">
        <v>0</v>
      </c>
      <c r="L131" s="386"/>
      <c r="M131" s="381">
        <v>0</v>
      </c>
      <c r="N131" s="493" t="s">
        <v>19</v>
      </c>
      <c r="O131" s="2"/>
      <c r="P131" s="2"/>
      <c r="Q131" s="2"/>
      <c r="R131" s="2"/>
      <c r="S131" s="2"/>
      <c r="T131" s="2"/>
      <c r="U131" s="2"/>
    </row>
    <row r="132" spans="1:21">
      <c r="A132" s="2"/>
      <c r="B132" s="161" t="s">
        <v>96</v>
      </c>
      <c r="C132" s="178">
        <v>2082370</v>
      </c>
      <c r="D132" s="178">
        <v>25713</v>
      </c>
      <c r="E132" s="178">
        <v>25713</v>
      </c>
      <c r="F132" s="178">
        <v>9308.1059999999998</v>
      </c>
      <c r="G132" s="178">
        <v>10182.348</v>
      </c>
      <c r="H132" s="178">
        <v>0</v>
      </c>
      <c r="I132" s="178">
        <v>0</v>
      </c>
      <c r="J132" s="178">
        <v>0</v>
      </c>
      <c r="K132" s="380">
        <v>0</v>
      </c>
      <c r="L132" s="386"/>
      <c r="M132" s="381">
        <v>0</v>
      </c>
      <c r="N132" s="493" t="s">
        <v>19</v>
      </c>
      <c r="O132" s="2"/>
      <c r="P132" s="2"/>
      <c r="Q132" s="2"/>
      <c r="R132" s="2"/>
      <c r="S132" s="2"/>
      <c r="T132" s="2"/>
      <c r="U132" s="2"/>
    </row>
    <row r="133" spans="1:21">
      <c r="A133" s="2"/>
      <c r="B133" s="161" t="s">
        <v>154</v>
      </c>
      <c r="C133" s="178">
        <v>22585517</v>
      </c>
      <c r="D133" s="178">
        <v>587041</v>
      </c>
      <c r="E133" s="162">
        <v>1812300</v>
      </c>
      <c r="F133" s="178">
        <v>137954.63500000001</v>
      </c>
      <c r="G133" s="178">
        <v>125626.77399999999</v>
      </c>
      <c r="H133" s="178">
        <v>33670</v>
      </c>
      <c r="I133" s="178">
        <v>29930</v>
      </c>
      <c r="J133" s="178">
        <v>20</v>
      </c>
      <c r="K133" s="380">
        <v>6094</v>
      </c>
      <c r="L133" s="386"/>
      <c r="M133" s="381">
        <v>0</v>
      </c>
      <c r="N133" s="493" t="s">
        <v>407</v>
      </c>
      <c r="O133" s="2"/>
      <c r="P133" s="2"/>
      <c r="Q133" s="2"/>
      <c r="R133" s="2"/>
      <c r="S133" s="2"/>
      <c r="T133" s="2"/>
      <c r="U133" s="2"/>
    </row>
    <row r="134" spans="1:21">
      <c r="A134" s="2"/>
      <c r="B134" s="161" t="s">
        <v>155</v>
      </c>
      <c r="C134" s="178">
        <v>16323044</v>
      </c>
      <c r="D134" s="178">
        <v>118484</v>
      </c>
      <c r="E134" s="178">
        <v>118484</v>
      </c>
      <c r="F134" s="178">
        <v>48933.891999999993</v>
      </c>
      <c r="G134" s="178">
        <v>39573.655999999995</v>
      </c>
      <c r="H134" s="178">
        <v>17270</v>
      </c>
      <c r="I134" s="178">
        <v>8450</v>
      </c>
      <c r="J134" s="178">
        <v>0</v>
      </c>
      <c r="K134" s="380">
        <v>0</v>
      </c>
      <c r="L134" s="386"/>
      <c r="M134" s="381">
        <v>0</v>
      </c>
      <c r="N134" s="493" t="s">
        <v>407</v>
      </c>
      <c r="O134" s="2"/>
      <c r="P134" s="2"/>
      <c r="Q134" s="2"/>
      <c r="R134" s="2"/>
      <c r="S134" s="2"/>
      <c r="T134" s="2"/>
      <c r="U134" s="2"/>
    </row>
    <row r="135" spans="1:21">
      <c r="A135" s="2"/>
      <c r="B135" s="161" t="s">
        <v>53</v>
      </c>
      <c r="C135" s="178">
        <v>29179952</v>
      </c>
      <c r="D135" s="178">
        <v>329847</v>
      </c>
      <c r="E135" s="178">
        <v>665474</v>
      </c>
      <c r="F135" s="178">
        <v>224625.80699999997</v>
      </c>
      <c r="G135" s="178">
        <v>222976.57199999996</v>
      </c>
      <c r="H135" s="178">
        <v>38200</v>
      </c>
      <c r="I135" s="178">
        <v>50410</v>
      </c>
      <c r="J135" s="178">
        <v>2568</v>
      </c>
      <c r="K135" s="380">
        <v>3512</v>
      </c>
      <c r="L135" s="386"/>
      <c r="M135" s="381">
        <v>0</v>
      </c>
      <c r="N135" s="493" t="s">
        <v>19</v>
      </c>
      <c r="O135" s="2"/>
      <c r="P135" s="2"/>
      <c r="Q135" s="2"/>
      <c r="R135" s="2"/>
      <c r="S135" s="2"/>
      <c r="T135" s="2"/>
      <c r="U135" s="2"/>
    </row>
    <row r="136" spans="1:21">
      <c r="A136" s="2"/>
      <c r="B136" s="161" t="s">
        <v>287</v>
      </c>
      <c r="C136" s="178">
        <v>394451</v>
      </c>
      <c r="D136" s="178">
        <v>298</v>
      </c>
      <c r="E136" s="178">
        <v>923622</v>
      </c>
      <c r="F136" s="178">
        <v>9.8339999999999996</v>
      </c>
      <c r="G136" s="178">
        <v>9.8339999999999996</v>
      </c>
      <c r="H136" s="381">
        <v>0</v>
      </c>
      <c r="I136" s="381">
        <v>0</v>
      </c>
      <c r="J136" s="178">
        <v>84371</v>
      </c>
      <c r="K136" s="380">
        <v>608</v>
      </c>
      <c r="L136" s="386"/>
      <c r="M136" s="381">
        <v>0</v>
      </c>
      <c r="N136" s="493"/>
      <c r="O136" s="2"/>
      <c r="P136" s="2"/>
      <c r="Q136" s="2"/>
      <c r="R136" s="2"/>
      <c r="S136" s="2"/>
      <c r="T136" s="2"/>
      <c r="U136" s="2"/>
    </row>
    <row r="137" spans="1:21">
      <c r="A137" s="2"/>
      <c r="B137" s="161" t="s">
        <v>156</v>
      </c>
      <c r="C137" s="178">
        <v>14533511</v>
      </c>
      <c r="D137" s="178">
        <v>1240192</v>
      </c>
      <c r="E137" s="178">
        <v>1240192</v>
      </c>
      <c r="F137" s="178">
        <v>68210.559999999998</v>
      </c>
      <c r="G137" s="178">
        <v>48367.487999999998</v>
      </c>
      <c r="H137" s="178">
        <v>0</v>
      </c>
      <c r="I137" s="178">
        <v>0</v>
      </c>
      <c r="J137" s="178">
        <v>0</v>
      </c>
      <c r="K137" s="380">
        <v>0</v>
      </c>
      <c r="L137" s="386"/>
      <c r="M137" s="381">
        <v>0</v>
      </c>
      <c r="N137" s="493" t="s">
        <v>407</v>
      </c>
      <c r="O137" s="2"/>
      <c r="P137" s="2"/>
      <c r="Q137" s="2"/>
      <c r="R137" s="2"/>
      <c r="S137" s="2"/>
      <c r="T137" s="2"/>
      <c r="U137" s="2"/>
    </row>
    <row r="138" spans="1:21">
      <c r="A138" s="2"/>
      <c r="B138" s="161" t="s">
        <v>288</v>
      </c>
      <c r="C138" s="178">
        <v>409836</v>
      </c>
      <c r="D138" s="178">
        <v>316</v>
      </c>
      <c r="E138" s="178">
        <v>55139</v>
      </c>
      <c r="F138" s="178">
        <v>3.4760000000000004</v>
      </c>
      <c r="G138" s="178">
        <v>3.4760000000000004</v>
      </c>
      <c r="H138" s="178">
        <v>0</v>
      </c>
      <c r="I138" s="178">
        <v>0</v>
      </c>
      <c r="J138" s="178">
        <v>11</v>
      </c>
      <c r="K138" s="380">
        <v>187</v>
      </c>
      <c r="L138" s="386"/>
      <c r="M138" s="381">
        <v>0</v>
      </c>
      <c r="N138" s="493"/>
      <c r="O138" s="2"/>
      <c r="P138" s="2"/>
      <c r="Q138" s="2"/>
      <c r="R138" s="2"/>
      <c r="S138" s="2"/>
      <c r="T138" s="2"/>
      <c r="U138" s="2"/>
    </row>
    <row r="139" spans="1:21">
      <c r="A139" s="2"/>
      <c r="B139" s="161" t="s">
        <v>289</v>
      </c>
      <c r="C139" s="178">
        <v>412280</v>
      </c>
      <c r="D139" s="178">
        <v>1100</v>
      </c>
      <c r="E139" s="178">
        <v>1.0000000000000001E-5</v>
      </c>
      <c r="F139" s="178">
        <v>503.79999999999995</v>
      </c>
      <c r="G139" s="178">
        <v>503.79999999999995</v>
      </c>
      <c r="H139" s="178">
        <v>0</v>
      </c>
      <c r="I139" s="178">
        <v>0</v>
      </c>
      <c r="J139" s="178">
        <v>0</v>
      </c>
      <c r="K139" s="380">
        <v>0</v>
      </c>
      <c r="L139" s="386"/>
      <c r="M139" s="381">
        <v>0</v>
      </c>
      <c r="N139" s="493"/>
      <c r="O139" s="2"/>
      <c r="P139" s="2"/>
      <c r="Q139" s="2"/>
      <c r="R139" s="2"/>
      <c r="S139" s="2"/>
      <c r="T139" s="2"/>
      <c r="U139" s="2"/>
    </row>
    <row r="140" spans="1:21">
      <c r="A140" s="2"/>
      <c r="B140" s="161" t="s">
        <v>157</v>
      </c>
      <c r="C140" s="178">
        <v>3359185</v>
      </c>
      <c r="D140" s="178">
        <v>1025520</v>
      </c>
      <c r="E140" s="178">
        <v>1190858</v>
      </c>
      <c r="F140" s="178">
        <v>4102.0800000000008</v>
      </c>
      <c r="G140" s="178">
        <v>2051.0400000000004</v>
      </c>
      <c r="H140" s="178">
        <v>0</v>
      </c>
      <c r="I140" s="178">
        <v>0</v>
      </c>
      <c r="J140" s="178">
        <v>6475</v>
      </c>
      <c r="K140" s="380">
        <v>6488</v>
      </c>
      <c r="L140" s="386"/>
      <c r="M140" s="381">
        <v>0</v>
      </c>
      <c r="N140" s="493" t="s">
        <v>407</v>
      </c>
      <c r="O140" s="2"/>
      <c r="P140" s="2"/>
      <c r="Q140" s="2"/>
      <c r="R140" s="2"/>
      <c r="S140" s="2"/>
      <c r="T140" s="2"/>
      <c r="U140" s="2"/>
    </row>
    <row r="141" spans="1:21">
      <c r="A141" s="2"/>
      <c r="B141" s="161" t="s">
        <v>82</v>
      </c>
      <c r="C141" s="178">
        <v>1313095</v>
      </c>
      <c r="D141" s="178">
        <v>2040</v>
      </c>
      <c r="E141" s="178">
        <v>1287037</v>
      </c>
      <c r="F141" s="178">
        <v>416.15999999999997</v>
      </c>
      <c r="G141" s="178">
        <v>391.67999999999995</v>
      </c>
      <c r="H141" s="178">
        <v>0</v>
      </c>
      <c r="I141" s="178">
        <v>0</v>
      </c>
      <c r="J141" s="178">
        <v>6</v>
      </c>
      <c r="K141" s="380">
        <v>50</v>
      </c>
      <c r="L141" s="386"/>
      <c r="M141" s="381">
        <v>0</v>
      </c>
      <c r="N141" s="493" t="s">
        <v>19</v>
      </c>
      <c r="O141" s="2"/>
      <c r="P141" s="2"/>
      <c r="Q141" s="2"/>
      <c r="R141" s="2"/>
      <c r="S141" s="2"/>
      <c r="T141" s="2"/>
      <c r="U141" s="2"/>
    </row>
    <row r="142" spans="1:21">
      <c r="A142" s="2"/>
      <c r="B142" s="161" t="s">
        <v>83</v>
      </c>
      <c r="C142" s="178">
        <v>114975406</v>
      </c>
      <c r="D142" s="178">
        <v>1964375</v>
      </c>
      <c r="E142" s="178">
        <v>5141968</v>
      </c>
      <c r="F142" s="178">
        <v>705210.625</v>
      </c>
      <c r="G142" s="178">
        <v>667887.5</v>
      </c>
      <c r="H142" s="178">
        <v>394430</v>
      </c>
      <c r="I142" s="178">
        <v>330560</v>
      </c>
      <c r="J142" s="178">
        <v>4738</v>
      </c>
      <c r="K142" s="380">
        <v>62226</v>
      </c>
      <c r="L142" s="386"/>
      <c r="M142" s="381">
        <v>0</v>
      </c>
      <c r="N142" s="493" t="s">
        <v>19</v>
      </c>
      <c r="O142" s="2"/>
      <c r="P142" s="2"/>
      <c r="Q142" s="2"/>
      <c r="R142" s="2"/>
      <c r="S142" s="2"/>
      <c r="T142" s="2"/>
      <c r="U142" s="2"/>
    </row>
    <row r="143" spans="1:21">
      <c r="A143" s="2"/>
      <c r="B143" s="161" t="s">
        <v>158</v>
      </c>
      <c r="C143" s="178">
        <v>3656843</v>
      </c>
      <c r="D143" s="178">
        <v>33851</v>
      </c>
      <c r="E143" s="178">
        <v>33846</v>
      </c>
      <c r="F143" s="178">
        <v>3283.5469999999996</v>
      </c>
      <c r="G143" s="178">
        <v>4197.5240000000003</v>
      </c>
      <c r="H143" s="178">
        <v>0</v>
      </c>
      <c r="I143" s="178">
        <v>0</v>
      </c>
      <c r="J143" s="178">
        <v>0</v>
      </c>
      <c r="K143" s="380">
        <v>0</v>
      </c>
      <c r="L143" s="386"/>
      <c r="M143" s="381">
        <v>0</v>
      </c>
      <c r="N143" s="493" t="s">
        <v>407</v>
      </c>
      <c r="O143" s="2"/>
      <c r="P143" s="2"/>
      <c r="Q143" s="2"/>
      <c r="R143" s="2"/>
      <c r="S143" s="2"/>
      <c r="T143" s="2"/>
      <c r="U143" s="2"/>
    </row>
    <row r="144" spans="1:21">
      <c r="A144" s="2"/>
      <c r="B144" s="161" t="s">
        <v>73</v>
      </c>
      <c r="C144" s="178">
        <v>3179997</v>
      </c>
      <c r="D144" s="178">
        <v>1564100</v>
      </c>
      <c r="E144" s="178">
        <v>1564100</v>
      </c>
      <c r="F144" s="178">
        <v>126692.09999999999</v>
      </c>
      <c r="G144" s="178">
        <v>126692.09999999999</v>
      </c>
      <c r="H144" s="178">
        <v>125340</v>
      </c>
      <c r="I144" s="178">
        <v>125520</v>
      </c>
      <c r="J144" s="178">
        <v>0</v>
      </c>
      <c r="K144" s="380">
        <v>0</v>
      </c>
      <c r="L144" s="386"/>
      <c r="M144" s="381">
        <v>0</v>
      </c>
      <c r="N144" s="493" t="s">
        <v>19</v>
      </c>
      <c r="O144" s="2"/>
      <c r="P144" s="2"/>
      <c r="Q144" s="2"/>
      <c r="R144" s="2"/>
      <c r="S144" s="2"/>
      <c r="T144" s="2"/>
      <c r="U144" s="2"/>
    </row>
    <row r="145" spans="1:21">
      <c r="A145" s="2"/>
      <c r="B145" s="161" t="s">
        <v>93</v>
      </c>
      <c r="C145" s="178">
        <v>657394</v>
      </c>
      <c r="D145" s="178">
        <v>13938</v>
      </c>
      <c r="E145" s="178">
        <v>21557</v>
      </c>
      <c r="F145" s="178">
        <v>6481.17</v>
      </c>
      <c r="G145" s="178">
        <v>8571.869999999999</v>
      </c>
      <c r="H145" s="178">
        <v>1090</v>
      </c>
      <c r="I145" s="178">
        <v>1090</v>
      </c>
      <c r="J145" s="178">
        <v>0</v>
      </c>
      <c r="K145" s="380">
        <v>0</v>
      </c>
      <c r="L145" s="386"/>
      <c r="M145" s="381">
        <v>0</v>
      </c>
      <c r="N145" s="493"/>
      <c r="O145" s="2"/>
      <c r="P145" s="2"/>
      <c r="Q145" s="2"/>
      <c r="R145" s="2"/>
      <c r="S145" s="2"/>
      <c r="T145" s="2"/>
      <c r="U145" s="2"/>
    </row>
    <row r="146" spans="1:21">
      <c r="A146" s="2"/>
      <c r="B146" s="161" t="s">
        <v>116</v>
      </c>
      <c r="C146" s="178">
        <v>32309239</v>
      </c>
      <c r="D146" s="178">
        <v>446550</v>
      </c>
      <c r="E146" s="178">
        <v>721127</v>
      </c>
      <c r="F146" s="178">
        <v>49567.049999999996</v>
      </c>
      <c r="G146" s="178">
        <v>56265.299999999996</v>
      </c>
      <c r="H146" s="178">
        <v>0</v>
      </c>
      <c r="I146" s="178">
        <v>0</v>
      </c>
      <c r="J146" s="178">
        <v>10</v>
      </c>
      <c r="K146" s="380">
        <v>502</v>
      </c>
      <c r="L146" s="386"/>
      <c r="M146" s="381">
        <v>0</v>
      </c>
      <c r="N146" s="493" t="s">
        <v>407</v>
      </c>
      <c r="O146" s="2"/>
      <c r="P146" s="2"/>
      <c r="Q146" s="2"/>
      <c r="R146" s="2"/>
      <c r="S146" s="2"/>
      <c r="T146" s="2"/>
      <c r="U146" s="2"/>
    </row>
    <row r="147" spans="1:21">
      <c r="A147" s="2"/>
      <c r="B147" s="161" t="s">
        <v>159</v>
      </c>
      <c r="C147" s="178">
        <v>23515934</v>
      </c>
      <c r="D147" s="178">
        <v>801590</v>
      </c>
      <c r="E147" s="178">
        <v>1380576</v>
      </c>
      <c r="F147" s="178">
        <v>442477.68</v>
      </c>
      <c r="G147" s="178">
        <v>386366.38</v>
      </c>
      <c r="H147" s="178">
        <v>0</v>
      </c>
      <c r="I147" s="178">
        <v>0</v>
      </c>
      <c r="J147" s="178">
        <v>1264</v>
      </c>
      <c r="K147" s="380">
        <v>12672</v>
      </c>
      <c r="L147" s="386"/>
      <c r="M147" s="381">
        <v>0</v>
      </c>
      <c r="N147" s="493" t="s">
        <v>407</v>
      </c>
      <c r="O147" s="2"/>
      <c r="P147" s="2"/>
      <c r="Q147" s="2"/>
      <c r="R147" s="2"/>
      <c r="S147" s="2"/>
      <c r="T147" s="2"/>
      <c r="U147" s="2"/>
    </row>
    <row r="148" spans="1:21">
      <c r="A148" s="2"/>
      <c r="B148" s="161" t="s">
        <v>290</v>
      </c>
      <c r="C148" s="178">
        <v>54584650</v>
      </c>
      <c r="D148" s="178">
        <v>676578</v>
      </c>
      <c r="E148" s="178">
        <v>1209353</v>
      </c>
      <c r="F148" s="178">
        <v>403240.48800000001</v>
      </c>
      <c r="G148" s="178">
        <v>299047.47600000002</v>
      </c>
      <c r="H148" s="178">
        <v>31920</v>
      </c>
      <c r="I148" s="178">
        <v>31920</v>
      </c>
      <c r="J148" s="178">
        <v>252</v>
      </c>
      <c r="K148" s="380">
        <v>324</v>
      </c>
      <c r="L148" s="386"/>
      <c r="M148" s="381">
        <v>0</v>
      </c>
      <c r="N148" s="493" t="s">
        <v>407</v>
      </c>
      <c r="O148" s="2"/>
      <c r="P148" s="2"/>
      <c r="Q148" s="2"/>
      <c r="R148" s="2"/>
      <c r="S148" s="2"/>
      <c r="T148" s="2"/>
      <c r="U148" s="2"/>
    </row>
    <row r="149" spans="1:21">
      <c r="A149" s="2"/>
      <c r="B149" s="161" t="s">
        <v>160</v>
      </c>
      <c r="C149" s="178">
        <v>2165828</v>
      </c>
      <c r="D149" s="178">
        <v>824292</v>
      </c>
      <c r="E149" s="178">
        <v>1388864</v>
      </c>
      <c r="F149" s="178">
        <v>87374.952000000005</v>
      </c>
      <c r="G149" s="178">
        <v>69240.528000000006</v>
      </c>
      <c r="H149" s="178">
        <v>0</v>
      </c>
      <c r="I149" s="178">
        <v>0</v>
      </c>
      <c r="J149" s="178">
        <v>162</v>
      </c>
      <c r="K149" s="380">
        <v>9637</v>
      </c>
      <c r="L149" s="386"/>
      <c r="M149" s="381">
        <v>0</v>
      </c>
      <c r="N149" s="493" t="s">
        <v>407</v>
      </c>
      <c r="O149" s="2"/>
      <c r="P149" s="2"/>
      <c r="Q149" s="2"/>
      <c r="R149" s="2"/>
      <c r="S149" s="2"/>
      <c r="T149" s="2"/>
      <c r="U149" s="2"/>
    </row>
    <row r="150" spans="1:21">
      <c r="A150" s="2"/>
      <c r="B150" s="161" t="s">
        <v>161</v>
      </c>
      <c r="C150" s="178">
        <v>29890686</v>
      </c>
      <c r="D150" s="178">
        <v>147181</v>
      </c>
      <c r="E150" s="178">
        <v>147181</v>
      </c>
      <c r="F150" s="178">
        <v>49599.997000000003</v>
      </c>
      <c r="G150" s="178">
        <v>37383.973999999995</v>
      </c>
      <c r="H150" s="178">
        <v>5480</v>
      </c>
      <c r="I150" s="178">
        <v>5260</v>
      </c>
      <c r="J150" s="178">
        <v>0</v>
      </c>
      <c r="K150" s="380">
        <v>0</v>
      </c>
      <c r="L150" s="386"/>
      <c r="M150" s="381">
        <v>0</v>
      </c>
      <c r="N150" s="493" t="s">
        <v>407</v>
      </c>
      <c r="O150" s="2"/>
      <c r="P150" s="2"/>
      <c r="Q150" s="2"/>
      <c r="R150" s="2"/>
      <c r="S150" s="2"/>
      <c r="T150" s="2"/>
      <c r="U150" s="2"/>
    </row>
    <row r="151" spans="1:21">
      <c r="A151" s="2"/>
      <c r="B151" s="161" t="s">
        <v>40</v>
      </c>
      <c r="C151" s="178">
        <v>16730632</v>
      </c>
      <c r="D151" s="178">
        <v>41543</v>
      </c>
      <c r="E151" s="178">
        <v>192345</v>
      </c>
      <c r="F151" s="178">
        <v>4237.3859999999995</v>
      </c>
      <c r="G151" s="178">
        <v>4611.2730000000001</v>
      </c>
      <c r="H151" s="178">
        <v>0</v>
      </c>
      <c r="I151" s="178">
        <v>0</v>
      </c>
      <c r="J151" s="178">
        <v>2937</v>
      </c>
      <c r="K151" s="380">
        <v>13894</v>
      </c>
      <c r="L151" s="386"/>
      <c r="M151" s="381">
        <v>0</v>
      </c>
      <c r="N151" s="493" t="s">
        <v>19</v>
      </c>
      <c r="O151" s="2"/>
      <c r="P151" s="2"/>
      <c r="Q151" s="2"/>
      <c r="R151" s="2"/>
      <c r="S151" s="2"/>
      <c r="T151" s="2"/>
      <c r="U151" s="2"/>
    </row>
    <row r="152" spans="1:21">
      <c r="A152" s="2"/>
      <c r="B152" s="161" t="s">
        <v>291</v>
      </c>
      <c r="C152" s="178">
        <v>232310</v>
      </c>
      <c r="D152" s="178">
        <v>800</v>
      </c>
      <c r="E152" s="178">
        <v>1.0000000000000001E-5</v>
      </c>
      <c r="F152" s="178">
        <v>12</v>
      </c>
      <c r="G152" s="178">
        <v>12</v>
      </c>
      <c r="H152" s="381">
        <v>0</v>
      </c>
      <c r="I152" s="381">
        <v>0</v>
      </c>
      <c r="J152" s="178">
        <v>0</v>
      </c>
      <c r="K152" s="380">
        <v>0</v>
      </c>
      <c r="L152" s="386"/>
      <c r="M152" s="381">
        <v>0</v>
      </c>
      <c r="N152" s="493"/>
      <c r="O152" s="2"/>
      <c r="P152" s="2"/>
      <c r="Q152" s="2"/>
      <c r="R152" s="2"/>
      <c r="S152" s="2"/>
      <c r="T152" s="2"/>
      <c r="U152" s="2"/>
    </row>
    <row r="153" spans="1:21">
      <c r="A153" s="2"/>
      <c r="B153" s="161" t="s">
        <v>292</v>
      </c>
      <c r="C153" s="178">
        <v>260166</v>
      </c>
      <c r="D153" s="178">
        <v>19060</v>
      </c>
      <c r="E153" s="178">
        <v>1.0000000000000001E-5</v>
      </c>
      <c r="F153" s="178">
        <v>8748.5399999999991</v>
      </c>
      <c r="G153" s="178">
        <v>8748.5399999999991</v>
      </c>
      <c r="H153" s="178">
        <v>4310</v>
      </c>
      <c r="I153" s="178">
        <v>4310</v>
      </c>
      <c r="J153" s="178">
        <v>0</v>
      </c>
      <c r="K153" s="380">
        <v>0</v>
      </c>
      <c r="L153" s="386"/>
      <c r="M153" s="381">
        <v>0</v>
      </c>
      <c r="N153" s="493"/>
      <c r="O153" s="2"/>
      <c r="P153" s="2"/>
      <c r="Q153" s="2"/>
      <c r="R153" s="2"/>
      <c r="S153" s="2"/>
      <c r="T153" s="2"/>
      <c r="U153" s="2"/>
    </row>
    <row r="154" spans="1:21">
      <c r="A154" s="2"/>
      <c r="B154" s="161" t="s">
        <v>48</v>
      </c>
      <c r="C154" s="178">
        <v>4327944</v>
      </c>
      <c r="D154" s="178">
        <v>270467</v>
      </c>
      <c r="E154" s="178">
        <v>6953478</v>
      </c>
      <c r="F154" s="178">
        <v>99261.38900000001</v>
      </c>
      <c r="G154" s="178">
        <v>104400.262</v>
      </c>
      <c r="H154" s="178">
        <v>21440</v>
      </c>
      <c r="I154" s="178">
        <v>21600</v>
      </c>
      <c r="J154" s="178">
        <v>276631</v>
      </c>
      <c r="K154" s="380">
        <v>1221395</v>
      </c>
      <c r="L154" s="386"/>
      <c r="M154" s="381">
        <v>0</v>
      </c>
      <c r="N154" s="493" t="s">
        <v>19</v>
      </c>
      <c r="O154" s="2"/>
      <c r="P154" s="2"/>
      <c r="Q154" s="2"/>
      <c r="R154" s="2"/>
      <c r="S154" s="2"/>
      <c r="T154" s="2"/>
      <c r="U154" s="2"/>
    </row>
    <row r="155" spans="1:21">
      <c r="A155" s="2"/>
      <c r="B155" s="161" t="s">
        <v>162</v>
      </c>
      <c r="C155" s="178">
        <v>5727707</v>
      </c>
      <c r="D155" s="178">
        <v>120340</v>
      </c>
      <c r="E155" s="178">
        <v>254254</v>
      </c>
      <c r="F155" s="178">
        <v>45127.5</v>
      </c>
      <c r="G155" s="178">
        <v>31168.06</v>
      </c>
      <c r="H155" s="178">
        <v>12340</v>
      </c>
      <c r="I155" s="178">
        <v>12340</v>
      </c>
      <c r="J155" s="178">
        <v>227</v>
      </c>
      <c r="K155" s="380">
        <v>15245</v>
      </c>
      <c r="L155" s="386"/>
      <c r="M155" s="381">
        <v>0</v>
      </c>
      <c r="N155" s="493" t="s">
        <v>407</v>
      </c>
      <c r="O155" s="2"/>
      <c r="P155" s="2"/>
      <c r="Q155" s="2"/>
      <c r="R155" s="2"/>
      <c r="S155" s="2"/>
      <c r="T155" s="2"/>
      <c r="U155" s="2"/>
    </row>
    <row r="156" spans="1:21">
      <c r="A156" s="2"/>
      <c r="B156" s="161" t="s">
        <v>163</v>
      </c>
      <c r="C156" s="178">
        <v>17078839</v>
      </c>
      <c r="D156" s="178">
        <v>1267000</v>
      </c>
      <c r="E156" s="178">
        <v>1267000</v>
      </c>
      <c r="F156" s="178">
        <v>19005</v>
      </c>
      <c r="G156" s="178">
        <v>11403</v>
      </c>
      <c r="H156" s="178">
        <v>2200</v>
      </c>
      <c r="I156" s="178">
        <v>2200</v>
      </c>
      <c r="J156" s="178">
        <v>0</v>
      </c>
      <c r="K156" s="380">
        <v>0</v>
      </c>
      <c r="L156" s="386"/>
      <c r="M156" s="381">
        <v>0</v>
      </c>
      <c r="N156" s="493"/>
      <c r="O156" s="2"/>
      <c r="P156" s="2"/>
      <c r="Q156" s="2"/>
      <c r="R156" s="2"/>
      <c r="S156" s="2"/>
      <c r="T156" s="2"/>
      <c r="U156" s="2"/>
    </row>
    <row r="157" spans="1:21">
      <c r="A157" s="2"/>
      <c r="B157" s="161" t="s">
        <v>164</v>
      </c>
      <c r="C157" s="178">
        <v>170123740</v>
      </c>
      <c r="D157" s="178">
        <v>923768</v>
      </c>
      <c r="E157" s="178">
        <v>1141081</v>
      </c>
      <c r="F157" s="178">
        <v>174592.152</v>
      </c>
      <c r="G157" s="178">
        <v>71130.135999999999</v>
      </c>
      <c r="H157" s="178">
        <v>15560</v>
      </c>
      <c r="I157" s="178">
        <v>200</v>
      </c>
      <c r="J157" s="178">
        <v>31</v>
      </c>
      <c r="K157" s="380">
        <v>33</v>
      </c>
      <c r="L157" s="386"/>
      <c r="M157" s="381">
        <v>0</v>
      </c>
      <c r="N157" s="493"/>
      <c r="O157" s="2"/>
      <c r="P157" s="2"/>
      <c r="Q157" s="2"/>
      <c r="R157" s="2"/>
      <c r="S157" s="2"/>
      <c r="T157" s="2"/>
      <c r="U157" s="2"/>
    </row>
    <row r="158" spans="1:21">
      <c r="A158" s="2"/>
      <c r="B158" s="161" t="s">
        <v>293</v>
      </c>
      <c r="C158" s="178">
        <v>24589122</v>
      </c>
      <c r="D158" s="178">
        <v>120538</v>
      </c>
      <c r="E158" s="178">
        <v>253364</v>
      </c>
      <c r="F158" s="178">
        <v>82086.377999999997</v>
      </c>
      <c r="G158" s="178">
        <v>50384.883999999998</v>
      </c>
      <c r="H158" s="162">
        <v>11290</v>
      </c>
      <c r="I158" s="162">
        <v>7010</v>
      </c>
      <c r="J158" s="178">
        <v>26</v>
      </c>
      <c r="K158" s="380">
        <v>26</v>
      </c>
      <c r="L158" s="386"/>
      <c r="M158" s="381">
        <v>0</v>
      </c>
      <c r="N158" s="493"/>
      <c r="O158" s="2"/>
      <c r="P158" s="2"/>
      <c r="Q158" s="2"/>
      <c r="R158" s="2"/>
      <c r="S158" s="2"/>
      <c r="T158" s="2"/>
      <c r="U158" s="2"/>
    </row>
    <row r="159" spans="1:21">
      <c r="A159" s="2"/>
      <c r="B159" s="161" t="s">
        <v>35</v>
      </c>
      <c r="C159" s="178">
        <v>4707270</v>
      </c>
      <c r="D159" s="178">
        <v>386224</v>
      </c>
      <c r="E159" s="178">
        <v>2770404</v>
      </c>
      <c r="F159" s="178">
        <v>154103.37599999999</v>
      </c>
      <c r="G159" s="178">
        <v>153717.15199999997</v>
      </c>
      <c r="H159" s="178">
        <v>1600</v>
      </c>
      <c r="I159" s="178">
        <v>1600</v>
      </c>
      <c r="J159" s="178">
        <v>71793</v>
      </c>
      <c r="K159" s="380">
        <v>87120</v>
      </c>
      <c r="L159" s="386"/>
      <c r="M159" s="381">
        <v>0</v>
      </c>
      <c r="N159" s="493" t="s">
        <v>19</v>
      </c>
      <c r="O159" s="2"/>
      <c r="P159" s="2"/>
      <c r="Q159" s="2"/>
      <c r="R159" s="2"/>
      <c r="S159" s="2"/>
      <c r="T159" s="2"/>
      <c r="U159" s="2"/>
    </row>
    <row r="160" spans="1:21">
      <c r="A160" s="2"/>
      <c r="B160" s="161" t="s">
        <v>294</v>
      </c>
      <c r="C160" s="178">
        <v>4332801</v>
      </c>
      <c r="D160" s="381">
        <v>1.0000000000000001E-5</v>
      </c>
      <c r="E160" s="162">
        <v>6276</v>
      </c>
      <c r="F160" s="381">
        <v>1.5000000000000002E-7</v>
      </c>
      <c r="G160" s="381">
        <v>1.5000000000000002E-7</v>
      </c>
      <c r="H160" s="381">
        <v>0</v>
      </c>
      <c r="I160" s="381">
        <v>0</v>
      </c>
      <c r="J160" s="178">
        <v>0</v>
      </c>
      <c r="K160" s="380">
        <v>0</v>
      </c>
      <c r="L160" s="386"/>
      <c r="M160" s="381">
        <v>0</v>
      </c>
      <c r="N160" s="493"/>
      <c r="O160" s="2"/>
      <c r="P160" s="2"/>
      <c r="Q160" s="2"/>
      <c r="R160" s="2"/>
      <c r="S160" s="2"/>
      <c r="T160" s="2"/>
      <c r="U160" s="2"/>
    </row>
    <row r="161" spans="1:21">
      <c r="A161" s="2"/>
      <c r="B161" s="161" t="s">
        <v>30</v>
      </c>
      <c r="C161" s="178">
        <v>3090150</v>
      </c>
      <c r="D161" s="178">
        <v>309500</v>
      </c>
      <c r="E161" s="178">
        <v>84268</v>
      </c>
      <c r="F161" s="178">
        <v>309.5</v>
      </c>
      <c r="G161" s="178">
        <v>309.5</v>
      </c>
      <c r="H161" s="178">
        <v>0</v>
      </c>
      <c r="I161" s="178">
        <v>0</v>
      </c>
      <c r="J161" s="178">
        <v>0</v>
      </c>
      <c r="K161" s="380">
        <v>686</v>
      </c>
      <c r="L161" s="386"/>
      <c r="M161" s="381">
        <v>0</v>
      </c>
      <c r="N161" s="493" t="s">
        <v>19</v>
      </c>
      <c r="O161" s="2"/>
      <c r="P161" s="2"/>
      <c r="Q161" s="2"/>
      <c r="R161" s="2"/>
      <c r="S161" s="2"/>
      <c r="T161" s="2"/>
      <c r="U161" s="2"/>
    </row>
    <row r="162" spans="1:21">
      <c r="A162" s="2"/>
      <c r="B162" s="161" t="s">
        <v>165</v>
      </c>
      <c r="C162" s="178">
        <v>190291129</v>
      </c>
      <c r="D162" s="178">
        <v>796095</v>
      </c>
      <c r="E162" s="178">
        <v>1117911</v>
      </c>
      <c r="F162" s="178">
        <v>26271.134999999998</v>
      </c>
      <c r="G162" s="178">
        <v>15125.804999999998</v>
      </c>
      <c r="H162" s="178">
        <v>0</v>
      </c>
      <c r="I162" s="178">
        <v>0</v>
      </c>
      <c r="J162" s="178">
        <v>578</v>
      </c>
      <c r="K162" s="380">
        <v>1768</v>
      </c>
      <c r="L162" s="386"/>
      <c r="M162" s="381">
        <v>0</v>
      </c>
      <c r="N162" s="493" t="s">
        <v>407</v>
      </c>
      <c r="O162" s="2"/>
      <c r="P162" s="2"/>
      <c r="Q162" s="2"/>
      <c r="R162" s="2"/>
      <c r="S162" s="2"/>
      <c r="T162" s="2"/>
      <c r="U162" s="2"/>
    </row>
    <row r="163" spans="1:21">
      <c r="A163" s="2"/>
      <c r="B163" s="161" t="s">
        <v>90</v>
      </c>
      <c r="C163" s="178">
        <v>3510045</v>
      </c>
      <c r="D163" s="178">
        <v>75517</v>
      </c>
      <c r="E163" s="178">
        <v>411163</v>
      </c>
      <c r="F163" s="178">
        <v>51200.525999999998</v>
      </c>
      <c r="G163" s="178">
        <v>46896.057000000001</v>
      </c>
      <c r="H163" s="178">
        <v>0</v>
      </c>
      <c r="I163" s="178">
        <v>0</v>
      </c>
      <c r="J163" s="178">
        <v>2748</v>
      </c>
      <c r="K163" s="380">
        <v>5530</v>
      </c>
      <c r="L163" s="386"/>
      <c r="M163" s="381">
        <v>0</v>
      </c>
      <c r="N163" s="493" t="s">
        <v>19</v>
      </c>
      <c r="O163" s="2"/>
      <c r="P163" s="2"/>
      <c r="Q163" s="2"/>
      <c r="R163" s="2"/>
      <c r="S163" s="2"/>
      <c r="T163" s="2"/>
      <c r="U163" s="2"/>
    </row>
    <row r="164" spans="1:21">
      <c r="A164" s="2"/>
      <c r="B164" s="161" t="s">
        <v>120</v>
      </c>
      <c r="C164" s="178">
        <v>6310129</v>
      </c>
      <c r="D164" s="178">
        <v>462840</v>
      </c>
      <c r="E164" s="178">
        <v>2865128</v>
      </c>
      <c r="F164" s="178">
        <v>343890.11999999994</v>
      </c>
      <c r="G164" s="178">
        <v>335559</v>
      </c>
      <c r="H164" s="178">
        <v>313290</v>
      </c>
      <c r="I164" s="178">
        <v>175990</v>
      </c>
      <c r="J164" s="178">
        <v>4202</v>
      </c>
      <c r="K164" s="380">
        <v>4274</v>
      </c>
      <c r="L164" s="386"/>
      <c r="M164" s="381">
        <v>0</v>
      </c>
      <c r="N164" s="493" t="s">
        <v>19</v>
      </c>
      <c r="O164" s="2"/>
      <c r="P164" s="2"/>
      <c r="Q164" s="2"/>
      <c r="R164" s="2"/>
      <c r="S164" s="2"/>
      <c r="T164" s="2"/>
      <c r="U164" s="2"/>
    </row>
    <row r="165" spans="1:21">
      <c r="A165" s="2"/>
      <c r="B165" s="161" t="s">
        <v>166</v>
      </c>
      <c r="C165" s="178">
        <v>6541591</v>
      </c>
      <c r="D165" s="178">
        <v>406752</v>
      </c>
      <c r="E165" s="178">
        <v>406752</v>
      </c>
      <c r="F165" s="178">
        <v>216798.81599999999</v>
      </c>
      <c r="G165" s="178">
        <v>157006.272</v>
      </c>
      <c r="H165" s="178">
        <v>18500</v>
      </c>
      <c r="I165" s="178">
        <v>18840</v>
      </c>
      <c r="J165" s="178">
        <v>0</v>
      </c>
      <c r="K165" s="380">
        <v>0</v>
      </c>
      <c r="L165" s="386"/>
      <c r="M165" s="381">
        <v>0</v>
      </c>
      <c r="N165" s="493" t="s">
        <v>407</v>
      </c>
      <c r="O165" s="2"/>
      <c r="P165" s="2"/>
      <c r="Q165" s="2"/>
      <c r="R165" s="2"/>
      <c r="S165" s="2"/>
      <c r="T165" s="2"/>
      <c r="U165" s="2"/>
    </row>
    <row r="166" spans="1:21">
      <c r="A166" s="2"/>
      <c r="B166" s="161" t="s">
        <v>109</v>
      </c>
      <c r="C166" s="178">
        <v>29549517</v>
      </c>
      <c r="D166" s="178">
        <v>1285216</v>
      </c>
      <c r="E166" s="178">
        <v>2101131</v>
      </c>
      <c r="F166" s="178">
        <v>782696.54399999999</v>
      </c>
      <c r="G166" s="178">
        <v>742854.848</v>
      </c>
      <c r="H166" s="178">
        <v>696320</v>
      </c>
      <c r="I166" s="178">
        <v>657900</v>
      </c>
      <c r="J166" s="178">
        <v>2198</v>
      </c>
      <c r="K166" s="380">
        <v>4935</v>
      </c>
      <c r="L166" s="386"/>
      <c r="M166" s="381">
        <v>0</v>
      </c>
      <c r="N166" s="493" t="s">
        <v>407</v>
      </c>
      <c r="O166" s="2"/>
      <c r="P166" s="2"/>
      <c r="Q166" s="2"/>
      <c r="R166" s="2"/>
      <c r="S166" s="2"/>
      <c r="T166" s="2"/>
      <c r="U166" s="2"/>
    </row>
    <row r="167" spans="1:21">
      <c r="A167" s="2"/>
      <c r="B167" s="161" t="s">
        <v>167</v>
      </c>
      <c r="C167" s="178">
        <v>103775002</v>
      </c>
      <c r="D167" s="178">
        <v>300000</v>
      </c>
      <c r="E167" s="178">
        <v>1890780</v>
      </c>
      <c r="F167" s="178">
        <v>66000</v>
      </c>
      <c r="G167" s="178">
        <v>81000</v>
      </c>
      <c r="H167" s="178">
        <v>8610</v>
      </c>
      <c r="I167" s="178">
        <v>8610</v>
      </c>
      <c r="J167" s="178">
        <v>2064</v>
      </c>
      <c r="K167" s="380">
        <v>19104</v>
      </c>
      <c r="L167" s="386"/>
      <c r="M167" s="381">
        <v>0</v>
      </c>
      <c r="N167" s="493" t="s">
        <v>407</v>
      </c>
      <c r="O167" s="2"/>
      <c r="P167" s="2"/>
      <c r="Q167" s="2"/>
      <c r="R167" s="2"/>
      <c r="S167" s="2"/>
      <c r="T167" s="2"/>
      <c r="U167" s="2"/>
    </row>
    <row r="168" spans="1:21">
      <c r="A168" s="2"/>
      <c r="B168" s="161" t="s">
        <v>72</v>
      </c>
      <c r="C168" s="178">
        <v>38415284</v>
      </c>
      <c r="D168" s="178">
        <v>312685</v>
      </c>
      <c r="E168" s="178">
        <v>342482</v>
      </c>
      <c r="F168" s="178">
        <v>91304.01999999999</v>
      </c>
      <c r="G168" s="178">
        <v>96306.98</v>
      </c>
      <c r="H168" s="178">
        <v>300</v>
      </c>
      <c r="I168" s="178">
        <v>590</v>
      </c>
      <c r="J168" s="178">
        <v>148</v>
      </c>
      <c r="K168" s="380">
        <v>7225</v>
      </c>
      <c r="L168" s="386"/>
      <c r="M168" s="381">
        <v>0</v>
      </c>
      <c r="N168" s="493" t="s">
        <v>19</v>
      </c>
      <c r="O168" s="2"/>
      <c r="P168" s="2"/>
      <c r="Q168" s="2"/>
      <c r="R168" s="2"/>
      <c r="S168" s="2"/>
      <c r="T168" s="2"/>
      <c r="U168" s="2"/>
    </row>
    <row r="169" spans="1:21">
      <c r="A169" s="2"/>
      <c r="B169" s="161" t="s">
        <v>64</v>
      </c>
      <c r="C169" s="178">
        <v>10781459</v>
      </c>
      <c r="D169" s="178">
        <v>92090</v>
      </c>
      <c r="E169" s="178">
        <v>3969498</v>
      </c>
      <c r="F169" s="178">
        <v>34533.75</v>
      </c>
      <c r="G169" s="178">
        <v>32507.769999999997</v>
      </c>
      <c r="H169" s="178">
        <v>240</v>
      </c>
      <c r="I169" s="178">
        <v>240</v>
      </c>
      <c r="J169" s="178">
        <v>2768</v>
      </c>
      <c r="K169" s="380">
        <v>13973</v>
      </c>
      <c r="L169" s="386"/>
      <c r="M169" s="381">
        <v>0</v>
      </c>
      <c r="N169" s="493" t="s">
        <v>19</v>
      </c>
      <c r="O169" s="2"/>
      <c r="P169" s="2"/>
      <c r="Q169" s="2"/>
      <c r="R169" s="2"/>
      <c r="S169" s="2"/>
      <c r="T169" s="2"/>
      <c r="U169" s="2"/>
    </row>
    <row r="170" spans="1:21">
      <c r="A170" s="2"/>
      <c r="B170" s="161" t="s">
        <v>24</v>
      </c>
      <c r="C170" s="178">
        <v>1951591</v>
      </c>
      <c r="D170" s="178">
        <v>11586</v>
      </c>
      <c r="E170" s="178">
        <v>43176</v>
      </c>
      <c r="F170" s="178">
        <v>11.586</v>
      </c>
      <c r="G170" s="178">
        <v>11.586</v>
      </c>
      <c r="H170" s="178">
        <v>0</v>
      </c>
      <c r="I170" s="178">
        <v>0</v>
      </c>
      <c r="J170" s="178">
        <v>0</v>
      </c>
      <c r="K170" s="380">
        <v>172</v>
      </c>
      <c r="L170" s="386"/>
      <c r="M170" s="381">
        <v>0</v>
      </c>
      <c r="N170" s="493" t="s">
        <v>19</v>
      </c>
      <c r="O170" s="2"/>
      <c r="P170" s="2"/>
      <c r="Q170" s="2"/>
      <c r="R170" s="2"/>
      <c r="S170" s="2"/>
      <c r="T170" s="2"/>
      <c r="U170" s="2"/>
    </row>
    <row r="171" spans="1:21">
      <c r="A171" s="2"/>
      <c r="B171" s="161" t="s">
        <v>295</v>
      </c>
      <c r="C171" s="178">
        <v>852190</v>
      </c>
      <c r="D171" s="178">
        <v>2510</v>
      </c>
      <c r="E171" s="178">
        <v>1.0000000000000001E-5</v>
      </c>
      <c r="F171" s="178">
        <v>873.48</v>
      </c>
      <c r="G171" s="178">
        <v>883.5200000000001</v>
      </c>
      <c r="H171" s="178">
        <v>550</v>
      </c>
      <c r="I171" s="178">
        <v>550</v>
      </c>
      <c r="J171" s="178">
        <v>0</v>
      </c>
      <c r="K171" s="380">
        <v>0</v>
      </c>
      <c r="L171" s="386"/>
      <c r="M171" s="381">
        <v>0</v>
      </c>
      <c r="N171" s="493"/>
      <c r="O171" s="2"/>
      <c r="P171" s="2"/>
      <c r="Q171" s="2"/>
      <c r="R171" s="2"/>
      <c r="S171" s="2"/>
      <c r="T171" s="2"/>
      <c r="U171" s="2"/>
    </row>
    <row r="172" spans="1:21">
      <c r="A172" s="2"/>
      <c r="B172" s="161" t="s">
        <v>102</v>
      </c>
      <c r="C172" s="178">
        <v>21848504</v>
      </c>
      <c r="D172" s="178">
        <v>238391</v>
      </c>
      <c r="E172" s="178">
        <v>262018</v>
      </c>
      <c r="F172" s="178">
        <v>66034.307000000001</v>
      </c>
      <c r="G172" s="178">
        <v>71040.517999999996</v>
      </c>
      <c r="H172" s="178">
        <v>2630</v>
      </c>
      <c r="I172" s="178">
        <v>2830</v>
      </c>
      <c r="J172" s="178">
        <v>85</v>
      </c>
      <c r="K172" s="380">
        <v>2502</v>
      </c>
      <c r="L172" s="386"/>
      <c r="M172" s="381">
        <v>0</v>
      </c>
      <c r="N172" s="493" t="s">
        <v>19</v>
      </c>
      <c r="O172" s="2"/>
      <c r="P172" s="2"/>
      <c r="Q172" s="2"/>
      <c r="R172" s="2"/>
      <c r="S172" s="2"/>
      <c r="T172" s="2"/>
      <c r="U172" s="2"/>
    </row>
    <row r="173" spans="1:21">
      <c r="A173" s="2"/>
      <c r="B173" s="161" t="s">
        <v>54</v>
      </c>
      <c r="C173" s="178">
        <v>138082178</v>
      </c>
      <c r="D173" s="178">
        <v>17098242</v>
      </c>
      <c r="E173" s="178">
        <v>24664915</v>
      </c>
      <c r="F173" s="178">
        <v>8446531.5480000004</v>
      </c>
      <c r="G173" s="178">
        <v>8514924.5160000008</v>
      </c>
      <c r="H173" s="178">
        <v>2417260</v>
      </c>
      <c r="I173" s="178">
        <v>2727180</v>
      </c>
      <c r="J173" s="178">
        <v>30156</v>
      </c>
      <c r="K173" s="380">
        <v>222231</v>
      </c>
      <c r="L173" s="386"/>
      <c r="M173" s="381">
        <v>0</v>
      </c>
      <c r="N173" s="493" t="s">
        <v>19</v>
      </c>
      <c r="O173" s="2"/>
      <c r="P173" s="2"/>
      <c r="Q173" s="2"/>
      <c r="R173" s="2"/>
      <c r="S173" s="2"/>
      <c r="T173" s="2"/>
      <c r="U173" s="2"/>
    </row>
    <row r="174" spans="1:21">
      <c r="A174" s="2"/>
      <c r="B174" s="161" t="s">
        <v>168</v>
      </c>
      <c r="C174" s="178">
        <v>11689696</v>
      </c>
      <c r="D174" s="178">
        <v>26338</v>
      </c>
      <c r="E174" s="178">
        <v>26338</v>
      </c>
      <c r="F174" s="178">
        <v>3397.6019999999999</v>
      </c>
      <c r="G174" s="178">
        <v>5135.91</v>
      </c>
      <c r="H174" s="178">
        <v>70</v>
      </c>
      <c r="I174" s="178">
        <v>70</v>
      </c>
      <c r="J174" s="178">
        <v>0</v>
      </c>
      <c r="K174" s="380">
        <v>0</v>
      </c>
      <c r="L174" s="386"/>
      <c r="M174" s="381">
        <v>0</v>
      </c>
      <c r="N174" s="493" t="s">
        <v>407</v>
      </c>
      <c r="O174" s="2"/>
      <c r="P174" s="2"/>
      <c r="Q174" s="2"/>
      <c r="R174" s="2"/>
      <c r="S174" s="2"/>
      <c r="T174" s="2"/>
      <c r="U174" s="2"/>
    </row>
    <row r="175" spans="1:21">
      <c r="A175" s="2"/>
      <c r="B175" s="161" t="s">
        <v>296</v>
      </c>
      <c r="C175" s="178">
        <v>50726</v>
      </c>
      <c r="D175" s="178">
        <v>261</v>
      </c>
      <c r="E175" s="178">
        <v>10235</v>
      </c>
      <c r="F175" s="178">
        <v>110.40299999999999</v>
      </c>
      <c r="G175" s="178">
        <v>110.40299999999999</v>
      </c>
      <c r="H175" s="381">
        <v>0</v>
      </c>
      <c r="I175" s="381">
        <v>0</v>
      </c>
      <c r="J175" s="178">
        <v>17</v>
      </c>
      <c r="K175" s="380">
        <v>17</v>
      </c>
      <c r="L175" s="386"/>
      <c r="M175" s="381">
        <v>0</v>
      </c>
      <c r="N175" s="493" t="s">
        <v>426</v>
      </c>
      <c r="O175" s="2"/>
      <c r="P175" s="2"/>
      <c r="Q175" s="2"/>
      <c r="R175" s="2"/>
      <c r="S175" s="2"/>
      <c r="T175" s="2"/>
      <c r="U175" s="2"/>
    </row>
    <row r="176" spans="1:21">
      <c r="A176" s="2"/>
      <c r="B176" s="161" t="s">
        <v>297</v>
      </c>
      <c r="C176" s="178">
        <v>162178</v>
      </c>
      <c r="D176" s="178">
        <v>539</v>
      </c>
      <c r="E176" s="178">
        <v>16156</v>
      </c>
      <c r="F176" s="178">
        <v>192.423</v>
      </c>
      <c r="G176" s="178">
        <v>179.48699999999997</v>
      </c>
      <c r="H176" s="178">
        <v>190</v>
      </c>
      <c r="I176" s="178">
        <v>170</v>
      </c>
      <c r="J176" s="178">
        <v>2</v>
      </c>
      <c r="K176" s="380">
        <v>6</v>
      </c>
      <c r="L176" s="386"/>
      <c r="M176" s="381">
        <v>0</v>
      </c>
      <c r="N176" s="493"/>
      <c r="O176" s="2"/>
      <c r="P176" s="2"/>
      <c r="Q176" s="2"/>
      <c r="R176" s="2"/>
      <c r="S176" s="2"/>
      <c r="T176" s="2"/>
      <c r="U176" s="2"/>
    </row>
    <row r="177" spans="1:21">
      <c r="A177" s="2"/>
      <c r="B177" s="161" t="s">
        <v>298</v>
      </c>
      <c r="C177" s="178">
        <v>103537</v>
      </c>
      <c r="D177" s="178">
        <v>389</v>
      </c>
      <c r="E177" s="178">
        <v>36691</v>
      </c>
      <c r="F177" s="178">
        <v>249.34899999999999</v>
      </c>
      <c r="G177" s="178">
        <v>269.18800000000005</v>
      </c>
      <c r="H177" s="178">
        <v>0</v>
      </c>
      <c r="I177" s="178">
        <v>0</v>
      </c>
      <c r="J177" s="178">
        <v>79</v>
      </c>
      <c r="K177" s="380">
        <v>79</v>
      </c>
      <c r="L177" s="386"/>
      <c r="M177" s="381">
        <v>0</v>
      </c>
      <c r="N177" s="493"/>
      <c r="O177" s="2"/>
      <c r="P177" s="2"/>
      <c r="Q177" s="2"/>
      <c r="R177" s="2"/>
      <c r="S177" s="2"/>
      <c r="T177" s="2"/>
      <c r="U177" s="2"/>
    </row>
    <row r="178" spans="1:21">
      <c r="A178" s="2"/>
      <c r="B178" s="161" t="s">
        <v>299</v>
      </c>
      <c r="C178" s="178">
        <v>19432</v>
      </c>
      <c r="D178" s="178">
        <v>2831</v>
      </c>
      <c r="E178" s="178">
        <v>130781</v>
      </c>
      <c r="F178" s="178">
        <v>1299.4289999999999</v>
      </c>
      <c r="G178" s="178">
        <v>1709.924</v>
      </c>
      <c r="H178" s="381">
        <v>0</v>
      </c>
      <c r="I178" s="381">
        <v>0</v>
      </c>
      <c r="J178" s="178">
        <v>54</v>
      </c>
      <c r="K178" s="380">
        <v>113</v>
      </c>
      <c r="L178" s="386"/>
      <c r="M178" s="381">
        <v>0</v>
      </c>
      <c r="N178" s="493" t="s">
        <v>407</v>
      </c>
      <c r="O178" s="2"/>
      <c r="P178" s="2"/>
      <c r="Q178" s="2"/>
      <c r="R178" s="2"/>
      <c r="S178" s="2"/>
      <c r="T178" s="2"/>
      <c r="U178" s="2"/>
    </row>
    <row r="179" spans="1:21">
      <c r="A179" s="2"/>
      <c r="B179" s="161" t="s">
        <v>300</v>
      </c>
      <c r="C179" s="178">
        <v>183176</v>
      </c>
      <c r="D179" s="178">
        <v>964</v>
      </c>
      <c r="E179" s="178">
        <v>132361</v>
      </c>
      <c r="F179" s="178">
        <v>562.01200000000006</v>
      </c>
      <c r="G179" s="178">
        <v>537.91200000000003</v>
      </c>
      <c r="H179" s="178">
        <v>270</v>
      </c>
      <c r="I179" s="178">
        <v>270</v>
      </c>
      <c r="J179" s="178">
        <v>0</v>
      </c>
      <c r="K179" s="380">
        <v>0</v>
      </c>
      <c r="L179" s="386"/>
      <c r="M179" s="381">
        <v>0</v>
      </c>
      <c r="N179" s="493" t="s">
        <v>407</v>
      </c>
      <c r="O179" s="2"/>
      <c r="P179" s="2"/>
      <c r="Q179" s="2"/>
      <c r="R179" s="2"/>
      <c r="S179" s="2"/>
      <c r="T179" s="2"/>
      <c r="U179" s="2"/>
    </row>
    <row r="180" spans="1:21">
      <c r="A180" s="2"/>
      <c r="B180" s="161" t="s">
        <v>31</v>
      </c>
      <c r="C180" s="178">
        <v>26534504</v>
      </c>
      <c r="D180" s="178">
        <v>2000000</v>
      </c>
      <c r="E180" s="178">
        <v>2378323</v>
      </c>
      <c r="F180" s="178">
        <v>10000</v>
      </c>
      <c r="G180" s="178">
        <v>10000</v>
      </c>
      <c r="H180" s="178">
        <v>3600</v>
      </c>
      <c r="I180" s="178">
        <v>3600</v>
      </c>
      <c r="J180" s="178">
        <v>534</v>
      </c>
      <c r="K180" s="380">
        <v>3510</v>
      </c>
      <c r="L180" s="386"/>
      <c r="M180" s="381">
        <v>0</v>
      </c>
      <c r="N180" s="493" t="s">
        <v>19</v>
      </c>
      <c r="O180" s="2"/>
      <c r="P180" s="2"/>
      <c r="Q180" s="2"/>
      <c r="R180" s="2"/>
      <c r="S180" s="2"/>
      <c r="T180" s="2"/>
      <c r="U180" s="2"/>
    </row>
    <row r="181" spans="1:21">
      <c r="A181" s="2"/>
      <c r="B181" s="161" t="s">
        <v>169</v>
      </c>
      <c r="C181" s="178">
        <v>12969606</v>
      </c>
      <c r="D181" s="178">
        <v>196722</v>
      </c>
      <c r="E181" s="178">
        <v>355583</v>
      </c>
      <c r="F181" s="178">
        <v>95606.892000000007</v>
      </c>
      <c r="G181" s="178">
        <v>84590.46</v>
      </c>
      <c r="H181" s="178">
        <v>17590</v>
      </c>
      <c r="I181" s="178">
        <v>15080</v>
      </c>
      <c r="J181" s="178">
        <v>907</v>
      </c>
      <c r="K181" s="380">
        <v>1736</v>
      </c>
      <c r="L181" s="386"/>
      <c r="M181" s="381">
        <v>0</v>
      </c>
      <c r="N181" s="493" t="s">
        <v>407</v>
      </c>
      <c r="O181" s="2"/>
      <c r="P181" s="2"/>
      <c r="Q181" s="2"/>
      <c r="R181" s="2"/>
      <c r="S181" s="2"/>
      <c r="T181" s="2"/>
      <c r="U181" s="2"/>
    </row>
    <row r="182" spans="1:21">
      <c r="A182" s="2"/>
      <c r="B182" s="161" t="s">
        <v>79</v>
      </c>
      <c r="C182" s="178">
        <v>7276604</v>
      </c>
      <c r="D182" s="178">
        <v>88412</v>
      </c>
      <c r="E182" s="178">
        <v>77474</v>
      </c>
      <c r="F182" s="178">
        <v>23340.768</v>
      </c>
      <c r="G182" s="178">
        <v>27496.132000000001</v>
      </c>
      <c r="H182" s="178">
        <v>10</v>
      </c>
      <c r="I182" s="178">
        <v>10</v>
      </c>
      <c r="J182" s="178">
        <v>0</v>
      </c>
      <c r="K182" s="380">
        <v>0</v>
      </c>
      <c r="L182" s="386"/>
      <c r="M182" s="381">
        <v>0</v>
      </c>
      <c r="N182" s="493" t="s">
        <v>19</v>
      </c>
      <c r="O182" s="2"/>
      <c r="P182" s="2"/>
      <c r="Q182" s="2"/>
      <c r="R182" s="2"/>
      <c r="S182" s="2"/>
      <c r="T182" s="2"/>
      <c r="U182" s="2"/>
    </row>
    <row r="183" spans="1:21">
      <c r="A183" s="2"/>
      <c r="B183" s="161" t="s">
        <v>301</v>
      </c>
      <c r="C183" s="178">
        <v>90024</v>
      </c>
      <c r="D183" s="178">
        <v>455</v>
      </c>
      <c r="E183" s="178">
        <v>1337014</v>
      </c>
      <c r="F183" s="178">
        <v>402.22</v>
      </c>
      <c r="G183" s="178">
        <v>402.22</v>
      </c>
      <c r="H183" s="178">
        <v>20</v>
      </c>
      <c r="I183" s="178">
        <v>20</v>
      </c>
      <c r="J183" s="178">
        <v>329</v>
      </c>
      <c r="K183" s="380">
        <v>484</v>
      </c>
      <c r="L183" s="386"/>
      <c r="M183" s="381">
        <v>0</v>
      </c>
      <c r="N183" s="493" t="s">
        <v>426</v>
      </c>
      <c r="O183" s="2"/>
      <c r="P183" s="2"/>
      <c r="Q183" s="2"/>
      <c r="R183" s="2"/>
      <c r="S183" s="2"/>
      <c r="T183" s="2"/>
      <c r="U183" s="2"/>
    </row>
    <row r="184" spans="1:21">
      <c r="A184" s="2"/>
      <c r="B184" s="161" t="s">
        <v>170</v>
      </c>
      <c r="C184" s="178">
        <v>5485998</v>
      </c>
      <c r="D184" s="178">
        <v>71740</v>
      </c>
      <c r="E184" s="178">
        <v>287351</v>
      </c>
      <c r="F184" s="178">
        <v>31206.899999999998</v>
      </c>
      <c r="G184" s="178">
        <v>30489.5</v>
      </c>
      <c r="H184" s="178">
        <v>2240</v>
      </c>
      <c r="I184" s="178">
        <v>850</v>
      </c>
      <c r="J184" s="178">
        <v>0</v>
      </c>
      <c r="K184" s="380">
        <v>863</v>
      </c>
      <c r="L184" s="386"/>
      <c r="M184" s="381">
        <v>0</v>
      </c>
      <c r="N184" s="493" t="s">
        <v>407</v>
      </c>
      <c r="O184" s="2"/>
      <c r="P184" s="2"/>
      <c r="Q184" s="2"/>
      <c r="R184" s="2"/>
      <c r="S184" s="2"/>
      <c r="T184" s="2"/>
      <c r="U184" s="2"/>
    </row>
    <row r="185" spans="1:21">
      <c r="A185" s="2"/>
      <c r="B185" s="161" t="s">
        <v>171</v>
      </c>
      <c r="C185" s="178">
        <v>5353494</v>
      </c>
      <c r="D185" s="178">
        <v>699</v>
      </c>
      <c r="E185" s="178">
        <v>1772</v>
      </c>
      <c r="F185" s="178">
        <v>170.55599999999998</v>
      </c>
      <c r="G185" s="178">
        <v>163.566</v>
      </c>
      <c r="H185" s="381">
        <v>0</v>
      </c>
      <c r="I185" s="381">
        <v>0</v>
      </c>
      <c r="J185" s="178">
        <v>0</v>
      </c>
      <c r="K185" s="380">
        <v>9</v>
      </c>
      <c r="L185" s="386"/>
      <c r="M185" s="381">
        <v>0</v>
      </c>
      <c r="N185" s="493" t="s">
        <v>19</v>
      </c>
      <c r="O185" s="2"/>
      <c r="P185" s="2"/>
      <c r="Q185" s="2"/>
      <c r="R185" s="2"/>
      <c r="S185" s="2"/>
      <c r="T185" s="2"/>
      <c r="U185" s="2"/>
    </row>
    <row r="186" spans="1:21">
      <c r="A186" s="2"/>
      <c r="B186" s="161" t="s">
        <v>75</v>
      </c>
      <c r="C186" s="178">
        <v>5483088</v>
      </c>
      <c r="D186" s="178">
        <v>49035</v>
      </c>
      <c r="E186" s="178">
        <v>49035</v>
      </c>
      <c r="F186" s="178">
        <v>19614</v>
      </c>
      <c r="G186" s="178">
        <v>19761.105</v>
      </c>
      <c r="H186" s="178">
        <v>240</v>
      </c>
      <c r="I186" s="178">
        <v>240</v>
      </c>
      <c r="J186" s="178">
        <v>0</v>
      </c>
      <c r="K186" s="380">
        <v>0</v>
      </c>
      <c r="L186" s="386"/>
      <c r="M186" s="381">
        <v>0</v>
      </c>
      <c r="N186" s="493" t="s">
        <v>19</v>
      </c>
      <c r="O186" s="2"/>
      <c r="P186" s="2"/>
      <c r="Q186" s="2"/>
      <c r="R186" s="2"/>
      <c r="S186" s="2"/>
      <c r="T186" s="2"/>
      <c r="U186" s="2"/>
    </row>
    <row r="187" spans="1:21">
      <c r="A187" s="2"/>
      <c r="B187" s="161" t="s">
        <v>51</v>
      </c>
      <c r="C187" s="178">
        <v>1996617</v>
      </c>
      <c r="D187" s="178">
        <v>20273</v>
      </c>
      <c r="E187" s="178">
        <v>20493</v>
      </c>
      <c r="F187" s="178">
        <v>11961.07</v>
      </c>
      <c r="G187" s="178">
        <v>12569.26</v>
      </c>
      <c r="H187" s="178">
        <v>490</v>
      </c>
      <c r="I187" s="178">
        <v>490</v>
      </c>
      <c r="J187" s="178">
        <v>0</v>
      </c>
      <c r="K187" s="380">
        <v>162</v>
      </c>
      <c r="L187" s="386"/>
      <c r="M187" s="381">
        <v>0</v>
      </c>
      <c r="N187" s="493" t="s">
        <v>19</v>
      </c>
      <c r="O187" s="2"/>
      <c r="P187" s="2"/>
      <c r="Q187" s="2"/>
      <c r="R187" s="2"/>
      <c r="S187" s="2"/>
      <c r="T187" s="2"/>
      <c r="U187" s="2"/>
    </row>
    <row r="188" spans="1:21">
      <c r="A188" s="2"/>
      <c r="B188" s="161" t="s">
        <v>172</v>
      </c>
      <c r="C188" s="178">
        <v>584578</v>
      </c>
      <c r="D188" s="178">
        <v>28896</v>
      </c>
      <c r="E188" s="178">
        <v>1618373</v>
      </c>
      <c r="F188" s="178">
        <v>23983.679999999997</v>
      </c>
      <c r="G188" s="178">
        <v>22567.775999999998</v>
      </c>
      <c r="H188" s="178">
        <v>11050</v>
      </c>
      <c r="I188" s="178">
        <v>11050</v>
      </c>
      <c r="J188" s="178">
        <v>18</v>
      </c>
      <c r="K188" s="380">
        <v>1901</v>
      </c>
      <c r="L188" s="386"/>
      <c r="M188" s="381">
        <v>0</v>
      </c>
      <c r="N188" s="493" t="s">
        <v>407</v>
      </c>
      <c r="O188" s="2"/>
      <c r="P188" s="2"/>
      <c r="Q188" s="2"/>
      <c r="R188" s="2"/>
      <c r="S188" s="2"/>
      <c r="T188" s="2"/>
      <c r="U188" s="2"/>
    </row>
    <row r="189" spans="1:21">
      <c r="A189" s="2"/>
      <c r="B189" s="161" t="s">
        <v>302</v>
      </c>
      <c r="C189" s="178">
        <v>10085638</v>
      </c>
      <c r="D189" s="178">
        <v>637657</v>
      </c>
      <c r="E189" s="178">
        <v>1462709</v>
      </c>
      <c r="F189" s="178">
        <v>84170.723999999987</v>
      </c>
      <c r="G189" s="178">
        <v>64403.356999999996</v>
      </c>
      <c r="H189" s="178">
        <v>0</v>
      </c>
      <c r="I189" s="178">
        <v>0</v>
      </c>
      <c r="J189" s="178">
        <v>0</v>
      </c>
      <c r="K189" s="380">
        <v>0</v>
      </c>
      <c r="L189" s="386"/>
      <c r="M189" s="381">
        <v>0</v>
      </c>
      <c r="N189" s="493"/>
      <c r="O189" s="2"/>
      <c r="P189" s="2"/>
      <c r="Q189" s="2"/>
      <c r="R189" s="2"/>
      <c r="S189" s="2"/>
      <c r="T189" s="2"/>
      <c r="U189" s="2"/>
    </row>
    <row r="190" spans="1:21">
      <c r="A190" s="2"/>
      <c r="B190" s="161" t="s">
        <v>67</v>
      </c>
      <c r="C190" s="178">
        <v>48810427</v>
      </c>
      <c r="D190" s="178">
        <v>1221037</v>
      </c>
      <c r="E190" s="178">
        <v>2756575</v>
      </c>
      <c r="F190" s="178">
        <v>92798.812000000005</v>
      </c>
      <c r="G190" s="178">
        <v>92798.812000000005</v>
      </c>
      <c r="H190" s="178">
        <v>9470</v>
      </c>
      <c r="I190" s="178">
        <v>9470</v>
      </c>
      <c r="J190" s="178">
        <v>1183</v>
      </c>
      <c r="K190" s="380">
        <v>174954</v>
      </c>
      <c r="L190" s="386"/>
      <c r="M190" s="381">
        <v>0</v>
      </c>
      <c r="N190" s="493" t="s">
        <v>19</v>
      </c>
      <c r="O190" s="2"/>
      <c r="P190" s="2"/>
      <c r="Q190" s="2"/>
      <c r="R190" s="2"/>
      <c r="S190" s="2"/>
      <c r="T190" s="2"/>
      <c r="U190" s="2"/>
    </row>
    <row r="191" spans="1:21">
      <c r="A191" s="2"/>
      <c r="B191" s="161" t="s">
        <v>38</v>
      </c>
      <c r="C191" s="178">
        <v>48860500</v>
      </c>
      <c r="D191" s="178">
        <v>99678</v>
      </c>
      <c r="E191" s="178">
        <v>400529</v>
      </c>
      <c r="F191" s="178">
        <v>64292.31</v>
      </c>
      <c r="G191" s="178">
        <v>63494.885999999999</v>
      </c>
      <c r="H191" s="162">
        <v>42770</v>
      </c>
      <c r="I191" s="162">
        <v>34600</v>
      </c>
      <c r="J191" s="178">
        <v>2644</v>
      </c>
      <c r="K191" s="380">
        <v>3411</v>
      </c>
      <c r="L191" s="386"/>
      <c r="M191" s="381">
        <v>0</v>
      </c>
      <c r="N191" s="493" t="s">
        <v>19</v>
      </c>
      <c r="O191" s="2"/>
      <c r="P191" s="2"/>
      <c r="Q191" s="2"/>
      <c r="R191" s="2"/>
      <c r="S191" s="2"/>
      <c r="T191" s="2"/>
      <c r="U191" s="2"/>
    </row>
    <row r="192" spans="1:21">
      <c r="A192" s="2"/>
      <c r="B192" s="161" t="s">
        <v>303</v>
      </c>
      <c r="C192" s="178">
        <v>10625176</v>
      </c>
      <c r="D192" s="178">
        <v>619745</v>
      </c>
      <c r="E192" s="178">
        <v>1.0000000000000001E-5</v>
      </c>
      <c r="F192" s="178">
        <v>70031.184999999998</v>
      </c>
      <c r="G192" s="178">
        <v>70031.184999999998</v>
      </c>
      <c r="H192" s="381">
        <v>0</v>
      </c>
      <c r="I192" s="381">
        <v>0</v>
      </c>
      <c r="J192" s="178">
        <v>0</v>
      </c>
      <c r="K192" s="380">
        <v>0</v>
      </c>
      <c r="L192" s="386"/>
      <c r="M192" s="381">
        <v>0</v>
      </c>
      <c r="N192" s="493"/>
      <c r="O192" s="2"/>
      <c r="P192" s="2"/>
      <c r="Q192" s="2"/>
      <c r="R192" s="2"/>
      <c r="S192" s="2"/>
      <c r="T192" s="2"/>
      <c r="U192" s="2"/>
    </row>
    <row r="193" spans="1:21">
      <c r="A193" s="2"/>
      <c r="B193" s="161" t="s">
        <v>57</v>
      </c>
      <c r="C193" s="178">
        <v>47042984</v>
      </c>
      <c r="D193" s="178">
        <v>505992</v>
      </c>
      <c r="E193" s="178">
        <v>1545225</v>
      </c>
      <c r="F193" s="178">
        <v>140159.78399999999</v>
      </c>
      <c r="G193" s="178">
        <v>186711.04800000001</v>
      </c>
      <c r="H193" s="178">
        <v>0</v>
      </c>
      <c r="I193" s="178">
        <v>0</v>
      </c>
      <c r="J193" s="178">
        <v>977</v>
      </c>
      <c r="K193" s="380">
        <v>12120</v>
      </c>
      <c r="L193" s="386"/>
      <c r="M193" s="381">
        <v>0</v>
      </c>
      <c r="N193" s="493" t="s">
        <v>19</v>
      </c>
      <c r="O193" s="2"/>
      <c r="P193" s="2"/>
      <c r="Q193" s="2"/>
      <c r="R193" s="2"/>
      <c r="S193" s="2"/>
      <c r="T193" s="2"/>
      <c r="U193" s="2"/>
    </row>
    <row r="194" spans="1:21">
      <c r="A194" s="2"/>
      <c r="B194" s="161" t="s">
        <v>173</v>
      </c>
      <c r="C194" s="178">
        <v>21481334</v>
      </c>
      <c r="D194" s="178">
        <v>65610</v>
      </c>
      <c r="E194" s="178">
        <v>598229</v>
      </c>
      <c r="F194" s="178">
        <v>23882.04</v>
      </c>
      <c r="G194" s="178">
        <v>21651.3</v>
      </c>
      <c r="H194" s="178">
        <v>2570</v>
      </c>
      <c r="I194" s="178">
        <v>1670</v>
      </c>
      <c r="J194" s="178">
        <v>39</v>
      </c>
      <c r="K194" s="380">
        <v>416</v>
      </c>
      <c r="L194" s="386"/>
      <c r="M194" s="381">
        <v>0</v>
      </c>
      <c r="N194" s="493" t="s">
        <v>407</v>
      </c>
      <c r="O194" s="2"/>
      <c r="P194" s="2"/>
      <c r="Q194" s="2"/>
      <c r="R194" s="2"/>
      <c r="S194" s="2"/>
      <c r="T194" s="2"/>
      <c r="U194" s="2"/>
    </row>
    <row r="195" spans="1:21">
      <c r="A195" s="2"/>
      <c r="B195" s="161" t="s">
        <v>174</v>
      </c>
      <c r="C195" s="178">
        <v>23581534</v>
      </c>
      <c r="D195" s="178">
        <v>1886068</v>
      </c>
      <c r="E195" s="178">
        <v>2573961</v>
      </c>
      <c r="F195" s="178">
        <v>237644.568</v>
      </c>
      <c r="G195" s="178">
        <v>194265.00400000002</v>
      </c>
      <c r="H195" s="178">
        <v>16500</v>
      </c>
      <c r="I195" s="178">
        <v>13450</v>
      </c>
      <c r="J195" s="178">
        <v>0</v>
      </c>
      <c r="K195" s="380">
        <v>12</v>
      </c>
      <c r="L195" s="386"/>
      <c r="M195" s="381">
        <v>0</v>
      </c>
      <c r="N195" s="493" t="s">
        <v>407</v>
      </c>
      <c r="O195" s="2"/>
      <c r="P195" s="2"/>
      <c r="Q195" s="2"/>
      <c r="R195" s="2"/>
      <c r="S195" s="2"/>
      <c r="T195" s="2"/>
      <c r="U195" s="2"/>
    </row>
    <row r="196" spans="1:21">
      <c r="A196" s="2"/>
      <c r="B196" s="161" t="s">
        <v>92</v>
      </c>
      <c r="C196" s="178">
        <v>560157</v>
      </c>
      <c r="D196" s="178">
        <v>163820</v>
      </c>
      <c r="E196" s="178">
        <v>291592</v>
      </c>
      <c r="F196" s="178">
        <v>157267.20000000001</v>
      </c>
      <c r="G196" s="178">
        <v>156284.28000000003</v>
      </c>
      <c r="H196" s="178">
        <v>149860</v>
      </c>
      <c r="I196" s="178">
        <v>140190</v>
      </c>
      <c r="J196" s="178">
        <v>1981</v>
      </c>
      <c r="K196" s="380">
        <v>1981</v>
      </c>
      <c r="L196" s="386"/>
      <c r="M196" s="381">
        <v>0</v>
      </c>
      <c r="N196" s="493" t="s">
        <v>19</v>
      </c>
      <c r="O196" s="2"/>
      <c r="P196" s="2"/>
      <c r="Q196" s="2"/>
      <c r="R196" s="2"/>
      <c r="S196" s="2"/>
      <c r="T196" s="2"/>
      <c r="U196" s="2"/>
    </row>
    <row r="197" spans="1:21">
      <c r="A197" s="2"/>
      <c r="B197" s="161" t="s">
        <v>175</v>
      </c>
      <c r="C197" s="178">
        <v>1386914</v>
      </c>
      <c r="D197" s="178">
        <v>17364</v>
      </c>
      <c r="E197" s="178">
        <v>17364</v>
      </c>
      <c r="F197" s="178">
        <v>4757.735999999999</v>
      </c>
      <c r="G197" s="178">
        <v>5921.1239999999998</v>
      </c>
      <c r="H197" s="178">
        <v>0</v>
      </c>
      <c r="I197" s="178">
        <v>0</v>
      </c>
      <c r="J197" s="178">
        <v>0</v>
      </c>
      <c r="K197" s="380">
        <v>0</v>
      </c>
      <c r="L197" s="386"/>
      <c r="M197" s="381">
        <v>0</v>
      </c>
      <c r="N197" s="493" t="s">
        <v>407</v>
      </c>
      <c r="O197" s="2"/>
      <c r="P197" s="2"/>
      <c r="Q197" s="2"/>
      <c r="R197" s="2"/>
      <c r="S197" s="2"/>
      <c r="T197" s="2"/>
      <c r="U197" s="2"/>
    </row>
    <row r="198" spans="1:21">
      <c r="A198" s="2"/>
      <c r="B198" s="161" t="s">
        <v>61</v>
      </c>
      <c r="C198" s="178">
        <v>9103788</v>
      </c>
      <c r="D198" s="178">
        <v>531796</v>
      </c>
      <c r="E198" s="178">
        <v>602255</v>
      </c>
      <c r="F198" s="178">
        <v>363748.46400000004</v>
      </c>
      <c r="G198" s="178">
        <v>363748.46400000004</v>
      </c>
      <c r="H198" s="178">
        <v>24170</v>
      </c>
      <c r="I198" s="178">
        <v>26090</v>
      </c>
      <c r="J198" s="178">
        <v>3383</v>
      </c>
      <c r="K198" s="380">
        <v>12335</v>
      </c>
      <c r="L198" s="386"/>
      <c r="M198" s="381">
        <v>0</v>
      </c>
      <c r="N198" s="493" t="s">
        <v>19</v>
      </c>
      <c r="O198" s="2"/>
      <c r="P198" s="2"/>
      <c r="Q198" s="2"/>
      <c r="R198" s="2"/>
      <c r="S198" s="2"/>
      <c r="T198" s="2"/>
      <c r="U198" s="2"/>
    </row>
    <row r="199" spans="1:21">
      <c r="A199" s="2"/>
      <c r="B199" s="161" t="s">
        <v>71</v>
      </c>
      <c r="C199" s="178">
        <v>7655628</v>
      </c>
      <c r="D199" s="178">
        <v>41277</v>
      </c>
      <c r="E199" s="178">
        <v>41284</v>
      </c>
      <c r="F199" s="178">
        <v>11887.776</v>
      </c>
      <c r="G199" s="178">
        <v>12960.977999999999</v>
      </c>
      <c r="H199" s="178">
        <v>400</v>
      </c>
      <c r="I199" s="178">
        <v>400</v>
      </c>
      <c r="J199" s="178">
        <v>0</v>
      </c>
      <c r="K199" s="380">
        <v>0</v>
      </c>
      <c r="L199" s="386"/>
      <c r="M199" s="381">
        <v>0</v>
      </c>
      <c r="N199" s="493" t="s">
        <v>19</v>
      </c>
      <c r="O199" s="2"/>
      <c r="P199" s="2"/>
      <c r="Q199" s="2"/>
      <c r="R199" s="2"/>
      <c r="S199" s="2"/>
      <c r="T199" s="2"/>
      <c r="U199" s="2"/>
    </row>
    <row r="200" spans="1:21">
      <c r="A200" s="2"/>
      <c r="B200" s="161" t="s">
        <v>304</v>
      </c>
      <c r="C200" s="178">
        <v>22530746</v>
      </c>
      <c r="D200" s="178">
        <v>185180</v>
      </c>
      <c r="E200" s="178">
        <v>195683</v>
      </c>
      <c r="F200" s="178">
        <v>3703.6</v>
      </c>
      <c r="G200" s="178">
        <v>4999.8600000000006</v>
      </c>
      <c r="H200" s="178">
        <v>0</v>
      </c>
      <c r="I200" s="178">
        <v>0</v>
      </c>
      <c r="J200" s="178">
        <v>0</v>
      </c>
      <c r="K200" s="380">
        <v>25</v>
      </c>
      <c r="L200" s="386"/>
      <c r="M200" s="381">
        <v>0</v>
      </c>
      <c r="N200" s="493"/>
      <c r="O200" s="2"/>
      <c r="P200" s="2"/>
      <c r="Q200" s="2"/>
      <c r="R200" s="2"/>
      <c r="S200" s="2"/>
      <c r="T200" s="2"/>
      <c r="U200" s="2"/>
    </row>
    <row r="201" spans="1:21">
      <c r="A201" s="2"/>
      <c r="B201" s="161" t="s">
        <v>305</v>
      </c>
      <c r="C201" s="178">
        <v>23113901</v>
      </c>
      <c r="D201" s="178">
        <v>36188</v>
      </c>
      <c r="E201" s="178">
        <v>119419</v>
      </c>
      <c r="F201" s="381">
        <v>0</v>
      </c>
      <c r="G201" s="381">
        <v>0</v>
      </c>
      <c r="H201" s="381">
        <v>0</v>
      </c>
      <c r="I201" s="381">
        <v>0</v>
      </c>
      <c r="J201" s="381"/>
      <c r="K201" s="387"/>
      <c r="L201" s="386"/>
      <c r="M201" s="381">
        <v>0</v>
      </c>
      <c r="N201" s="493"/>
      <c r="O201" s="2"/>
      <c r="P201" s="2"/>
      <c r="Q201" s="2"/>
      <c r="R201" s="2"/>
      <c r="S201" s="2"/>
      <c r="T201" s="2"/>
      <c r="U201" s="2"/>
    </row>
    <row r="202" spans="1:21">
      <c r="A202" s="2"/>
      <c r="B202" s="161" t="s">
        <v>176</v>
      </c>
      <c r="C202" s="178">
        <v>7768385</v>
      </c>
      <c r="D202" s="178">
        <v>143100</v>
      </c>
      <c r="E202" s="178">
        <v>1431</v>
      </c>
      <c r="F202" s="178">
        <v>4149.8999999999996</v>
      </c>
      <c r="G202" s="178">
        <v>4293</v>
      </c>
      <c r="H202" s="178">
        <v>2970</v>
      </c>
      <c r="I202" s="178">
        <v>2970</v>
      </c>
      <c r="J202" s="178">
        <v>0</v>
      </c>
      <c r="K202" s="380">
        <v>0</v>
      </c>
      <c r="L202" s="386"/>
      <c r="M202" s="381">
        <v>0</v>
      </c>
      <c r="N202" s="493" t="s">
        <v>407</v>
      </c>
      <c r="O202" s="2"/>
      <c r="P202" s="2"/>
      <c r="Q202" s="2"/>
      <c r="R202" s="2"/>
      <c r="S202" s="2"/>
      <c r="T202" s="2"/>
      <c r="U202" s="2"/>
    </row>
    <row r="203" spans="1:21">
      <c r="A203" s="2"/>
      <c r="B203" s="161" t="s">
        <v>177</v>
      </c>
      <c r="C203" s="178">
        <v>43601796</v>
      </c>
      <c r="D203" s="178">
        <v>945087</v>
      </c>
      <c r="E203" s="178">
        <v>1186975</v>
      </c>
      <c r="F203" s="178">
        <v>596349.89700000011</v>
      </c>
      <c r="G203" s="178">
        <v>491445.24000000005</v>
      </c>
      <c r="H203" s="178">
        <v>0</v>
      </c>
      <c r="I203" s="178">
        <v>0</v>
      </c>
      <c r="J203" s="178">
        <v>1353</v>
      </c>
      <c r="K203" s="380">
        <v>6713</v>
      </c>
      <c r="L203" s="386"/>
      <c r="M203" s="381">
        <v>0</v>
      </c>
      <c r="N203" s="493" t="s">
        <v>407</v>
      </c>
      <c r="O203" s="2"/>
      <c r="P203" s="2"/>
      <c r="Q203" s="2"/>
      <c r="R203" s="2"/>
      <c r="S203" s="2"/>
      <c r="T203" s="2"/>
      <c r="U203" s="2"/>
    </row>
    <row r="204" spans="1:21">
      <c r="A204" s="2"/>
      <c r="B204" s="161" t="s">
        <v>80</v>
      </c>
      <c r="C204" s="178">
        <v>67091089</v>
      </c>
      <c r="D204" s="178">
        <v>513120</v>
      </c>
      <c r="E204" s="178">
        <v>812517</v>
      </c>
      <c r="F204" s="178">
        <v>140594.87999999998</v>
      </c>
      <c r="G204" s="178">
        <v>164711.51999999999</v>
      </c>
      <c r="H204" s="178">
        <v>67260</v>
      </c>
      <c r="I204" s="178">
        <v>67260</v>
      </c>
      <c r="J204" s="178">
        <v>4232</v>
      </c>
      <c r="K204" s="380">
        <v>5685</v>
      </c>
      <c r="L204" s="386"/>
      <c r="M204" s="381">
        <v>0</v>
      </c>
      <c r="N204" s="493" t="s">
        <v>19</v>
      </c>
      <c r="O204" s="2"/>
      <c r="P204" s="2"/>
      <c r="Q204" s="2"/>
      <c r="R204" s="2"/>
      <c r="S204" s="2"/>
      <c r="T204" s="2"/>
      <c r="U204" s="2"/>
    </row>
    <row r="205" spans="1:21">
      <c r="A205" s="2"/>
      <c r="B205" s="161" t="s">
        <v>178</v>
      </c>
      <c r="C205" s="178">
        <v>1201255</v>
      </c>
      <c r="D205" s="178">
        <v>14874</v>
      </c>
      <c r="E205" s="162">
        <v>85200</v>
      </c>
      <c r="F205" s="178">
        <v>9668.1</v>
      </c>
      <c r="G205" s="178">
        <v>6856.9140000000007</v>
      </c>
      <c r="H205" s="178">
        <v>0</v>
      </c>
      <c r="I205" s="178">
        <v>0</v>
      </c>
      <c r="J205" s="178">
        <v>0</v>
      </c>
      <c r="K205" s="380">
        <v>573</v>
      </c>
      <c r="L205" s="386"/>
      <c r="M205" s="381">
        <v>0</v>
      </c>
      <c r="N205" s="493" t="s">
        <v>407</v>
      </c>
      <c r="O205" s="2"/>
      <c r="P205" s="2"/>
      <c r="Q205" s="2"/>
      <c r="R205" s="2"/>
      <c r="S205" s="2"/>
      <c r="T205" s="2"/>
      <c r="U205" s="2"/>
    </row>
    <row r="206" spans="1:21">
      <c r="A206" s="2"/>
      <c r="B206" s="161" t="s">
        <v>179</v>
      </c>
      <c r="C206" s="178">
        <v>6961049</v>
      </c>
      <c r="D206" s="178">
        <v>56785</v>
      </c>
      <c r="E206" s="178">
        <v>6883</v>
      </c>
      <c r="F206" s="178">
        <v>7154.91</v>
      </c>
      <c r="G206" s="178">
        <v>1987.4750000000001</v>
      </c>
      <c r="H206" s="178">
        <v>0</v>
      </c>
      <c r="I206" s="178">
        <v>0</v>
      </c>
      <c r="J206" s="178">
        <v>0</v>
      </c>
      <c r="K206" s="380">
        <v>31</v>
      </c>
      <c r="L206" s="386"/>
      <c r="M206" s="381">
        <v>0</v>
      </c>
      <c r="N206" s="493" t="s">
        <v>407</v>
      </c>
      <c r="O206" s="2"/>
      <c r="P206" s="2"/>
      <c r="Q206" s="2"/>
      <c r="R206" s="2"/>
      <c r="S206" s="2"/>
      <c r="T206" s="2"/>
      <c r="U206" s="2"/>
    </row>
    <row r="207" spans="1:21">
      <c r="A207" s="2"/>
      <c r="B207" s="161" t="s">
        <v>306</v>
      </c>
      <c r="C207" s="178">
        <v>106146</v>
      </c>
      <c r="D207" s="178">
        <v>747</v>
      </c>
      <c r="E207" s="178">
        <v>660305</v>
      </c>
      <c r="F207" s="178">
        <v>93.375</v>
      </c>
      <c r="G207" s="178">
        <v>93.375</v>
      </c>
      <c r="H207" s="178">
        <v>40</v>
      </c>
      <c r="I207" s="178">
        <v>40</v>
      </c>
      <c r="J207" s="178">
        <v>30</v>
      </c>
      <c r="K207" s="380">
        <v>10055</v>
      </c>
      <c r="L207" s="386"/>
      <c r="M207" s="381">
        <v>0</v>
      </c>
      <c r="N207" s="493" t="s">
        <v>19</v>
      </c>
      <c r="O207" s="2"/>
      <c r="P207" s="2"/>
      <c r="Q207" s="2"/>
      <c r="R207" s="2"/>
      <c r="S207" s="2"/>
      <c r="T207" s="2"/>
      <c r="U207" s="2"/>
    </row>
    <row r="208" spans="1:21">
      <c r="A208" s="2"/>
      <c r="B208" s="161" t="s">
        <v>307</v>
      </c>
      <c r="C208" s="178">
        <v>1226383</v>
      </c>
      <c r="D208" s="178">
        <v>5130</v>
      </c>
      <c r="E208" s="178">
        <v>79329</v>
      </c>
      <c r="F208" s="178">
        <v>2405.9699999999998</v>
      </c>
      <c r="G208" s="178">
        <v>2344.41</v>
      </c>
      <c r="H208" s="178">
        <v>620</v>
      </c>
      <c r="I208" s="178">
        <v>620</v>
      </c>
      <c r="J208" s="178">
        <v>32</v>
      </c>
      <c r="K208" s="380">
        <v>496</v>
      </c>
      <c r="L208" s="386"/>
      <c r="M208" s="381">
        <v>0</v>
      </c>
      <c r="N208" s="493" t="s">
        <v>19</v>
      </c>
      <c r="O208" s="2"/>
      <c r="P208" s="2"/>
      <c r="Q208" s="2"/>
      <c r="R208" s="2"/>
      <c r="S208" s="2"/>
      <c r="T208" s="2"/>
      <c r="U208" s="2"/>
    </row>
    <row r="209" spans="1:21">
      <c r="A209" s="2"/>
      <c r="B209" s="161" t="s">
        <v>103</v>
      </c>
      <c r="C209" s="178">
        <v>10732900</v>
      </c>
      <c r="D209" s="178">
        <v>163610</v>
      </c>
      <c r="E209" s="178">
        <v>265467</v>
      </c>
      <c r="F209" s="178">
        <v>6708.0099999999993</v>
      </c>
      <c r="G209" s="178">
        <v>10961.869999999999</v>
      </c>
      <c r="H209" s="178">
        <v>0</v>
      </c>
      <c r="I209" s="178">
        <v>0</v>
      </c>
      <c r="J209" s="178">
        <v>408</v>
      </c>
      <c r="K209" s="380">
        <v>998</v>
      </c>
      <c r="L209" s="386"/>
      <c r="M209" s="381">
        <v>0</v>
      </c>
      <c r="N209" s="493" t="s">
        <v>19</v>
      </c>
      <c r="O209" s="2"/>
      <c r="P209" s="2"/>
      <c r="Q209" s="2"/>
      <c r="R209" s="2"/>
      <c r="S209" s="2"/>
      <c r="T209" s="2"/>
      <c r="U209" s="2"/>
    </row>
    <row r="210" spans="1:21">
      <c r="A210" s="2"/>
      <c r="B210" s="161" t="s">
        <v>81</v>
      </c>
      <c r="C210" s="178">
        <v>79749461</v>
      </c>
      <c r="D210" s="178">
        <v>783562</v>
      </c>
      <c r="E210" s="178">
        <v>1045216</v>
      </c>
      <c r="F210" s="178">
        <v>97945.25</v>
      </c>
      <c r="G210" s="178">
        <v>119101.424</v>
      </c>
      <c r="H210" s="178">
        <v>8260</v>
      </c>
      <c r="I210" s="178">
        <v>9130</v>
      </c>
      <c r="J210" s="178">
        <v>8</v>
      </c>
      <c r="K210" s="380">
        <v>280</v>
      </c>
      <c r="L210" s="386"/>
      <c r="M210" s="381">
        <v>0</v>
      </c>
      <c r="N210" s="493" t="s">
        <v>19</v>
      </c>
      <c r="O210" s="2"/>
      <c r="P210" s="2"/>
      <c r="Q210" s="2"/>
      <c r="R210" s="2"/>
      <c r="S210" s="2"/>
      <c r="T210" s="2"/>
      <c r="U210" s="2"/>
    </row>
    <row r="211" spans="1:21">
      <c r="A211" s="2"/>
      <c r="B211" s="161" t="s">
        <v>58</v>
      </c>
      <c r="C211" s="178">
        <v>5054828</v>
      </c>
      <c r="D211" s="178">
        <v>488100</v>
      </c>
      <c r="E211" s="178">
        <v>4881</v>
      </c>
      <c r="F211" s="178">
        <v>42952.800000000003</v>
      </c>
      <c r="G211" s="178">
        <v>42952.800000000003</v>
      </c>
      <c r="H211" s="178">
        <v>1040</v>
      </c>
      <c r="I211" s="178">
        <v>1040</v>
      </c>
      <c r="J211" s="178">
        <v>0</v>
      </c>
      <c r="K211" s="380">
        <v>0</v>
      </c>
      <c r="L211" s="386"/>
      <c r="M211" s="381">
        <v>0</v>
      </c>
      <c r="N211" s="493" t="s">
        <v>19</v>
      </c>
      <c r="O211" s="2"/>
      <c r="P211" s="2"/>
      <c r="Q211" s="2"/>
      <c r="R211" s="2"/>
      <c r="S211" s="2"/>
      <c r="T211" s="2"/>
      <c r="U211" s="2"/>
    </row>
    <row r="212" spans="1:21">
      <c r="A212" s="2"/>
      <c r="B212" s="161" t="s">
        <v>180</v>
      </c>
      <c r="C212" s="178">
        <v>35873253</v>
      </c>
      <c r="D212" s="178">
        <v>241038</v>
      </c>
      <c r="E212" s="178">
        <v>241038</v>
      </c>
      <c r="F212" s="178">
        <v>57367.044000000002</v>
      </c>
      <c r="G212" s="178">
        <v>25067.952000000001</v>
      </c>
      <c r="H212" s="178">
        <v>0</v>
      </c>
      <c r="I212" s="178">
        <v>0</v>
      </c>
      <c r="J212" s="178">
        <v>0</v>
      </c>
      <c r="K212" s="380">
        <v>0</v>
      </c>
      <c r="L212" s="386"/>
      <c r="M212" s="381">
        <v>0</v>
      </c>
      <c r="N212" s="493" t="s">
        <v>407</v>
      </c>
      <c r="O212" s="2"/>
      <c r="P212" s="2"/>
      <c r="Q212" s="2"/>
      <c r="R212" s="2"/>
      <c r="S212" s="2"/>
      <c r="T212" s="2"/>
      <c r="U212" s="2"/>
    </row>
    <row r="213" spans="1:21">
      <c r="A213" s="2"/>
      <c r="B213" s="161" t="s">
        <v>115</v>
      </c>
      <c r="C213" s="178">
        <v>44854065</v>
      </c>
      <c r="D213" s="178">
        <v>603500</v>
      </c>
      <c r="E213" s="178">
        <v>750818</v>
      </c>
      <c r="F213" s="178">
        <v>96560</v>
      </c>
      <c r="G213" s="178">
        <v>100784.5</v>
      </c>
      <c r="H213" s="178">
        <v>590</v>
      </c>
      <c r="I213" s="178">
        <v>590</v>
      </c>
      <c r="J213" s="178">
        <v>2537</v>
      </c>
      <c r="K213" s="380">
        <v>4614</v>
      </c>
      <c r="L213" s="386"/>
      <c r="M213" s="381">
        <v>0</v>
      </c>
      <c r="N213" s="493" t="s">
        <v>19</v>
      </c>
      <c r="O213" s="2"/>
      <c r="P213" s="2"/>
      <c r="Q213" s="2"/>
      <c r="R213" s="2"/>
      <c r="S213" s="2"/>
      <c r="T213" s="2"/>
      <c r="U213" s="2"/>
    </row>
    <row r="214" spans="1:21">
      <c r="A214" s="2"/>
      <c r="B214" s="161" t="s">
        <v>29</v>
      </c>
      <c r="C214" s="178">
        <v>5314317</v>
      </c>
      <c r="D214" s="178">
        <v>83600</v>
      </c>
      <c r="E214" s="178">
        <v>141818</v>
      </c>
      <c r="F214" s="178">
        <v>2424.4</v>
      </c>
      <c r="G214" s="178">
        <v>3260.4</v>
      </c>
      <c r="H214" s="178">
        <v>0</v>
      </c>
      <c r="I214" s="178">
        <v>0</v>
      </c>
      <c r="J214" s="178">
        <v>80</v>
      </c>
      <c r="K214" s="380">
        <v>6796</v>
      </c>
      <c r="L214" s="386"/>
      <c r="M214" s="381">
        <v>0</v>
      </c>
      <c r="N214" s="493" t="s">
        <v>19</v>
      </c>
      <c r="O214" s="2"/>
      <c r="P214" s="2"/>
      <c r="Q214" s="2"/>
      <c r="R214" s="2"/>
      <c r="S214" s="2"/>
      <c r="T214" s="2"/>
      <c r="U214" s="2"/>
    </row>
    <row r="215" spans="1:21">
      <c r="A215" s="2"/>
      <c r="B215" s="161" t="s">
        <v>62</v>
      </c>
      <c r="C215" s="178">
        <v>63047162</v>
      </c>
      <c r="D215" s="178">
        <v>242900</v>
      </c>
      <c r="E215" s="178">
        <v>7048486</v>
      </c>
      <c r="F215" s="178">
        <v>27933.5</v>
      </c>
      <c r="G215" s="178">
        <v>31577</v>
      </c>
      <c r="H215" s="178">
        <v>0</v>
      </c>
      <c r="I215" s="178">
        <v>0</v>
      </c>
      <c r="J215" s="178">
        <v>8347</v>
      </c>
      <c r="K215" s="380">
        <v>70541</v>
      </c>
      <c r="L215" s="386"/>
      <c r="M215" s="381">
        <v>0</v>
      </c>
      <c r="N215" s="493" t="s">
        <v>19</v>
      </c>
      <c r="O215" s="2"/>
      <c r="P215" s="2"/>
      <c r="Q215" s="2"/>
      <c r="R215" s="2"/>
      <c r="S215" s="2"/>
      <c r="T215" s="2"/>
      <c r="U215" s="2"/>
    </row>
    <row r="216" spans="1:21">
      <c r="A216" s="2"/>
      <c r="B216" s="161" t="s">
        <v>32</v>
      </c>
      <c r="C216" s="178">
        <v>313847465</v>
      </c>
      <c r="D216" s="178">
        <v>9629091</v>
      </c>
      <c r="E216" s="178">
        <v>21814306</v>
      </c>
      <c r="F216" s="178">
        <v>3177600.0300000003</v>
      </c>
      <c r="G216" s="178">
        <v>3254632.7579999999</v>
      </c>
      <c r="H216" s="178">
        <v>700120</v>
      </c>
      <c r="I216" s="178">
        <v>753000</v>
      </c>
      <c r="J216" s="178">
        <v>761470</v>
      </c>
      <c r="K216" s="380">
        <v>1599955</v>
      </c>
      <c r="L216" s="386"/>
      <c r="M216" s="381">
        <v>0</v>
      </c>
      <c r="N216" s="493" t="s">
        <v>19</v>
      </c>
      <c r="O216" s="2"/>
      <c r="P216" s="2"/>
      <c r="Q216" s="2"/>
      <c r="R216" s="2"/>
      <c r="S216" s="2"/>
      <c r="T216" s="2"/>
      <c r="U216" s="2"/>
    </row>
    <row r="217" spans="1:21">
      <c r="A217" s="2"/>
      <c r="B217" s="161" t="s">
        <v>105</v>
      </c>
      <c r="C217" s="178">
        <v>3316328</v>
      </c>
      <c r="D217" s="178">
        <v>176215</v>
      </c>
      <c r="E217" s="178">
        <v>318381</v>
      </c>
      <c r="F217" s="178">
        <v>8105.8899999999994</v>
      </c>
      <c r="G217" s="178">
        <v>18502.575000000001</v>
      </c>
      <c r="H217" s="178">
        <v>2390</v>
      </c>
      <c r="I217" s="178">
        <v>3130</v>
      </c>
      <c r="J217" s="178">
        <v>73</v>
      </c>
      <c r="K217" s="380">
        <v>416</v>
      </c>
      <c r="L217" s="386"/>
      <c r="M217" s="381">
        <v>0</v>
      </c>
      <c r="N217" s="493" t="s">
        <v>19</v>
      </c>
      <c r="O217" s="2"/>
      <c r="P217" s="2"/>
      <c r="Q217" s="2"/>
      <c r="R217" s="2"/>
      <c r="S217" s="2"/>
      <c r="T217" s="2"/>
      <c r="U217" s="2"/>
    </row>
    <row r="218" spans="1:21">
      <c r="A218" s="2"/>
      <c r="B218" s="161" t="s">
        <v>106</v>
      </c>
      <c r="C218" s="178">
        <v>28394180</v>
      </c>
      <c r="D218" s="178">
        <v>447400</v>
      </c>
      <c r="E218" s="178">
        <v>4474</v>
      </c>
      <c r="F218" s="178">
        <v>32212.799999999999</v>
      </c>
      <c r="G218" s="178">
        <v>32660.2</v>
      </c>
      <c r="H218" s="178">
        <v>570</v>
      </c>
      <c r="I218" s="178">
        <v>730</v>
      </c>
      <c r="J218" s="178">
        <v>0</v>
      </c>
      <c r="K218" s="380">
        <v>0</v>
      </c>
      <c r="L218" s="386"/>
      <c r="M218" s="381">
        <v>0</v>
      </c>
      <c r="N218" s="493" t="s">
        <v>19</v>
      </c>
      <c r="O218" s="2"/>
      <c r="P218" s="2"/>
      <c r="Q218" s="2"/>
      <c r="R218" s="2"/>
      <c r="S218" s="2"/>
      <c r="T218" s="2"/>
      <c r="U218" s="2"/>
    </row>
    <row r="219" spans="1:21">
      <c r="A219" s="2"/>
      <c r="B219" s="161" t="s">
        <v>308</v>
      </c>
      <c r="C219" s="178">
        <v>227574</v>
      </c>
      <c r="D219" s="178">
        <v>12189</v>
      </c>
      <c r="E219" s="178">
        <v>67544</v>
      </c>
      <c r="F219" s="178">
        <v>4400.2290000000003</v>
      </c>
      <c r="G219" s="178">
        <v>4400.2290000000003</v>
      </c>
      <c r="H219" s="381">
        <v>0</v>
      </c>
      <c r="I219" s="381">
        <v>0</v>
      </c>
      <c r="J219" s="178">
        <v>25</v>
      </c>
      <c r="K219" s="380">
        <v>14591</v>
      </c>
      <c r="L219" s="386"/>
      <c r="M219" s="381">
        <v>0</v>
      </c>
      <c r="N219" s="493"/>
      <c r="O219" s="2"/>
      <c r="P219" s="2"/>
      <c r="Q219" s="2"/>
      <c r="R219" s="2"/>
      <c r="S219" s="2"/>
      <c r="T219" s="2"/>
      <c r="U219" s="2"/>
    </row>
    <row r="220" spans="1:21">
      <c r="A220" s="2"/>
      <c r="B220" s="161" t="s">
        <v>65</v>
      </c>
      <c r="C220" s="178">
        <v>28047938</v>
      </c>
      <c r="D220" s="178">
        <v>912050</v>
      </c>
      <c r="E220" s="178">
        <v>1382716</v>
      </c>
      <c r="F220" s="178">
        <v>538109.5</v>
      </c>
      <c r="G220" s="178">
        <v>482474.45</v>
      </c>
      <c r="H220" s="178">
        <v>465680</v>
      </c>
      <c r="I220" s="178">
        <v>457460</v>
      </c>
      <c r="J220" s="178">
        <v>7255</v>
      </c>
      <c r="K220" s="380">
        <v>16066</v>
      </c>
      <c r="L220" s="386"/>
      <c r="M220" s="381">
        <v>0</v>
      </c>
      <c r="N220" s="493" t="s">
        <v>19</v>
      </c>
      <c r="O220" s="2"/>
      <c r="P220" s="2"/>
      <c r="Q220" s="2"/>
      <c r="R220" s="2"/>
      <c r="S220" s="2"/>
      <c r="T220" s="2"/>
      <c r="U220" s="2"/>
    </row>
    <row r="221" spans="1:21">
      <c r="A221" s="2"/>
      <c r="B221" s="161" t="s">
        <v>118</v>
      </c>
      <c r="C221" s="178">
        <v>91519289</v>
      </c>
      <c r="D221" s="178">
        <v>331689</v>
      </c>
      <c r="E221" s="178">
        <v>748875</v>
      </c>
      <c r="F221" s="178">
        <v>95858.120999999985</v>
      </c>
      <c r="G221" s="178">
        <v>157883.96400000001</v>
      </c>
      <c r="H221" s="178">
        <v>3840</v>
      </c>
      <c r="I221" s="178">
        <v>830</v>
      </c>
      <c r="J221" s="178">
        <v>593</v>
      </c>
      <c r="K221" s="380">
        <v>3686</v>
      </c>
      <c r="L221" s="386"/>
      <c r="M221" s="381">
        <v>0</v>
      </c>
      <c r="N221" s="493" t="s">
        <v>19</v>
      </c>
      <c r="O221" s="2"/>
      <c r="P221" s="2"/>
      <c r="Q221" s="2"/>
      <c r="R221" s="2"/>
      <c r="S221" s="2"/>
      <c r="T221" s="2"/>
      <c r="U221" s="2"/>
    </row>
    <row r="222" spans="1:21">
      <c r="A222" s="2"/>
      <c r="B222" s="161" t="s">
        <v>181</v>
      </c>
      <c r="C222" s="178">
        <v>24771809</v>
      </c>
      <c r="D222" s="178">
        <v>527968</v>
      </c>
      <c r="E222" s="178">
        <v>1080637</v>
      </c>
      <c r="F222" s="178">
        <v>5279.68</v>
      </c>
      <c r="G222" s="178">
        <v>5279.68</v>
      </c>
      <c r="H222" s="178">
        <v>0</v>
      </c>
      <c r="I222" s="178">
        <v>0</v>
      </c>
      <c r="J222" s="178">
        <v>0</v>
      </c>
      <c r="K222" s="380">
        <v>2562</v>
      </c>
      <c r="L222" s="386"/>
      <c r="M222" s="381">
        <v>0</v>
      </c>
      <c r="N222" s="493" t="s">
        <v>407</v>
      </c>
      <c r="O222" s="2"/>
      <c r="P222" s="2"/>
      <c r="Q222" s="2"/>
      <c r="R222" s="2"/>
      <c r="S222" s="2"/>
      <c r="T222" s="2"/>
      <c r="U222" s="2"/>
    </row>
    <row r="223" spans="1:21">
      <c r="A223" s="2"/>
      <c r="B223" s="161" t="s">
        <v>182</v>
      </c>
      <c r="C223" s="178">
        <v>14309466</v>
      </c>
      <c r="D223" s="178">
        <v>752618</v>
      </c>
      <c r="E223" s="178">
        <v>752612</v>
      </c>
      <c r="F223" s="178">
        <v>534358.78</v>
      </c>
      <c r="G223" s="178">
        <v>492212.17200000008</v>
      </c>
      <c r="H223" s="178">
        <v>0</v>
      </c>
      <c r="I223" s="178">
        <v>0</v>
      </c>
      <c r="J223" s="178">
        <v>0</v>
      </c>
      <c r="K223" s="380">
        <v>0</v>
      </c>
      <c r="L223" s="386"/>
      <c r="M223" s="381">
        <v>0</v>
      </c>
      <c r="N223" s="493" t="s">
        <v>407</v>
      </c>
      <c r="O223" s="2"/>
      <c r="P223" s="2"/>
      <c r="Q223" s="2"/>
      <c r="R223" s="2"/>
      <c r="S223" s="2"/>
      <c r="T223" s="2"/>
      <c r="U223" s="2"/>
    </row>
    <row r="224" spans="1:21">
      <c r="A224" s="2"/>
      <c r="B224" s="161" t="s">
        <v>183</v>
      </c>
      <c r="C224" s="178">
        <v>12619600</v>
      </c>
      <c r="D224" s="178">
        <v>390757</v>
      </c>
      <c r="E224" s="178">
        <v>390757</v>
      </c>
      <c r="F224" s="178">
        <v>223903.761</v>
      </c>
      <c r="G224" s="178">
        <v>142235.54800000001</v>
      </c>
      <c r="H224" s="178">
        <v>8010</v>
      </c>
      <c r="I224" s="178">
        <v>8010</v>
      </c>
      <c r="J224" s="178">
        <v>0</v>
      </c>
      <c r="K224" s="380">
        <v>0</v>
      </c>
      <c r="L224" s="386"/>
      <c r="M224" s="381">
        <v>0</v>
      </c>
      <c r="N224" s="493" t="s">
        <v>407</v>
      </c>
      <c r="O224" s="2"/>
      <c r="P224" s="2"/>
      <c r="Q224" s="2"/>
      <c r="R224" s="2"/>
      <c r="S224" s="2"/>
      <c r="T224" s="2"/>
      <c r="U224" s="2"/>
    </row>
    <row r="225" spans="1:21">
      <c r="A225" s="2"/>
      <c r="B225" s="2"/>
      <c r="C225" s="2"/>
      <c r="D225" s="2"/>
      <c r="E225" s="2"/>
      <c r="F225" s="2"/>
      <c r="G225" s="2"/>
      <c r="H225" s="2"/>
      <c r="I225" s="2"/>
      <c r="J225" s="2"/>
      <c r="K225" s="2"/>
      <c r="L225" s="2"/>
      <c r="M225" s="2"/>
      <c r="N225" s="2"/>
      <c r="O225" s="2"/>
      <c r="P225" s="2"/>
      <c r="Q225" s="2"/>
      <c r="R225" s="2"/>
      <c r="S225" s="2"/>
      <c r="T225" s="2"/>
      <c r="U225" s="2"/>
    </row>
    <row r="226" spans="1:21">
      <c r="A226" s="2"/>
      <c r="B226" s="2"/>
      <c r="C226" s="205"/>
      <c r="D226" s="2"/>
      <c r="E226" s="2"/>
      <c r="F226" s="205"/>
      <c r="G226" s="205"/>
      <c r="H226" s="2"/>
      <c r="I226" s="2"/>
      <c r="J226" s="2"/>
      <c r="K226" s="2"/>
      <c r="L226" s="2"/>
      <c r="M226" s="2"/>
      <c r="N226" s="2"/>
      <c r="O226" s="2"/>
      <c r="P226" s="2"/>
      <c r="Q226" s="2"/>
      <c r="R226" s="2"/>
      <c r="S226" s="2"/>
      <c r="T226" s="2"/>
      <c r="U226" s="2"/>
    </row>
    <row r="227" spans="1:21">
      <c r="A227" s="2"/>
      <c r="B227" s="2"/>
      <c r="C227" s="2"/>
      <c r="D227" s="2"/>
      <c r="E227" s="2"/>
      <c r="F227" s="2"/>
      <c r="G227" s="2"/>
      <c r="H227" s="2"/>
      <c r="I227" s="2"/>
      <c r="J227" s="2"/>
      <c r="K227" s="2"/>
      <c r="L227" s="2"/>
      <c r="M227" s="2"/>
      <c r="N227" s="2"/>
      <c r="O227" s="2"/>
      <c r="P227" s="2"/>
      <c r="Q227" s="2"/>
      <c r="R227" s="2"/>
      <c r="S227" s="2"/>
      <c r="T227" s="2"/>
      <c r="U227" s="2"/>
    </row>
    <row r="228" spans="1:21">
      <c r="A228" s="2"/>
      <c r="B228" s="2"/>
      <c r="C228" s="2"/>
      <c r="D228" s="2"/>
      <c r="E228" s="2"/>
      <c r="F228" s="2"/>
      <c r="G228" s="2"/>
      <c r="H228" s="2"/>
      <c r="I228" s="2"/>
      <c r="J228" s="2"/>
      <c r="K228" s="2"/>
      <c r="L228" s="2"/>
      <c r="M228" s="2"/>
      <c r="N228" s="2"/>
      <c r="O228" s="2"/>
      <c r="P228" s="2"/>
      <c r="Q228" s="2"/>
      <c r="R228" s="2"/>
      <c r="S228" s="2"/>
      <c r="T228" s="2"/>
      <c r="U228" s="2"/>
    </row>
    <row r="229" spans="1:21">
      <c r="A229" s="2"/>
      <c r="B229" s="2"/>
      <c r="C229" s="2"/>
      <c r="D229" s="2"/>
      <c r="E229" s="2"/>
      <c r="F229" s="2"/>
      <c r="G229" s="2"/>
      <c r="H229" s="2"/>
      <c r="I229" s="2"/>
      <c r="J229" s="2"/>
      <c r="K229" s="2"/>
      <c r="L229" s="2"/>
      <c r="M229" s="2"/>
      <c r="N229" s="2"/>
      <c r="O229" s="2"/>
      <c r="P229" s="2"/>
      <c r="Q229" s="2"/>
      <c r="R229" s="2"/>
      <c r="S229" s="2"/>
      <c r="T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38"/>
      <c r="L231" s="138"/>
      <c r="M231" s="2"/>
      <c r="N231" s="2"/>
      <c r="O231" s="61"/>
      <c r="P231" s="2"/>
      <c r="Q231" s="2"/>
      <c r="R231" s="2"/>
      <c r="S231" s="2"/>
      <c r="T231" s="2"/>
      <c r="U231" s="2"/>
    </row>
    <row r="232" spans="1:21">
      <c r="A232" s="138"/>
      <c r="B232" s="138"/>
      <c r="C232" s="138"/>
      <c r="D232" s="138"/>
      <c r="E232" s="138"/>
      <c r="F232" s="138"/>
      <c r="G232" s="138"/>
      <c r="H232" s="138"/>
      <c r="I232" s="138"/>
      <c r="J232" s="138"/>
      <c r="K232" s="138"/>
      <c r="L232" s="138"/>
      <c r="M232" s="2"/>
      <c r="N232" s="2"/>
      <c r="O232" s="61"/>
      <c r="P232" s="2"/>
      <c r="Q232" s="2"/>
      <c r="R232" s="2"/>
      <c r="S232" s="2"/>
      <c r="T232" s="2"/>
      <c r="U232" s="2"/>
    </row>
    <row r="233" spans="1:21">
      <c r="A233" s="138"/>
      <c r="B233" s="138"/>
      <c r="C233" s="138"/>
      <c r="D233" s="138"/>
      <c r="E233" s="138"/>
      <c r="F233" s="138"/>
      <c r="G233" s="138"/>
      <c r="H233" s="138"/>
      <c r="I233" s="138"/>
      <c r="J233" s="138"/>
      <c r="K233" s="2"/>
      <c r="L233" s="2"/>
      <c r="M233" s="2"/>
      <c r="N233" s="2"/>
      <c r="O233" s="61"/>
      <c r="P233" s="2"/>
      <c r="Q233" s="2"/>
      <c r="R233" s="2"/>
      <c r="S233" s="2"/>
      <c r="T233" s="2"/>
      <c r="U233" s="2"/>
    </row>
    <row r="234" spans="1:21">
      <c r="A234" s="2"/>
      <c r="B234" s="2"/>
      <c r="C234" s="2"/>
      <c r="D234" s="2"/>
      <c r="E234" s="2"/>
      <c r="F234" s="2"/>
      <c r="G234" s="2"/>
      <c r="H234" s="2"/>
      <c r="I234" s="2"/>
      <c r="J234" s="2"/>
      <c r="K234" s="2"/>
      <c r="L234" s="2"/>
      <c r="M234" s="2"/>
      <c r="N234" s="2"/>
      <c r="O234" s="61"/>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4:N32">
    <sortState ref="B25:N224">
      <sortCondition ref="B24:B32"/>
    </sortState>
  </autoFilter>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 and sea</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2017-08-20T06:11:18Z</dcterms:modified>
</cp:coreProperties>
</file>