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drawings/drawing10.xml" ContentType="application/vnd.openxmlformats-officedocument.drawing+xml"/>
  <Override PartName="/xl/comments7.xml" ContentType="application/vnd.openxmlformats-officedocument.spreadsheetml.comment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8.xml" ContentType="application/vnd.openxmlformats-officedocument.spreadsheetml.comments+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9.xml" ContentType="application/vnd.openxmlformats-officedocument.spreadsheetml.comments+xml"/>
  <Override PartName="/xl/charts/chart10.xml" ContentType="application/vnd.openxmlformats-officedocument.drawingml.chart+xml"/>
  <Override PartName="/xl/drawings/drawing15.xml" ContentType="application/vnd.openxmlformats-officedocument.drawing+xml"/>
  <Override PartName="/xl/comments10.xml" ContentType="application/vnd.openxmlformats-officedocument.spreadsheetml.comments+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xml"/>
  <Override PartName="/xl/comments11.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saveExternalLinkValues="0"/>
  <mc:AlternateContent xmlns:mc="http://schemas.openxmlformats.org/markup-compatibility/2006">
    <mc:Choice Requires="x15">
      <x15ac:absPath xmlns:x15ac="http://schemas.microsoft.com/office/spreadsheetml/2010/11/ac" url="C:\Users\Claus Andersen\Documents\Dokumenter 2020\ClimatePositions 2020\New version\"/>
    </mc:Choice>
  </mc:AlternateContent>
  <xr:revisionPtr revIDLastSave="0" documentId="13_ncr:1_{F0C6CD4F-5D45-43EF-9102-91BA759CBC3D}" xr6:coauthVersionLast="45" xr6:coauthVersionMax="45" xr10:uidLastSave="{00000000-0000-0000-0000-000000000000}"/>
  <workbookProtection workbookAlgorithmName="SHA-512" workbookHashValue="9xB5qTf3fY3q1bhchraOrwBG5c8CHyQOsyYnNARiCUt3fFmlrovqhJGkv4NJhIByGbmWRvbUxd7w7H4Z60DtiQ==" workbookSaltValue="jB9MKaGMJ7ZBSWypPIxO/Q==" workbookSpinCount="100000" lockStructure="1"/>
  <bookViews>
    <workbookView xWindow="-120" yWindow="-120" windowWidth="20730" windowHeight="11760" tabRatio="876" activeTab="9" xr2:uid="{00000000-000D-0000-FFFF-FFFF00000000}"/>
  </bookViews>
  <sheets>
    <sheet name="update" sheetId="1" r:id="rId1"/>
    <sheet name="share of GDP(ppp-$)" sheetId="4" state="hidden" r:id="rId2"/>
    <sheet name="Climate Debt" sheetId="2" r:id="rId3"/>
    <sheet name="Climate Debt over time" sheetId="3" r:id="rId4"/>
    <sheet name="Calculation" sheetId="5" r:id="rId5"/>
    <sheet name="GDP(ppp-$)" sheetId="11" r:id="rId6"/>
    <sheet name="Environment" sheetId="6" r:id="rId7"/>
    <sheet name="Footprint" sheetId="7" r:id="rId8"/>
    <sheet name="Forest" sheetId="8" r:id="rId9"/>
    <sheet name="Nuclear" sheetId="9" r:id="rId10"/>
    <sheet name="Population" sheetId="10" r:id="rId11"/>
    <sheet name="Global" sheetId="12" r:id="rId12"/>
  </sheets>
  <definedNames>
    <definedName name="_xlnm._FilterDatabase" localSheetId="4" hidden="1">Calculation!$A$38:$AE$237</definedName>
    <definedName name="_xlnm._FilterDatabase" localSheetId="2" hidden="1">'Climate Debt'!$B$25:$H$189</definedName>
    <definedName name="_xlnm._FilterDatabase" localSheetId="3" hidden="1">'Climate Debt over time'!$B$44:$G$210</definedName>
    <definedName name="_xlnm._FilterDatabase" localSheetId="6" hidden="1">Environment!$B$35:$K$235</definedName>
    <definedName name="_xlnm._FilterDatabase" localSheetId="7" hidden="1">Footprint!$B$35:$L$60</definedName>
    <definedName name="_xlnm._FilterDatabase" localSheetId="8" hidden="1">Forest!$B$24:$I$224</definedName>
    <definedName name="_xlnm._FilterDatabase" localSheetId="5" hidden="1">'GDP(ppp-$)'!$B$39:$X$247</definedName>
    <definedName name="_xlnm._FilterDatabase" localSheetId="9" hidden="1">Nuclear!$B$34:$Z$234</definedName>
    <definedName name="_xlnm._FilterDatabase" localSheetId="10" hidden="1">Population!$B$24:$I$224</definedName>
    <definedName name="_xlnm._FilterDatabase" localSheetId="1" hidden="1">'share of GDP(ppp-$)'!$B$42:$E$201</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9" l="1"/>
  <c r="C26" i="9"/>
  <c r="C27" i="9"/>
  <c r="C28"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H17" i="10" l="1"/>
  <c r="F17" i="10"/>
  <c r="G17" i="10" s="1"/>
  <c r="J29" i="6"/>
  <c r="H19" i="10" l="1"/>
  <c r="F19" i="10"/>
  <c r="G19" i="10" s="1"/>
  <c r="H18" i="10"/>
  <c r="F18" i="10"/>
  <c r="G18" i="10" s="1"/>
  <c r="J31" i="6" l="1"/>
  <c r="J30" i="6"/>
  <c r="J18" i="9" l="1"/>
  <c r="K18" i="9"/>
  <c r="L18" i="9"/>
  <c r="M18" i="9"/>
  <c r="N18" i="9"/>
  <c r="O18" i="9"/>
  <c r="P18" i="9"/>
  <c r="Q18" i="9"/>
  <c r="R18" i="9"/>
  <c r="S18" i="9"/>
  <c r="T18" i="9"/>
  <c r="U18" i="9"/>
  <c r="V18" i="9"/>
  <c r="W18" i="9"/>
  <c r="X18" i="9"/>
  <c r="J19" i="9"/>
  <c r="K19" i="9"/>
  <c r="L19" i="9"/>
  <c r="M19" i="9"/>
  <c r="N19" i="9"/>
  <c r="O19" i="9"/>
  <c r="P19" i="9"/>
  <c r="Q19" i="9"/>
  <c r="R19" i="9"/>
  <c r="S19" i="9"/>
  <c r="T19" i="9"/>
  <c r="U19" i="9"/>
  <c r="V19" i="9"/>
  <c r="W19" i="9"/>
  <c r="X19" i="9"/>
  <c r="J20" i="9"/>
  <c r="K20" i="9"/>
  <c r="L20" i="9"/>
  <c r="M20" i="9"/>
  <c r="N20" i="9"/>
  <c r="O20" i="9"/>
  <c r="P20" i="9"/>
  <c r="Q20" i="9"/>
  <c r="R20" i="9"/>
  <c r="S20" i="9"/>
  <c r="T20" i="9"/>
  <c r="U20" i="9"/>
  <c r="V20" i="9"/>
  <c r="W20" i="9"/>
  <c r="X20" i="9"/>
  <c r="J21" i="9"/>
  <c r="K21" i="9"/>
  <c r="L21" i="9"/>
  <c r="M21" i="9"/>
  <c r="N21" i="9"/>
  <c r="O21" i="9"/>
  <c r="P21" i="9"/>
  <c r="Q21" i="9"/>
  <c r="R21" i="9"/>
  <c r="S21" i="9"/>
  <c r="T21" i="9"/>
  <c r="U21" i="9"/>
  <c r="V21" i="9"/>
  <c r="W21" i="9"/>
  <c r="X21" i="9"/>
  <c r="BI10" i="12" l="1"/>
  <c r="U24" i="5" l="1"/>
  <c r="D95" i="12" l="1"/>
  <c r="Z26" i="9" l="1"/>
  <c r="Z27" i="9"/>
  <c r="Z28" i="9"/>
  <c r="Z25" i="9"/>
  <c r="AA25" i="9" s="1"/>
  <c r="AE16" i="5" l="1"/>
  <c r="W13" i="5" l="1"/>
  <c r="V13" i="5"/>
  <c r="AD21" i="5"/>
  <c r="AC21" i="5"/>
  <c r="AE41" i="11" l="1"/>
  <c r="AE42" i="11"/>
  <c r="AE43" i="11"/>
  <c r="AE44" i="11"/>
  <c r="AE45" i="11"/>
  <c r="AE46" i="11"/>
  <c r="AE47" i="11"/>
  <c r="AE48" i="11"/>
  <c r="AE49" i="11"/>
  <c r="AE50" i="11"/>
  <c r="AE51" i="11"/>
  <c r="AE52" i="11"/>
  <c r="AE53" i="11"/>
  <c r="AE54" i="11"/>
  <c r="AE55" i="11"/>
  <c r="AE56" i="11"/>
  <c r="AE57" i="11"/>
  <c r="AE58" i="11"/>
  <c r="AE59" i="11"/>
  <c r="AE60" i="11"/>
  <c r="AE61" i="11"/>
  <c r="AE62" i="11"/>
  <c r="AE63" i="11"/>
  <c r="AE64" i="11"/>
  <c r="AE65" i="11"/>
  <c r="AE66" i="11"/>
  <c r="AE67" i="11"/>
  <c r="AE68" i="11"/>
  <c r="AE69" i="11"/>
  <c r="AE70" i="11"/>
  <c r="AE71" i="11"/>
  <c r="AE72" i="11"/>
  <c r="AE73" i="11"/>
  <c r="AE74" i="11"/>
  <c r="AE75" i="11"/>
  <c r="AE76" i="11"/>
  <c r="AE77" i="11"/>
  <c r="AE78" i="11"/>
  <c r="AE79" i="11"/>
  <c r="AE80" i="11"/>
  <c r="AE81" i="11"/>
  <c r="AE82" i="11"/>
  <c r="AE83" i="11"/>
  <c r="AE84" i="11"/>
  <c r="AE85" i="11"/>
  <c r="AE86" i="11"/>
  <c r="AE87" i="11"/>
  <c r="AE88" i="11"/>
  <c r="AE89" i="11"/>
  <c r="AE90" i="11"/>
  <c r="AE91" i="11"/>
  <c r="AE92" i="11"/>
  <c r="AE93" i="11"/>
  <c r="AE94" i="11"/>
  <c r="AE95" i="11"/>
  <c r="AE96" i="11"/>
  <c r="AE97" i="11"/>
  <c r="AE98" i="11"/>
  <c r="AE99" i="11"/>
  <c r="AE100" i="11"/>
  <c r="AE101" i="11"/>
  <c r="AE102" i="11"/>
  <c r="AE103" i="11"/>
  <c r="AE104" i="11"/>
  <c r="AE105" i="11"/>
  <c r="AE106" i="11"/>
  <c r="AE107" i="11"/>
  <c r="AE108" i="11"/>
  <c r="AE109" i="11"/>
  <c r="AE110" i="11"/>
  <c r="AE111" i="11"/>
  <c r="AE112" i="11"/>
  <c r="AE113" i="11"/>
  <c r="AE114" i="11"/>
  <c r="AE115" i="11"/>
  <c r="AE116" i="11"/>
  <c r="AE117" i="11"/>
  <c r="AE118" i="11"/>
  <c r="AE119" i="11"/>
  <c r="AE120" i="11"/>
  <c r="AE121" i="11"/>
  <c r="AE122" i="11"/>
  <c r="AE123" i="11"/>
  <c r="AE124" i="11"/>
  <c r="AE125" i="11"/>
  <c r="AE126" i="11"/>
  <c r="AE127" i="11"/>
  <c r="AE128" i="11"/>
  <c r="AE129" i="11"/>
  <c r="AE130" i="11"/>
  <c r="AE131" i="11"/>
  <c r="AE132" i="11"/>
  <c r="AE133" i="11"/>
  <c r="AE134" i="11"/>
  <c r="AE135" i="11"/>
  <c r="AE136" i="11"/>
  <c r="AE137" i="11"/>
  <c r="AE138" i="11"/>
  <c r="AE139" i="11"/>
  <c r="AE140" i="11"/>
  <c r="AE141" i="11"/>
  <c r="AE142" i="11"/>
  <c r="AE143" i="11"/>
  <c r="AE144" i="11"/>
  <c r="AE145" i="11"/>
  <c r="AE146" i="11"/>
  <c r="AE147" i="11"/>
  <c r="AE148" i="11"/>
  <c r="AE149" i="11"/>
  <c r="AE150" i="11"/>
  <c r="AE151" i="11"/>
  <c r="AE152" i="11"/>
  <c r="AE153" i="11"/>
  <c r="AE154" i="11"/>
  <c r="AE155" i="11"/>
  <c r="AE156" i="11"/>
  <c r="AE157" i="11"/>
  <c r="AE158" i="11"/>
  <c r="AE159" i="11"/>
  <c r="AE160" i="11"/>
  <c r="AE161" i="11"/>
  <c r="AE162" i="11"/>
  <c r="AE163" i="11"/>
  <c r="AE164" i="11"/>
  <c r="AE165" i="11"/>
  <c r="AE166" i="11"/>
  <c r="AE167" i="11"/>
  <c r="AE168" i="11"/>
  <c r="AE169" i="11"/>
  <c r="AE170" i="11"/>
  <c r="AE171" i="11"/>
  <c r="AE172" i="11"/>
  <c r="AE173" i="11"/>
  <c r="AE174" i="11"/>
  <c r="AE175" i="11"/>
  <c r="AE176" i="11"/>
  <c r="AE177" i="11"/>
  <c r="AE178" i="11"/>
  <c r="AE179" i="11"/>
  <c r="AE180" i="11"/>
  <c r="AE181" i="11"/>
  <c r="AE182" i="11"/>
  <c r="AE183" i="11"/>
  <c r="AE184" i="11"/>
  <c r="AE185" i="11"/>
  <c r="AE186" i="11"/>
  <c r="AE187" i="11"/>
  <c r="AE188" i="11"/>
  <c r="AE189" i="11"/>
  <c r="AE190" i="11"/>
  <c r="AE191" i="11"/>
  <c r="AE192" i="11"/>
  <c r="AE193" i="11"/>
  <c r="AE194" i="11"/>
  <c r="AE195" i="11"/>
  <c r="AE196" i="11"/>
  <c r="AE197" i="11"/>
  <c r="AE198" i="11"/>
  <c r="AE199" i="11"/>
  <c r="AE200" i="11"/>
  <c r="AE201" i="11"/>
  <c r="AE202" i="11"/>
  <c r="AE203" i="11"/>
  <c r="AE204" i="11"/>
  <c r="AE205" i="11"/>
  <c r="AE206" i="11"/>
  <c r="AE207" i="11"/>
  <c r="AE208" i="11"/>
  <c r="AE209" i="11"/>
  <c r="AE210" i="11"/>
  <c r="AE211" i="11"/>
  <c r="AE212" i="11"/>
  <c r="AE213" i="11"/>
  <c r="AE214" i="11"/>
  <c r="AE215" i="11"/>
  <c r="AE216" i="11"/>
  <c r="AE217" i="11"/>
  <c r="AE218" i="11"/>
  <c r="AE219" i="11"/>
  <c r="AE220" i="11"/>
  <c r="AE221" i="11"/>
  <c r="AE222" i="11"/>
  <c r="AE223" i="11"/>
  <c r="AE224" i="11"/>
  <c r="AE225" i="11"/>
  <c r="AE226" i="11"/>
  <c r="AE227" i="11"/>
  <c r="AE228" i="11"/>
  <c r="AE229" i="11"/>
  <c r="AE230" i="11"/>
  <c r="AE231" i="11"/>
  <c r="AE232" i="11"/>
  <c r="AE233" i="11"/>
  <c r="AE234" i="11"/>
  <c r="AE235" i="11"/>
  <c r="AE236" i="11"/>
  <c r="AE237" i="11"/>
  <c r="AE238" i="11"/>
  <c r="AE239" i="11"/>
  <c r="AE240" i="11"/>
  <c r="AE241" i="11"/>
  <c r="AE242" i="11"/>
  <c r="AE243" i="11"/>
  <c r="AE244" i="11"/>
  <c r="AE245" i="11"/>
  <c r="AE246" i="11"/>
  <c r="AE247" i="11"/>
  <c r="AE40" i="11"/>
  <c r="AC41" i="11"/>
  <c r="AC42" i="11"/>
  <c r="AC43" i="11"/>
  <c r="AC44" i="11"/>
  <c r="AC45" i="11"/>
  <c r="AC46" i="11"/>
  <c r="AC47" i="11"/>
  <c r="AC48" i="11"/>
  <c r="AC49" i="11"/>
  <c r="AC50" i="11"/>
  <c r="AC51" i="11"/>
  <c r="AC52" i="11"/>
  <c r="AC53" i="11"/>
  <c r="AC54" i="11"/>
  <c r="AC55" i="11"/>
  <c r="AC56" i="11"/>
  <c r="AC57" i="11"/>
  <c r="AC58" i="11"/>
  <c r="AC59" i="11"/>
  <c r="AC60" i="11"/>
  <c r="AC61" i="11"/>
  <c r="AC62" i="11"/>
  <c r="AC63" i="11"/>
  <c r="AC64" i="11"/>
  <c r="AC65" i="11"/>
  <c r="AC66" i="11"/>
  <c r="AC67" i="11"/>
  <c r="AC68" i="11"/>
  <c r="AC69" i="11"/>
  <c r="AC70" i="11"/>
  <c r="AC71" i="11"/>
  <c r="AC72" i="11"/>
  <c r="AC73" i="11"/>
  <c r="AC74" i="11"/>
  <c r="AC75" i="11"/>
  <c r="AC76" i="11"/>
  <c r="AC77" i="11"/>
  <c r="AC78" i="11"/>
  <c r="AC79" i="11"/>
  <c r="AC80" i="11"/>
  <c r="AC81" i="11"/>
  <c r="AC82" i="11"/>
  <c r="AC83" i="11"/>
  <c r="AC84" i="11"/>
  <c r="AC85" i="11"/>
  <c r="AC86" i="11"/>
  <c r="AC87" i="11"/>
  <c r="AC88" i="11"/>
  <c r="AC89" i="11"/>
  <c r="AC90" i="11"/>
  <c r="AC91" i="11"/>
  <c r="AC92" i="11"/>
  <c r="AC93" i="11"/>
  <c r="AC94" i="11"/>
  <c r="AC95" i="11"/>
  <c r="AC96" i="11"/>
  <c r="AC97" i="11"/>
  <c r="AC98" i="11"/>
  <c r="AC99" i="11"/>
  <c r="AC100" i="11"/>
  <c r="AC101" i="11"/>
  <c r="AC102" i="11"/>
  <c r="AC103" i="11"/>
  <c r="AC104" i="11"/>
  <c r="AC105" i="11"/>
  <c r="AC106" i="11"/>
  <c r="AC107" i="11"/>
  <c r="AC108" i="11"/>
  <c r="AC109" i="11"/>
  <c r="AC110" i="11"/>
  <c r="AC111" i="11"/>
  <c r="AC112" i="11"/>
  <c r="AC113" i="11"/>
  <c r="AC114" i="11"/>
  <c r="AC115" i="11"/>
  <c r="AC116" i="11"/>
  <c r="AC117" i="11"/>
  <c r="AC118" i="11"/>
  <c r="AC119" i="11"/>
  <c r="AC120" i="11"/>
  <c r="AC121" i="11"/>
  <c r="AC122" i="11"/>
  <c r="AC123" i="11"/>
  <c r="AC124" i="11"/>
  <c r="AC125" i="11"/>
  <c r="AC126" i="11"/>
  <c r="AC127" i="11"/>
  <c r="AC128" i="11"/>
  <c r="AC129" i="11"/>
  <c r="AC130" i="11"/>
  <c r="AC131" i="11"/>
  <c r="AC132" i="11"/>
  <c r="AC133" i="11"/>
  <c r="AC134" i="11"/>
  <c r="AC135" i="11"/>
  <c r="AC136" i="11"/>
  <c r="AC137" i="11"/>
  <c r="AC138" i="11"/>
  <c r="AC139" i="11"/>
  <c r="AC140" i="11"/>
  <c r="AC141" i="11"/>
  <c r="AC142" i="11"/>
  <c r="AC143" i="11"/>
  <c r="AC144" i="11"/>
  <c r="AC145" i="11"/>
  <c r="AC146" i="11"/>
  <c r="AC147" i="11"/>
  <c r="AC148" i="11"/>
  <c r="AC149" i="11"/>
  <c r="AC150" i="11"/>
  <c r="AC151" i="11"/>
  <c r="AC152" i="11"/>
  <c r="AC153" i="11"/>
  <c r="AC154" i="11"/>
  <c r="AC155" i="11"/>
  <c r="AC156" i="11"/>
  <c r="AC157" i="11"/>
  <c r="AC158" i="11"/>
  <c r="AC159" i="11"/>
  <c r="AC160" i="11"/>
  <c r="AC161" i="11"/>
  <c r="AC162" i="11"/>
  <c r="AC163" i="11"/>
  <c r="AC164" i="11"/>
  <c r="AC165" i="11"/>
  <c r="AC166" i="11"/>
  <c r="AC167" i="11"/>
  <c r="AC168" i="11"/>
  <c r="AC169" i="11"/>
  <c r="AC170" i="11"/>
  <c r="AC171" i="11"/>
  <c r="AC172" i="11"/>
  <c r="AC173" i="11"/>
  <c r="AC174" i="11"/>
  <c r="AC175" i="11"/>
  <c r="AC176" i="11"/>
  <c r="AC177" i="11"/>
  <c r="AC178" i="11"/>
  <c r="AC179" i="11"/>
  <c r="AC180" i="11"/>
  <c r="AC181" i="11"/>
  <c r="AC182" i="11"/>
  <c r="AC183" i="11"/>
  <c r="AC184" i="11"/>
  <c r="AC185" i="11"/>
  <c r="AC186" i="11"/>
  <c r="AC187" i="11"/>
  <c r="AC188" i="11"/>
  <c r="AC189" i="11"/>
  <c r="AC190" i="11"/>
  <c r="AC191" i="11"/>
  <c r="AC192" i="11"/>
  <c r="AC193" i="11"/>
  <c r="AC194" i="11"/>
  <c r="AC195" i="11"/>
  <c r="AC196" i="11"/>
  <c r="AC197" i="11"/>
  <c r="AC198" i="11"/>
  <c r="AC199" i="11"/>
  <c r="AC200" i="11"/>
  <c r="AC201" i="11"/>
  <c r="AC202" i="11"/>
  <c r="AC203" i="11"/>
  <c r="AC204" i="11"/>
  <c r="AC205" i="11"/>
  <c r="AC206" i="11"/>
  <c r="AC207" i="11"/>
  <c r="AC208" i="11"/>
  <c r="AC209" i="11"/>
  <c r="AC210" i="11"/>
  <c r="AC211" i="11"/>
  <c r="AC212" i="11"/>
  <c r="AC213" i="11"/>
  <c r="AC214" i="11"/>
  <c r="AC215" i="11"/>
  <c r="AC216" i="11"/>
  <c r="AC217" i="11"/>
  <c r="AC218" i="11"/>
  <c r="AC219" i="11"/>
  <c r="AC220" i="11"/>
  <c r="AC221" i="11"/>
  <c r="AC222" i="11"/>
  <c r="AC223" i="11"/>
  <c r="AC224" i="11"/>
  <c r="AC225" i="11"/>
  <c r="AC226" i="11"/>
  <c r="AC227" i="11"/>
  <c r="AC228" i="11"/>
  <c r="AC229" i="11"/>
  <c r="AC230" i="11"/>
  <c r="AC231" i="11"/>
  <c r="AC232" i="11"/>
  <c r="AC233" i="11"/>
  <c r="AC234" i="11"/>
  <c r="AC235" i="11"/>
  <c r="AC236" i="11"/>
  <c r="AC237" i="11"/>
  <c r="AC238" i="11"/>
  <c r="AC239" i="11"/>
  <c r="AC240" i="11"/>
  <c r="AC241" i="11"/>
  <c r="AC242" i="11"/>
  <c r="AC243" i="11"/>
  <c r="AC244" i="11"/>
  <c r="AC245" i="11"/>
  <c r="AC246" i="11"/>
  <c r="AC247" i="11"/>
  <c r="AC40" i="11"/>
  <c r="AA46" i="11"/>
  <c r="AG46" i="11" s="1"/>
  <c r="AA47" i="11"/>
  <c r="AA48" i="11"/>
  <c r="AA49" i="11"/>
  <c r="AG49" i="11" s="1"/>
  <c r="AA50" i="11"/>
  <c r="AG50" i="11" s="1"/>
  <c r="AA51" i="11"/>
  <c r="AA52" i="11"/>
  <c r="AA53" i="11"/>
  <c r="AG53" i="11" s="1"/>
  <c r="AA54" i="11"/>
  <c r="AG54" i="11" s="1"/>
  <c r="AA55" i="11"/>
  <c r="AA56" i="11"/>
  <c r="AA57" i="11"/>
  <c r="AG57" i="11" s="1"/>
  <c r="AA58" i="11"/>
  <c r="AG58" i="11" s="1"/>
  <c r="AA59" i="11"/>
  <c r="AA60" i="11"/>
  <c r="AA61" i="11"/>
  <c r="AG61" i="11" s="1"/>
  <c r="AA62" i="11"/>
  <c r="AG62" i="11" s="1"/>
  <c r="AA63" i="11"/>
  <c r="AA64" i="11"/>
  <c r="AA65" i="11"/>
  <c r="AG65" i="11" s="1"/>
  <c r="AA66" i="11"/>
  <c r="AG66" i="11" s="1"/>
  <c r="AA67" i="11"/>
  <c r="AA68" i="11"/>
  <c r="AA69" i="11"/>
  <c r="AG69" i="11" s="1"/>
  <c r="AA70" i="11"/>
  <c r="AG70" i="11" s="1"/>
  <c r="AA71" i="11"/>
  <c r="AA72" i="11"/>
  <c r="AA73" i="11"/>
  <c r="AG73" i="11" s="1"/>
  <c r="AA74" i="11"/>
  <c r="AG74" i="11" s="1"/>
  <c r="AA75" i="11"/>
  <c r="AA76" i="11"/>
  <c r="AA77" i="11"/>
  <c r="AG77" i="11" s="1"/>
  <c r="AA78" i="11"/>
  <c r="AG78" i="11" s="1"/>
  <c r="AA79" i="11"/>
  <c r="AA80" i="11"/>
  <c r="AA81" i="11"/>
  <c r="AG81" i="11" s="1"/>
  <c r="AA82" i="11"/>
  <c r="AG82" i="11" s="1"/>
  <c r="AA83" i="11"/>
  <c r="AA84" i="11"/>
  <c r="AA85" i="11"/>
  <c r="AG85" i="11" s="1"/>
  <c r="AA86" i="11"/>
  <c r="AG86" i="11" s="1"/>
  <c r="AA87" i="11"/>
  <c r="AA88" i="11"/>
  <c r="AA89" i="11"/>
  <c r="AG89" i="11" s="1"/>
  <c r="AA90" i="11"/>
  <c r="AG90" i="11" s="1"/>
  <c r="AA91" i="11"/>
  <c r="AA92" i="11"/>
  <c r="AA93" i="11"/>
  <c r="AG93" i="11" s="1"/>
  <c r="AA94" i="11"/>
  <c r="AG94" i="11" s="1"/>
  <c r="AA95" i="11"/>
  <c r="AA96" i="11"/>
  <c r="AA97" i="11"/>
  <c r="AG97" i="11" s="1"/>
  <c r="AA98" i="11"/>
  <c r="AG98" i="11" s="1"/>
  <c r="AA99" i="11"/>
  <c r="AA100" i="11"/>
  <c r="AA101" i="11"/>
  <c r="AG101" i="11" s="1"/>
  <c r="AA102" i="11"/>
  <c r="AG102" i="11" s="1"/>
  <c r="AA103" i="11"/>
  <c r="AA104" i="11"/>
  <c r="AA105" i="11"/>
  <c r="AG105" i="11" s="1"/>
  <c r="AA106" i="11"/>
  <c r="AG106" i="11" s="1"/>
  <c r="AA107" i="11"/>
  <c r="AA108" i="11"/>
  <c r="AA109" i="11"/>
  <c r="AG109" i="11" s="1"/>
  <c r="AA110" i="11"/>
  <c r="AG110" i="11" s="1"/>
  <c r="AA111" i="11"/>
  <c r="AA112" i="11"/>
  <c r="AA113" i="11"/>
  <c r="AG113" i="11" s="1"/>
  <c r="AA114" i="11"/>
  <c r="AG114" i="11" s="1"/>
  <c r="AA115" i="11"/>
  <c r="AA116" i="11"/>
  <c r="AA117" i="11"/>
  <c r="AG117" i="11" s="1"/>
  <c r="AA118" i="11"/>
  <c r="AG118" i="11" s="1"/>
  <c r="AA119" i="11"/>
  <c r="AA120" i="11"/>
  <c r="AA121" i="11"/>
  <c r="AG121" i="11" s="1"/>
  <c r="AA122" i="11"/>
  <c r="AG122" i="11" s="1"/>
  <c r="AA123" i="11"/>
  <c r="AA124" i="11"/>
  <c r="AA125" i="11"/>
  <c r="AG125" i="11" s="1"/>
  <c r="AA126" i="11"/>
  <c r="AG126" i="11" s="1"/>
  <c r="AA127" i="11"/>
  <c r="AA128" i="11"/>
  <c r="AA129" i="11"/>
  <c r="AG129" i="11" s="1"/>
  <c r="AA130" i="11"/>
  <c r="AG130" i="11" s="1"/>
  <c r="AA131" i="11"/>
  <c r="AA132" i="11"/>
  <c r="AA133" i="11"/>
  <c r="AG133" i="11" s="1"/>
  <c r="AA134" i="11"/>
  <c r="AG134" i="11" s="1"/>
  <c r="AA135" i="11"/>
  <c r="AA136" i="11"/>
  <c r="AA137" i="11"/>
  <c r="AG137" i="11" s="1"/>
  <c r="AA138" i="11"/>
  <c r="AG138" i="11" s="1"/>
  <c r="AA139" i="11"/>
  <c r="AA140" i="11"/>
  <c r="AA141" i="11"/>
  <c r="AG141" i="11" s="1"/>
  <c r="AA142" i="11"/>
  <c r="AG142" i="11" s="1"/>
  <c r="AA143" i="11"/>
  <c r="AA144" i="11"/>
  <c r="AA145" i="11"/>
  <c r="AG145" i="11" s="1"/>
  <c r="AA146" i="11"/>
  <c r="AG146" i="11" s="1"/>
  <c r="AA147" i="11"/>
  <c r="AA148" i="11"/>
  <c r="AA149" i="11"/>
  <c r="AG149" i="11" s="1"/>
  <c r="AA150" i="11"/>
  <c r="AG150" i="11" s="1"/>
  <c r="AA151" i="11"/>
  <c r="AA152" i="11"/>
  <c r="AA153" i="11"/>
  <c r="AG153" i="11" s="1"/>
  <c r="AA154" i="11"/>
  <c r="AG154" i="11" s="1"/>
  <c r="AA155" i="11"/>
  <c r="AA156" i="11"/>
  <c r="AA157" i="11"/>
  <c r="AG157" i="11" s="1"/>
  <c r="AA158" i="11"/>
  <c r="AG158" i="11" s="1"/>
  <c r="AA159" i="11"/>
  <c r="AA160" i="11"/>
  <c r="AA161" i="11"/>
  <c r="AG161" i="11" s="1"/>
  <c r="AA162" i="11"/>
  <c r="AG162" i="11" s="1"/>
  <c r="AA163" i="11"/>
  <c r="AA164" i="11"/>
  <c r="AA165" i="11"/>
  <c r="AG165" i="11" s="1"/>
  <c r="AA166" i="11"/>
  <c r="AG166" i="11" s="1"/>
  <c r="AA167" i="11"/>
  <c r="AA168" i="11"/>
  <c r="AA169" i="11"/>
  <c r="AG169" i="11" s="1"/>
  <c r="AA170" i="11"/>
  <c r="AG170" i="11" s="1"/>
  <c r="AA171" i="11"/>
  <c r="AA172" i="11"/>
  <c r="AA173" i="11"/>
  <c r="AG173" i="11" s="1"/>
  <c r="AA174" i="11"/>
  <c r="AG174" i="11" s="1"/>
  <c r="AA175" i="11"/>
  <c r="AA176" i="11"/>
  <c r="AA177" i="11"/>
  <c r="AG177" i="11" s="1"/>
  <c r="AA178" i="11"/>
  <c r="AG178" i="11" s="1"/>
  <c r="AA179" i="11"/>
  <c r="AA180" i="11"/>
  <c r="AA181" i="11"/>
  <c r="AG181" i="11" s="1"/>
  <c r="AA182" i="11"/>
  <c r="AG182" i="11" s="1"/>
  <c r="AA183" i="11"/>
  <c r="AA184" i="11"/>
  <c r="AA185" i="11"/>
  <c r="AG185" i="11" s="1"/>
  <c r="AA186" i="11"/>
  <c r="AG186" i="11" s="1"/>
  <c r="AA187" i="11"/>
  <c r="AA188" i="11"/>
  <c r="AA189" i="11"/>
  <c r="AG189" i="11" s="1"/>
  <c r="AA190" i="11"/>
  <c r="AG190" i="11" s="1"/>
  <c r="AA191" i="11"/>
  <c r="AA192" i="11"/>
  <c r="AA193" i="11"/>
  <c r="AG193" i="11" s="1"/>
  <c r="AA194" i="11"/>
  <c r="AG194" i="11" s="1"/>
  <c r="AA195" i="11"/>
  <c r="AA196" i="11"/>
  <c r="AA197" i="11"/>
  <c r="AG197" i="11" s="1"/>
  <c r="AA198" i="11"/>
  <c r="AG198" i="11" s="1"/>
  <c r="AA199" i="11"/>
  <c r="AA200" i="11"/>
  <c r="AA201" i="11"/>
  <c r="AG201" i="11" s="1"/>
  <c r="AA202" i="11"/>
  <c r="AG202" i="11" s="1"/>
  <c r="AA203" i="11"/>
  <c r="AA204" i="11"/>
  <c r="AA205" i="11"/>
  <c r="AG205" i="11" s="1"/>
  <c r="AA206" i="11"/>
  <c r="AG206" i="11" s="1"/>
  <c r="AA207" i="11"/>
  <c r="AA208" i="11"/>
  <c r="AA209" i="11"/>
  <c r="AG209" i="11" s="1"/>
  <c r="AA210" i="11"/>
  <c r="AG210" i="11" s="1"/>
  <c r="AA211" i="11"/>
  <c r="AA212" i="11"/>
  <c r="AA213" i="11"/>
  <c r="AG213" i="11" s="1"/>
  <c r="AA214" i="11"/>
  <c r="AG214" i="11" s="1"/>
  <c r="AA215" i="11"/>
  <c r="AA216" i="11"/>
  <c r="AA217" i="11"/>
  <c r="AG217" i="11" s="1"/>
  <c r="AA218" i="11"/>
  <c r="AG218" i="11" s="1"/>
  <c r="AA219" i="11"/>
  <c r="AA220" i="11"/>
  <c r="AA221" i="11"/>
  <c r="AG221" i="11" s="1"/>
  <c r="AA222" i="11"/>
  <c r="AG222" i="11" s="1"/>
  <c r="AA223" i="11"/>
  <c r="AA224" i="11"/>
  <c r="AA225" i="11"/>
  <c r="AG225" i="11" s="1"/>
  <c r="AA226" i="11"/>
  <c r="AG226" i="11" s="1"/>
  <c r="AA227" i="11"/>
  <c r="AA228" i="11"/>
  <c r="AA229" i="11"/>
  <c r="AG229" i="11" s="1"/>
  <c r="AA230" i="11"/>
  <c r="AG230" i="11" s="1"/>
  <c r="AA231" i="11"/>
  <c r="AA232" i="11"/>
  <c r="AA233" i="11"/>
  <c r="AG233" i="11" s="1"/>
  <c r="AA234" i="11"/>
  <c r="AG234" i="11" s="1"/>
  <c r="AA235" i="11"/>
  <c r="AA236" i="11"/>
  <c r="AA237" i="11"/>
  <c r="AG237" i="11" s="1"/>
  <c r="AA238" i="11"/>
  <c r="AG238" i="11" s="1"/>
  <c r="AA239" i="11"/>
  <c r="AA240" i="11"/>
  <c r="AA241" i="11"/>
  <c r="AG241" i="11" s="1"/>
  <c r="AA242" i="11"/>
  <c r="AG242" i="11" s="1"/>
  <c r="AA243" i="11"/>
  <c r="AA244" i="11"/>
  <c r="AA245" i="11"/>
  <c r="AG245" i="11" s="1"/>
  <c r="AA246" i="11"/>
  <c r="AG246" i="11" s="1"/>
  <c r="AA247" i="11"/>
  <c r="AA41" i="11"/>
  <c r="AG41" i="11" s="1"/>
  <c r="AA42" i="11"/>
  <c r="AG42" i="11" s="1"/>
  <c r="AA43" i="11"/>
  <c r="AA44" i="11"/>
  <c r="AA45" i="11"/>
  <c r="AG45" i="11" s="1"/>
  <c r="AA40" i="11"/>
  <c r="AG40" i="11" s="1"/>
  <c r="AG247" i="11" l="1"/>
  <c r="AG243" i="11"/>
  <c r="AG239" i="11"/>
  <c r="AG235" i="11"/>
  <c r="AG231" i="11"/>
  <c r="AG227" i="11"/>
  <c r="AG223" i="11"/>
  <c r="AG219" i="11"/>
  <c r="AG215" i="11"/>
  <c r="AG211" i="11"/>
  <c r="AG207" i="11"/>
  <c r="AG203" i="11"/>
  <c r="AG199" i="11"/>
  <c r="AG195" i="11"/>
  <c r="AG191" i="11"/>
  <c r="AG187" i="11"/>
  <c r="AG183" i="11"/>
  <c r="AG179" i="11"/>
  <c r="AG175" i="11"/>
  <c r="AG171" i="11"/>
  <c r="AG167" i="11"/>
  <c r="AG163" i="11"/>
  <c r="AG159" i="11"/>
  <c r="AG155" i="11"/>
  <c r="AG151" i="11"/>
  <c r="AG147" i="11"/>
  <c r="AG143" i="11"/>
  <c r="AG139" i="11"/>
  <c r="AG135" i="11"/>
  <c r="AG131" i="11"/>
  <c r="AG127" i="11"/>
  <c r="AG123" i="11"/>
  <c r="AG119" i="11"/>
  <c r="AG115" i="11"/>
  <c r="AG111" i="11"/>
  <c r="AG107" i="11"/>
  <c r="AG103" i="11"/>
  <c r="AG99" i="11"/>
  <c r="AG95" i="11"/>
  <c r="AG91" i="11"/>
  <c r="AG87" i="11"/>
  <c r="AG83" i="11"/>
  <c r="AG79" i="11"/>
  <c r="AG75" i="11"/>
  <c r="AG71" i="11"/>
  <c r="AG67" i="11"/>
  <c r="AG63" i="11"/>
  <c r="AG59" i="11"/>
  <c r="AG55" i="11"/>
  <c r="AG51" i="11"/>
  <c r="AG47" i="11"/>
  <c r="AG43" i="11"/>
  <c r="AG244" i="11"/>
  <c r="AG240" i="11"/>
  <c r="AG236" i="11"/>
  <c r="AG232" i="11"/>
  <c r="AG228" i="11"/>
  <c r="AG224" i="11"/>
  <c r="AG220" i="11"/>
  <c r="AG216" i="11"/>
  <c r="AG212" i="11"/>
  <c r="AG208" i="11"/>
  <c r="AG204" i="11"/>
  <c r="AG200" i="11"/>
  <c r="AG196" i="11"/>
  <c r="AG192" i="11"/>
  <c r="AG188" i="11"/>
  <c r="AG184" i="11"/>
  <c r="AG180" i="11"/>
  <c r="AG176" i="11"/>
  <c r="AG172" i="11"/>
  <c r="AG168" i="11"/>
  <c r="AG164" i="11"/>
  <c r="AG160" i="11"/>
  <c r="AG156" i="11"/>
  <c r="AG152" i="11"/>
  <c r="AG148" i="11"/>
  <c r="AG144" i="11"/>
  <c r="AG140" i="11"/>
  <c r="AG136" i="11"/>
  <c r="AG132" i="11"/>
  <c r="AG128" i="11"/>
  <c r="AG124" i="11"/>
  <c r="AG120" i="11"/>
  <c r="AG116" i="11"/>
  <c r="AG112" i="11"/>
  <c r="AG108" i="11"/>
  <c r="AG104" i="11"/>
  <c r="AG100" i="11"/>
  <c r="AG96" i="11"/>
  <c r="AG92" i="11"/>
  <c r="AG88" i="11"/>
  <c r="AG84" i="11"/>
  <c r="AG80" i="11"/>
  <c r="AG76" i="11"/>
  <c r="AG72" i="11"/>
  <c r="AG68" i="11"/>
  <c r="AG64" i="11"/>
  <c r="AG60" i="11"/>
  <c r="AG56" i="11"/>
  <c r="AG52" i="11"/>
  <c r="AG48" i="11"/>
  <c r="AG44" i="11"/>
  <c r="H16" i="10"/>
  <c r="F16" i="10"/>
  <c r="G16" i="10" s="1"/>
  <c r="S20" i="7" l="1"/>
  <c r="S19" i="7"/>
  <c r="S18" i="7"/>
  <c r="K36" i="7"/>
  <c r="AA92" i="12" l="1"/>
  <c r="AB92" i="12"/>
  <c r="BH10" i="12" l="1"/>
  <c r="B92" i="12" l="1"/>
  <c r="C92" i="12"/>
  <c r="D92" i="12"/>
  <c r="E92" i="12"/>
  <c r="F92" i="12"/>
  <c r="G92" i="12"/>
  <c r="H92" i="12"/>
  <c r="I92" i="12"/>
  <c r="J92" i="12"/>
  <c r="K92" i="12"/>
  <c r="L92" i="12"/>
  <c r="M92" i="12"/>
  <c r="N92" i="12"/>
  <c r="O92" i="12"/>
  <c r="P92" i="12"/>
  <c r="Q92" i="12"/>
  <c r="R92" i="12"/>
  <c r="S92" i="12"/>
  <c r="T92" i="12"/>
  <c r="U92" i="12"/>
  <c r="V92" i="12"/>
  <c r="W92" i="12"/>
  <c r="X92" i="12"/>
  <c r="Y92" i="12"/>
  <c r="Z92" i="12"/>
  <c r="R9" i="6" l="1"/>
  <c r="R8" i="6"/>
  <c r="R7" i="6"/>
  <c r="J38" i="6" l="1"/>
  <c r="J39" i="6"/>
  <c r="J40" i="6"/>
  <c r="J41" i="6"/>
  <c r="J42" i="6"/>
  <c r="J43" i="6"/>
  <c r="J45" i="6"/>
  <c r="J46" i="6"/>
  <c r="J47" i="6"/>
  <c r="J48" i="6"/>
  <c r="J49" i="6"/>
  <c r="J50" i="6"/>
  <c r="J51" i="6"/>
  <c r="J52" i="6"/>
  <c r="J53" i="6"/>
  <c r="J54" i="6"/>
  <c r="J55" i="6"/>
  <c r="J57" i="6"/>
  <c r="J58" i="6"/>
  <c r="J59" i="6"/>
  <c r="J60" i="6"/>
  <c r="J61" i="6"/>
  <c r="J62" i="6"/>
  <c r="J63" i="6"/>
  <c r="J64" i="6"/>
  <c r="J65" i="6"/>
  <c r="J66" i="6"/>
  <c r="J67" i="6"/>
  <c r="J68" i="6"/>
  <c r="J69" i="6"/>
  <c r="J71" i="6"/>
  <c r="J72" i="6"/>
  <c r="J73" i="6"/>
  <c r="J74" i="6"/>
  <c r="J75" i="6"/>
  <c r="J76" i="6"/>
  <c r="J78" i="6"/>
  <c r="J79" i="6"/>
  <c r="J80" i="6"/>
  <c r="J81" i="6"/>
  <c r="J82" i="6"/>
  <c r="J83" i="6"/>
  <c r="J84" i="6"/>
  <c r="J77" i="6"/>
  <c r="J85" i="6"/>
  <c r="J86" i="6"/>
  <c r="J87" i="6"/>
  <c r="J88" i="6"/>
  <c r="J89" i="6"/>
  <c r="J90" i="6"/>
  <c r="J91" i="6"/>
  <c r="J92" i="6"/>
  <c r="J93" i="6"/>
  <c r="J94" i="6"/>
  <c r="J95" i="6"/>
  <c r="J97" i="6"/>
  <c r="J98" i="6"/>
  <c r="J99" i="6"/>
  <c r="J102" i="6"/>
  <c r="J103" i="6"/>
  <c r="J104" i="6"/>
  <c r="J105" i="6"/>
  <c r="J106" i="6"/>
  <c r="J107" i="6"/>
  <c r="J109" i="6"/>
  <c r="J111" i="6"/>
  <c r="J112" i="6"/>
  <c r="J113" i="6"/>
  <c r="J114" i="6"/>
  <c r="J115" i="6"/>
  <c r="J116" i="6"/>
  <c r="J118" i="6"/>
  <c r="J119" i="6"/>
  <c r="J120" i="6"/>
  <c r="J121" i="6"/>
  <c r="J122" i="6"/>
  <c r="J123" i="6"/>
  <c r="J124" i="6"/>
  <c r="J125" i="6"/>
  <c r="J126" i="6"/>
  <c r="J127" i="6"/>
  <c r="J128" i="6"/>
  <c r="J129" i="6"/>
  <c r="J130" i="6"/>
  <c r="J131" i="6"/>
  <c r="J132" i="6"/>
  <c r="J133" i="6"/>
  <c r="J134" i="6"/>
  <c r="J135" i="6"/>
  <c r="J136" i="6"/>
  <c r="J137" i="6"/>
  <c r="J138" i="6"/>
  <c r="J139" i="6"/>
  <c r="J140" i="6"/>
  <c r="J141" i="6"/>
  <c r="J169" i="6"/>
  <c r="J143" i="6"/>
  <c r="J144" i="6"/>
  <c r="J145" i="6"/>
  <c r="J146" i="6"/>
  <c r="J147" i="6"/>
  <c r="J148" i="6"/>
  <c r="J150" i="6"/>
  <c r="J151" i="6"/>
  <c r="J152" i="6"/>
  <c r="J153" i="6"/>
  <c r="J154" i="6"/>
  <c r="J155" i="6"/>
  <c r="J156" i="6"/>
  <c r="J157" i="6"/>
  <c r="J158" i="6"/>
  <c r="J159" i="6"/>
  <c r="J160" i="6"/>
  <c r="J161" i="6"/>
  <c r="J164" i="6"/>
  <c r="J165" i="6"/>
  <c r="J166" i="6"/>
  <c r="J167" i="6"/>
  <c r="J168" i="6"/>
  <c r="J170" i="6"/>
  <c r="J171" i="6"/>
  <c r="J172" i="6"/>
  <c r="J174" i="6"/>
  <c r="J175" i="6"/>
  <c r="J176" i="6"/>
  <c r="J177" i="6"/>
  <c r="J178" i="6"/>
  <c r="J179" i="6"/>
  <c r="J180" i="6"/>
  <c r="J181" i="6"/>
  <c r="J183" i="6"/>
  <c r="J184" i="6"/>
  <c r="J185" i="6"/>
  <c r="J187" i="6"/>
  <c r="J188" i="6"/>
  <c r="J189" i="6"/>
  <c r="J190" i="6"/>
  <c r="J191" i="6"/>
  <c r="J192" i="6"/>
  <c r="J193" i="6"/>
  <c r="J194" i="6"/>
  <c r="J195" i="6"/>
  <c r="J196" i="6"/>
  <c r="J197" i="6"/>
  <c r="J198" i="6"/>
  <c r="J199" i="6"/>
  <c r="J200" i="6"/>
  <c r="J201" i="6"/>
  <c r="J202"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37" i="6"/>
  <c r="J36" i="6"/>
  <c r="J28" i="6"/>
  <c r="BG10" i="12" l="1"/>
  <c r="B6" i="1" l="1"/>
  <c r="C9" i="10" l="1"/>
  <c r="H7" i="10"/>
  <c r="B9" i="10"/>
  <c r="I7" i="10"/>
  <c r="H21" i="9"/>
  <c r="G21" i="9"/>
  <c r="B21" i="9"/>
  <c r="AA27" i="9"/>
  <c r="AA28" i="9"/>
  <c r="F8" i="2"/>
  <c r="I8" i="2"/>
  <c r="H8" i="2"/>
  <c r="G8" i="2"/>
  <c r="I9" i="2"/>
  <c r="H9" i="2"/>
  <c r="G9" i="2"/>
  <c r="G10" i="2"/>
  <c r="H10" i="2"/>
  <c r="I10" i="2"/>
  <c r="M27" i="3"/>
  <c r="L27" i="3"/>
  <c r="K27" i="3"/>
  <c r="J27" i="3"/>
  <c r="F9" i="2"/>
  <c r="F10" i="2"/>
  <c r="I21" i="9" l="1"/>
  <c r="F21" i="9"/>
  <c r="I25" i="5" l="1"/>
  <c r="I24" i="5"/>
  <c r="I23" i="5"/>
  <c r="U13" i="5" l="1"/>
  <c r="AB21" i="5"/>
  <c r="A3" i="3" l="1"/>
  <c r="L20" i="3" l="1"/>
  <c r="K20" i="3"/>
  <c r="R20" i="7" l="1"/>
  <c r="R19" i="7"/>
  <c r="R18" i="7"/>
  <c r="K28" i="7"/>
  <c r="I13" i="8" l="1"/>
  <c r="M26" i="3" l="1"/>
  <c r="L26" i="3"/>
  <c r="K26" i="3"/>
  <c r="J26" i="3"/>
  <c r="K25" i="3"/>
  <c r="L25" i="3"/>
  <c r="M25" i="3"/>
  <c r="M24" i="3"/>
  <c r="L24" i="3"/>
  <c r="K24" i="3"/>
  <c r="K23" i="3"/>
  <c r="L23" i="3"/>
  <c r="M23" i="3"/>
  <c r="M22" i="3"/>
  <c r="L22" i="3"/>
  <c r="K22" i="3"/>
  <c r="I20" i="9" l="1"/>
  <c r="I19" i="9"/>
  <c r="I18" i="9"/>
  <c r="H20" i="9"/>
  <c r="H19" i="9"/>
  <c r="H18" i="9"/>
  <c r="G20" i="9"/>
  <c r="G19" i="9"/>
  <c r="G18" i="9"/>
  <c r="F20" i="9"/>
  <c r="F19" i="9"/>
  <c r="F18" i="9"/>
  <c r="B20" i="9"/>
  <c r="I9" i="10" l="1"/>
  <c r="H10" i="10"/>
  <c r="H8" i="10"/>
  <c r="H9" i="10"/>
  <c r="B12" i="10"/>
  <c r="B10" i="10"/>
  <c r="B11" i="10"/>
  <c r="I8" i="10"/>
  <c r="C10" i="10" l="1"/>
  <c r="C11" i="10"/>
  <c r="J22" i="3" l="1"/>
  <c r="J23" i="3"/>
  <c r="J24" i="3"/>
  <c r="J25" i="3"/>
  <c r="N37" i="3"/>
  <c r="O37" i="3"/>
  <c r="P37" i="3"/>
  <c r="Q37" i="3"/>
  <c r="N104" i="12"/>
  <c r="A90"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H224" i="10"/>
  <c r="F224" i="10"/>
  <c r="G224" i="10" s="1"/>
  <c r="H223" i="10"/>
  <c r="F223" i="10"/>
  <c r="G223" i="10" s="1"/>
  <c r="H222" i="10"/>
  <c r="F222" i="10"/>
  <c r="G222" i="10" s="1"/>
  <c r="H221" i="10"/>
  <c r="F221" i="10"/>
  <c r="G221" i="10" s="1"/>
  <c r="H220" i="10"/>
  <c r="F220" i="10"/>
  <c r="G220" i="10" s="1"/>
  <c r="H219" i="10"/>
  <c r="F219" i="10"/>
  <c r="G219" i="10" s="1"/>
  <c r="H218" i="10"/>
  <c r="F218" i="10"/>
  <c r="G218" i="10" s="1"/>
  <c r="H217" i="10"/>
  <c r="F217" i="10"/>
  <c r="G217" i="10" s="1"/>
  <c r="H216" i="10"/>
  <c r="F216" i="10"/>
  <c r="G216" i="10" s="1"/>
  <c r="H215" i="10"/>
  <c r="F215" i="10"/>
  <c r="G215" i="10" s="1"/>
  <c r="H214" i="10"/>
  <c r="F214" i="10"/>
  <c r="G214" i="10" s="1"/>
  <c r="H213" i="10"/>
  <c r="F213" i="10"/>
  <c r="G213" i="10" s="1"/>
  <c r="H212" i="10"/>
  <c r="F212" i="10"/>
  <c r="G212" i="10" s="1"/>
  <c r="H211" i="10"/>
  <c r="F211" i="10"/>
  <c r="G211" i="10" s="1"/>
  <c r="H210" i="10"/>
  <c r="F210" i="10"/>
  <c r="G210" i="10" s="1"/>
  <c r="H209" i="10"/>
  <c r="F209" i="10"/>
  <c r="G209" i="10" s="1"/>
  <c r="H208" i="10"/>
  <c r="F208" i="10"/>
  <c r="G208" i="10" s="1"/>
  <c r="H207" i="10"/>
  <c r="F207" i="10"/>
  <c r="G207" i="10" s="1"/>
  <c r="H206" i="10"/>
  <c r="F206" i="10"/>
  <c r="G206" i="10" s="1"/>
  <c r="H205" i="10"/>
  <c r="F205" i="10"/>
  <c r="G205" i="10" s="1"/>
  <c r="H204" i="10"/>
  <c r="F204" i="10"/>
  <c r="G204" i="10" s="1"/>
  <c r="H203" i="10"/>
  <c r="F203" i="10"/>
  <c r="G203" i="10" s="1"/>
  <c r="H202" i="10"/>
  <c r="F202" i="10"/>
  <c r="G202" i="10" s="1"/>
  <c r="H201" i="10"/>
  <c r="F201" i="10"/>
  <c r="G201" i="10" s="1"/>
  <c r="H200" i="10"/>
  <c r="F200" i="10"/>
  <c r="G200" i="10" s="1"/>
  <c r="H199" i="10"/>
  <c r="F199" i="10"/>
  <c r="G199" i="10" s="1"/>
  <c r="H198" i="10"/>
  <c r="F198" i="10"/>
  <c r="G198" i="10" s="1"/>
  <c r="H197" i="10"/>
  <c r="F197" i="10"/>
  <c r="G197" i="10" s="1"/>
  <c r="H196" i="10"/>
  <c r="F196" i="10"/>
  <c r="G196" i="10" s="1"/>
  <c r="H195" i="10"/>
  <c r="F195" i="10"/>
  <c r="G195" i="10" s="1"/>
  <c r="H194" i="10"/>
  <c r="F194" i="10"/>
  <c r="G194" i="10" s="1"/>
  <c r="H193" i="10"/>
  <c r="F193" i="10"/>
  <c r="G193" i="10" s="1"/>
  <c r="H192" i="10"/>
  <c r="F192" i="10"/>
  <c r="G192" i="10" s="1"/>
  <c r="H191" i="10"/>
  <c r="F191" i="10"/>
  <c r="G191" i="10" s="1"/>
  <c r="H190" i="10"/>
  <c r="F190" i="10"/>
  <c r="G190" i="10" s="1"/>
  <c r="H189" i="10"/>
  <c r="F189" i="10"/>
  <c r="G189" i="10" s="1"/>
  <c r="H188" i="10"/>
  <c r="F188" i="10"/>
  <c r="G188" i="10" s="1"/>
  <c r="H187" i="10"/>
  <c r="F187" i="10"/>
  <c r="G187" i="10" s="1"/>
  <c r="H186" i="10"/>
  <c r="F186" i="10"/>
  <c r="G186" i="10" s="1"/>
  <c r="H185" i="10"/>
  <c r="F185" i="10"/>
  <c r="G185" i="10" s="1"/>
  <c r="H184" i="10"/>
  <c r="F184" i="10"/>
  <c r="G184" i="10" s="1"/>
  <c r="H183" i="10"/>
  <c r="F183" i="10"/>
  <c r="G183" i="10" s="1"/>
  <c r="H182" i="10"/>
  <c r="F182" i="10"/>
  <c r="G182" i="10" s="1"/>
  <c r="H181" i="10"/>
  <c r="F181" i="10"/>
  <c r="G181" i="10" s="1"/>
  <c r="H180" i="10"/>
  <c r="F180" i="10"/>
  <c r="G180" i="10" s="1"/>
  <c r="H179" i="10"/>
  <c r="F179" i="10"/>
  <c r="G179" i="10" s="1"/>
  <c r="H178" i="10"/>
  <c r="F178" i="10"/>
  <c r="G178" i="10" s="1"/>
  <c r="H177" i="10"/>
  <c r="F177" i="10"/>
  <c r="G177" i="10" s="1"/>
  <c r="H176" i="10"/>
  <c r="F176" i="10"/>
  <c r="G176" i="10" s="1"/>
  <c r="H175" i="10"/>
  <c r="F175" i="10"/>
  <c r="G175" i="10" s="1"/>
  <c r="H174" i="10"/>
  <c r="F174" i="10"/>
  <c r="G174" i="10" s="1"/>
  <c r="H173" i="10"/>
  <c r="F173" i="10"/>
  <c r="G173" i="10" s="1"/>
  <c r="H172" i="10"/>
  <c r="F172" i="10"/>
  <c r="G172" i="10" s="1"/>
  <c r="H170" i="10"/>
  <c r="F170" i="10"/>
  <c r="G170" i="10" s="1"/>
  <c r="H169" i="10"/>
  <c r="F169" i="10"/>
  <c r="G169" i="10" s="1"/>
  <c r="H168" i="10"/>
  <c r="F168" i="10"/>
  <c r="G168" i="10" s="1"/>
  <c r="H167" i="10"/>
  <c r="F167" i="10"/>
  <c r="G167" i="10" s="1"/>
  <c r="H166" i="10"/>
  <c r="F166" i="10"/>
  <c r="G166" i="10" s="1"/>
  <c r="H165" i="10"/>
  <c r="F165" i="10"/>
  <c r="G165" i="10" s="1"/>
  <c r="H164" i="10"/>
  <c r="F164" i="10"/>
  <c r="G164" i="10" s="1"/>
  <c r="H163" i="10"/>
  <c r="F163" i="10"/>
  <c r="G163" i="10" s="1"/>
  <c r="H161" i="10"/>
  <c r="F161" i="10"/>
  <c r="G161" i="10" s="1"/>
  <c r="H160" i="10"/>
  <c r="F160" i="10"/>
  <c r="G160" i="10" s="1"/>
  <c r="F162" i="10"/>
  <c r="G162" i="10" s="1"/>
  <c r="H159" i="10"/>
  <c r="F159" i="10"/>
  <c r="G159" i="10" s="1"/>
  <c r="H157" i="10"/>
  <c r="F157" i="10"/>
  <c r="G157" i="10" s="1"/>
  <c r="H156" i="10"/>
  <c r="F156" i="10"/>
  <c r="G156" i="10" s="1"/>
  <c r="H155" i="10"/>
  <c r="F155" i="10"/>
  <c r="G155" i="10" s="1"/>
  <c r="H154" i="10"/>
  <c r="F154" i="10"/>
  <c r="G154" i="10" s="1"/>
  <c r="H153" i="10"/>
  <c r="F153" i="10"/>
  <c r="G153" i="10" s="1"/>
  <c r="H152" i="10"/>
  <c r="F152" i="10"/>
  <c r="G152" i="10" s="1"/>
  <c r="H150" i="10"/>
  <c r="F150" i="10"/>
  <c r="G150" i="10" s="1"/>
  <c r="H149" i="10"/>
  <c r="F149" i="10"/>
  <c r="G149" i="10" s="1"/>
  <c r="H148" i="10"/>
  <c r="F148" i="10"/>
  <c r="G148" i="10" s="1"/>
  <c r="H147" i="10"/>
  <c r="F147" i="10"/>
  <c r="G147" i="10" s="1"/>
  <c r="H146" i="10"/>
  <c r="F146" i="10"/>
  <c r="G146" i="10" s="1"/>
  <c r="H145" i="10"/>
  <c r="F145" i="10"/>
  <c r="G145" i="10" s="1"/>
  <c r="H144" i="10"/>
  <c r="F144" i="10"/>
  <c r="G144" i="10" s="1"/>
  <c r="H143" i="10"/>
  <c r="F143" i="10"/>
  <c r="G143" i="10" s="1"/>
  <c r="H142" i="10"/>
  <c r="F142" i="10"/>
  <c r="G142" i="10" s="1"/>
  <c r="H141" i="10"/>
  <c r="F141" i="10"/>
  <c r="G141" i="10" s="1"/>
  <c r="H140" i="10"/>
  <c r="F140" i="10"/>
  <c r="G140" i="10" s="1"/>
  <c r="H139" i="10"/>
  <c r="F139" i="10"/>
  <c r="G139" i="10" s="1"/>
  <c r="H137" i="10"/>
  <c r="F137" i="10"/>
  <c r="G137" i="10" s="1"/>
  <c r="H136" i="10"/>
  <c r="F136" i="10"/>
  <c r="G136" i="10" s="1"/>
  <c r="H135" i="10"/>
  <c r="F135" i="10"/>
  <c r="G135" i="10" s="1"/>
  <c r="H134" i="10"/>
  <c r="F134" i="10"/>
  <c r="G134" i="10" s="1"/>
  <c r="H133" i="10"/>
  <c r="F133" i="10"/>
  <c r="G133" i="10" s="1"/>
  <c r="H132" i="10"/>
  <c r="F132" i="10"/>
  <c r="G132" i="10" s="1"/>
  <c r="H158" i="10"/>
  <c r="F158" i="10"/>
  <c r="G158" i="10" s="1"/>
  <c r="H130" i="10"/>
  <c r="F130" i="10"/>
  <c r="G130" i="10" s="1"/>
  <c r="H129" i="10"/>
  <c r="F129" i="10"/>
  <c r="G129" i="10" s="1"/>
  <c r="H128" i="10"/>
  <c r="F128" i="10"/>
  <c r="G128" i="10" s="1"/>
  <c r="H127" i="10"/>
  <c r="F127" i="10"/>
  <c r="G127" i="10" s="1"/>
  <c r="H126" i="10"/>
  <c r="F126" i="10"/>
  <c r="G126" i="10" s="1"/>
  <c r="H125" i="10"/>
  <c r="F125" i="10"/>
  <c r="G125" i="10" s="1"/>
  <c r="H124" i="10"/>
  <c r="F124" i="10"/>
  <c r="G124" i="10" s="1"/>
  <c r="H123" i="10"/>
  <c r="F123" i="10"/>
  <c r="G123" i="10" s="1"/>
  <c r="H122" i="10"/>
  <c r="F122" i="10"/>
  <c r="G122" i="10" s="1"/>
  <c r="H121" i="10"/>
  <c r="F121" i="10"/>
  <c r="G121" i="10" s="1"/>
  <c r="H120" i="10"/>
  <c r="F120" i="10"/>
  <c r="G120" i="10" s="1"/>
  <c r="H119" i="10"/>
  <c r="F119" i="10"/>
  <c r="G119" i="10" s="1"/>
  <c r="H118" i="10"/>
  <c r="F118" i="10"/>
  <c r="G118" i="10" s="1"/>
  <c r="H117" i="10"/>
  <c r="F117" i="10"/>
  <c r="G117" i="10" s="1"/>
  <c r="H116" i="10"/>
  <c r="F116" i="10"/>
  <c r="G116" i="10" s="1"/>
  <c r="H115" i="10"/>
  <c r="F115" i="10"/>
  <c r="G115" i="10" s="1"/>
  <c r="H114" i="10"/>
  <c r="F114" i="10"/>
  <c r="G114" i="10" s="1"/>
  <c r="H113" i="10"/>
  <c r="F113" i="10"/>
  <c r="G113" i="10" s="1"/>
  <c r="H112" i="10"/>
  <c r="F112" i="10"/>
  <c r="G112" i="10" s="1"/>
  <c r="H111" i="10"/>
  <c r="F111" i="10"/>
  <c r="G111" i="10" s="1"/>
  <c r="H110" i="10"/>
  <c r="F110" i="10"/>
  <c r="G110" i="10" s="1"/>
  <c r="H109" i="10"/>
  <c r="F109" i="10"/>
  <c r="G109" i="10" s="1"/>
  <c r="H108" i="10"/>
  <c r="F108" i="10"/>
  <c r="G108" i="10" s="1"/>
  <c r="H107" i="10"/>
  <c r="F107" i="10"/>
  <c r="G107" i="10" s="1"/>
  <c r="H105" i="10"/>
  <c r="F105" i="10"/>
  <c r="G105" i="10" s="1"/>
  <c r="H104" i="10"/>
  <c r="F104" i="10"/>
  <c r="G104" i="10" s="1"/>
  <c r="H103" i="10"/>
  <c r="F103" i="10"/>
  <c r="G103" i="10" s="1"/>
  <c r="H102" i="10"/>
  <c r="F102" i="10"/>
  <c r="G102" i="10" s="1"/>
  <c r="H101" i="10"/>
  <c r="F101" i="10"/>
  <c r="G101" i="10" s="1"/>
  <c r="H100" i="10"/>
  <c r="F100" i="10"/>
  <c r="G100" i="10" s="1"/>
  <c r="H98" i="10"/>
  <c r="F98" i="10"/>
  <c r="G98" i="10" s="1"/>
  <c r="H97" i="10"/>
  <c r="F97" i="10"/>
  <c r="G97" i="10" s="1"/>
  <c r="H96" i="10"/>
  <c r="F96" i="10"/>
  <c r="G96" i="10" s="1"/>
  <c r="H95" i="10"/>
  <c r="F95" i="10"/>
  <c r="G95" i="10" s="1"/>
  <c r="H94" i="10"/>
  <c r="F94" i="10"/>
  <c r="G94" i="10" s="1"/>
  <c r="H93" i="10"/>
  <c r="F93" i="10"/>
  <c r="G93" i="10" s="1"/>
  <c r="H92" i="10"/>
  <c r="F92" i="10"/>
  <c r="G92" i="10" s="1"/>
  <c r="H91" i="10"/>
  <c r="F91" i="10"/>
  <c r="G91" i="10" s="1"/>
  <c r="H90" i="10"/>
  <c r="F90" i="10"/>
  <c r="G90" i="10" s="1"/>
  <c r="H88" i="10"/>
  <c r="F88" i="10"/>
  <c r="G88" i="10" s="1"/>
  <c r="H87" i="10"/>
  <c r="F87" i="10"/>
  <c r="G87" i="10" s="1"/>
  <c r="H86" i="10"/>
  <c r="F86" i="10"/>
  <c r="G86" i="10" s="1"/>
  <c r="H85" i="10"/>
  <c r="F85" i="10"/>
  <c r="G85" i="10" s="1"/>
  <c r="H84" i="10"/>
  <c r="F84" i="10"/>
  <c r="G84" i="10" s="1"/>
  <c r="H83" i="10"/>
  <c r="F83" i="10"/>
  <c r="G83" i="10" s="1"/>
  <c r="H82" i="10"/>
  <c r="F82" i="10"/>
  <c r="G82" i="10" s="1"/>
  <c r="H81" i="10"/>
  <c r="F81" i="10"/>
  <c r="G81" i="10" s="1"/>
  <c r="H80" i="10"/>
  <c r="F80" i="10"/>
  <c r="G80" i="10" s="1"/>
  <c r="H79" i="10"/>
  <c r="F79" i="10"/>
  <c r="G79" i="10" s="1"/>
  <c r="H78" i="10"/>
  <c r="F78" i="10"/>
  <c r="G78" i="10" s="1"/>
  <c r="H77" i="10"/>
  <c r="F77" i="10"/>
  <c r="G77" i="10" s="1"/>
  <c r="H76" i="10"/>
  <c r="F76" i="10"/>
  <c r="G76" i="10" s="1"/>
  <c r="H75" i="10"/>
  <c r="F75" i="10"/>
  <c r="G75" i="10" s="1"/>
  <c r="H74" i="10"/>
  <c r="F74" i="10"/>
  <c r="G74" i="10" s="1"/>
  <c r="H66" i="10"/>
  <c r="F66" i="10"/>
  <c r="G66" i="10" s="1"/>
  <c r="H73" i="10"/>
  <c r="F73" i="10"/>
  <c r="G73" i="10" s="1"/>
  <c r="H72" i="10"/>
  <c r="F72" i="10"/>
  <c r="G72" i="10" s="1"/>
  <c r="H71" i="10"/>
  <c r="F71" i="10"/>
  <c r="G71" i="10" s="1"/>
  <c r="H70" i="10"/>
  <c r="F70" i="10"/>
  <c r="G70" i="10" s="1"/>
  <c r="H69" i="10"/>
  <c r="F69" i="10"/>
  <c r="G69" i="10" s="1"/>
  <c r="H68" i="10"/>
  <c r="F68" i="10"/>
  <c r="G68" i="10" s="1"/>
  <c r="H67" i="10"/>
  <c r="F67" i="10"/>
  <c r="G67" i="10" s="1"/>
  <c r="H65" i="10"/>
  <c r="F65" i="10"/>
  <c r="G65" i="10" s="1"/>
  <c r="H64" i="10"/>
  <c r="F64" i="10"/>
  <c r="G64" i="10" s="1"/>
  <c r="H131" i="10"/>
  <c r="F131" i="10"/>
  <c r="G131" i="10" s="1"/>
  <c r="H106" i="10"/>
  <c r="F106" i="10"/>
  <c r="G106" i="10" s="1"/>
  <c r="H63" i="10"/>
  <c r="F63" i="10"/>
  <c r="G63" i="10" s="1"/>
  <c r="H62" i="10"/>
  <c r="F62" i="10"/>
  <c r="G62" i="10" s="1"/>
  <c r="H61" i="10"/>
  <c r="F61" i="10"/>
  <c r="G61" i="10" s="1"/>
  <c r="H60" i="10"/>
  <c r="F60" i="10"/>
  <c r="G60" i="10" s="1"/>
  <c r="H59" i="10"/>
  <c r="F59" i="10"/>
  <c r="G59" i="10" s="1"/>
  <c r="H58" i="10"/>
  <c r="F58" i="10"/>
  <c r="G58" i="10" s="1"/>
  <c r="H57" i="10"/>
  <c r="F57" i="10"/>
  <c r="G57" i="10" s="1"/>
  <c r="H56" i="10"/>
  <c r="F56" i="10"/>
  <c r="G56" i="10" s="1"/>
  <c r="H55" i="10"/>
  <c r="F55" i="10"/>
  <c r="G55" i="10" s="1"/>
  <c r="H54" i="10"/>
  <c r="F54" i="10"/>
  <c r="G54" i="10" s="1"/>
  <c r="H53" i="10"/>
  <c r="F53" i="10"/>
  <c r="G53" i="10" s="1"/>
  <c r="H52" i="10"/>
  <c r="F52" i="10"/>
  <c r="G52" i="10" s="1"/>
  <c r="H51" i="10"/>
  <c r="F51" i="10"/>
  <c r="G51" i="10" s="1"/>
  <c r="H50" i="10"/>
  <c r="F50" i="10"/>
  <c r="G50" i="10" s="1"/>
  <c r="H49" i="10"/>
  <c r="F49" i="10"/>
  <c r="G49" i="10" s="1"/>
  <c r="H48" i="10"/>
  <c r="F48" i="10"/>
  <c r="G48" i="10" s="1"/>
  <c r="H47" i="10"/>
  <c r="F47" i="10"/>
  <c r="G47" i="10" s="1"/>
  <c r="H46" i="10"/>
  <c r="F46" i="10"/>
  <c r="G46" i="10" s="1"/>
  <c r="H45" i="10"/>
  <c r="F45" i="10"/>
  <c r="G45" i="10" s="1"/>
  <c r="H44" i="10"/>
  <c r="F44" i="10"/>
  <c r="G44" i="10" s="1"/>
  <c r="H43" i="10"/>
  <c r="F43" i="10"/>
  <c r="G43" i="10" s="1"/>
  <c r="H42" i="10"/>
  <c r="F42" i="10"/>
  <c r="G42" i="10" s="1"/>
  <c r="H41" i="10"/>
  <c r="F41" i="10"/>
  <c r="G41" i="10" s="1"/>
  <c r="H40" i="10"/>
  <c r="F40" i="10"/>
  <c r="G40" i="10" s="1"/>
  <c r="H39" i="10"/>
  <c r="F39" i="10"/>
  <c r="G39" i="10" s="1"/>
  <c r="H38" i="10"/>
  <c r="F38" i="10"/>
  <c r="G38" i="10" s="1"/>
  <c r="H37" i="10"/>
  <c r="F37" i="10"/>
  <c r="G37" i="10" s="1"/>
  <c r="H36" i="10"/>
  <c r="F36" i="10"/>
  <c r="G36" i="10" s="1"/>
  <c r="H35" i="10"/>
  <c r="F35" i="10"/>
  <c r="G35" i="10" s="1"/>
  <c r="H34" i="10"/>
  <c r="F34" i="10"/>
  <c r="G34" i="10" s="1"/>
  <c r="H33" i="10"/>
  <c r="F33" i="10"/>
  <c r="G33" i="10" s="1"/>
  <c r="H32" i="10"/>
  <c r="F32" i="10"/>
  <c r="G32" i="10" s="1"/>
  <c r="H31" i="10"/>
  <c r="F31" i="10"/>
  <c r="G31" i="10" s="1"/>
  <c r="H30" i="10"/>
  <c r="F30" i="10"/>
  <c r="G30" i="10" s="1"/>
  <c r="H29" i="10"/>
  <c r="F29" i="10"/>
  <c r="G29" i="10" s="1"/>
  <c r="H28" i="10"/>
  <c r="F28" i="10"/>
  <c r="G28" i="10" s="1"/>
  <c r="H27" i="10"/>
  <c r="F27" i="10"/>
  <c r="G27" i="10" s="1"/>
  <c r="H26" i="10"/>
  <c r="F26" i="10"/>
  <c r="G26" i="10" s="1"/>
  <c r="H25" i="10"/>
  <c r="F25" i="10"/>
  <c r="G25" i="10" s="1"/>
  <c r="I10" i="10"/>
  <c r="C12" i="10"/>
  <c r="AA26" i="9"/>
  <c r="B19" i="9"/>
  <c r="B18" i="9"/>
  <c r="C9" i="8"/>
  <c r="C8" i="8"/>
  <c r="C14" i="8" s="1"/>
  <c r="D9" i="8"/>
  <c r="D15" i="8" s="1"/>
  <c r="D8" i="8"/>
  <c r="D14" i="8" s="1"/>
  <c r="I2" i="8"/>
  <c r="K1" i="8"/>
  <c r="D10" i="8"/>
  <c r="C10" i="8"/>
  <c r="B6" i="8"/>
  <c r="P21" i="7"/>
  <c r="O21" i="7"/>
  <c r="N21" i="7"/>
  <c r="M21" i="7"/>
  <c r="L21" i="7"/>
  <c r="K21" i="7"/>
  <c r="Q20" i="7"/>
  <c r="P20" i="7"/>
  <c r="O20" i="7"/>
  <c r="N20" i="7"/>
  <c r="M20" i="7"/>
  <c r="L20" i="7"/>
  <c r="K20" i="7"/>
  <c r="Q19" i="7"/>
  <c r="P19" i="7"/>
  <c r="O19" i="7"/>
  <c r="N19" i="7"/>
  <c r="M19" i="7"/>
  <c r="L19" i="7"/>
  <c r="K19" i="7"/>
  <c r="Q18" i="7"/>
  <c r="P18" i="7"/>
  <c r="O18" i="7"/>
  <c r="N18" i="7"/>
  <c r="M18" i="7"/>
  <c r="L18" i="7"/>
  <c r="K18" i="7"/>
  <c r="K10" i="6"/>
  <c r="Q9" i="6"/>
  <c r="P9" i="6"/>
  <c r="O9" i="6"/>
  <c r="N9" i="6"/>
  <c r="M9" i="6"/>
  <c r="L9" i="6"/>
  <c r="K9" i="6"/>
  <c r="Q8" i="6"/>
  <c r="P8" i="6"/>
  <c r="O8" i="6"/>
  <c r="N8" i="6"/>
  <c r="M8" i="6"/>
  <c r="L8" i="6"/>
  <c r="K8" i="6"/>
  <c r="Q7" i="6"/>
  <c r="P7" i="6"/>
  <c r="O7" i="6"/>
  <c r="N7" i="6"/>
  <c r="M7" i="6"/>
  <c r="L7" i="6"/>
  <c r="K7" i="6"/>
  <c r="AE34" i="5"/>
  <c r="R13" i="5"/>
  <c r="C6" i="5"/>
  <c r="D6" i="5" s="1"/>
  <c r="U2" i="5"/>
  <c r="V2" i="5" s="1"/>
  <c r="AC1" i="5" s="1"/>
  <c r="S1" i="5"/>
  <c r="T1" i="5" s="1"/>
  <c r="U1" i="5" s="1"/>
  <c r="P2" i="5" s="1"/>
  <c r="D7" i="5"/>
  <c r="D8" i="5"/>
  <c r="D9" i="5"/>
  <c r="D10" i="5"/>
  <c r="E10" i="5" s="1"/>
  <c r="F10" i="5" s="1"/>
  <c r="G10" i="5" s="1"/>
  <c r="H10" i="5" s="1"/>
  <c r="I10" i="5" s="1"/>
  <c r="J10" i="5" s="1"/>
  <c r="K10" i="5" s="1"/>
  <c r="L10" i="5" s="1"/>
  <c r="M10" i="5" s="1"/>
  <c r="N10" i="5" s="1"/>
  <c r="O10" i="5" s="1"/>
  <c r="P10" i="5" s="1"/>
  <c r="Q10" i="5" s="1"/>
  <c r="R10" i="5" s="1"/>
  <c r="S10" i="5" s="1"/>
  <c r="T10" i="5" s="1"/>
  <c r="U10" i="5" s="1"/>
  <c r="V10" i="5" s="1"/>
  <c r="W10" i="5" s="1"/>
  <c r="X10" i="5" s="1"/>
  <c r="F27" i="5"/>
  <c r="H27" i="5" s="1"/>
  <c r="I27" i="5" s="1"/>
  <c r="AQ13" i="5"/>
  <c r="Q13" i="5"/>
  <c r="P13" i="5"/>
  <c r="O13" i="5"/>
  <c r="N13" i="5"/>
  <c r="M13" i="5"/>
  <c r="L13" i="5"/>
  <c r="K13" i="5"/>
  <c r="J13" i="5"/>
  <c r="I13" i="5"/>
  <c r="H13" i="5"/>
  <c r="G13" i="5"/>
  <c r="F13" i="5"/>
  <c r="E13" i="5"/>
  <c r="B23" i="5"/>
  <c r="B22" i="5" s="1"/>
  <c r="AL17" i="5" s="1"/>
  <c r="T13" i="5"/>
  <c r="S13" i="5"/>
  <c r="L24" i="5"/>
  <c r="AA21" i="5"/>
  <c r="Z21" i="5"/>
  <c r="Y21" i="5"/>
  <c r="X21" i="5"/>
  <c r="W21" i="5"/>
  <c r="V21" i="5"/>
  <c r="U21" i="5"/>
  <c r="T21" i="5"/>
  <c r="S21" i="5"/>
  <c r="R21" i="5"/>
  <c r="Q21" i="5"/>
  <c r="P21" i="5"/>
  <c r="O21" i="5"/>
  <c r="N21" i="5"/>
  <c r="M21" i="5"/>
  <c r="L21" i="5"/>
  <c r="I20" i="5"/>
  <c r="H20" i="5"/>
  <c r="P19" i="5"/>
  <c r="H19" i="5"/>
  <c r="A19" i="5"/>
  <c r="AI17" i="5"/>
  <c r="B6" i="5"/>
  <c r="AU3" i="5"/>
  <c r="H22" i="5" l="1"/>
  <c r="X1" i="5"/>
  <c r="Z1" i="5" s="1"/>
  <c r="D11" i="8"/>
  <c r="D13" i="8" s="1"/>
  <c r="C11" i="8"/>
  <c r="C13" i="8" s="1"/>
  <c r="J15" i="8"/>
  <c r="C15" i="8"/>
  <c r="J27" i="5"/>
  <c r="K27" i="5" s="1"/>
  <c r="D16" i="5" s="1"/>
  <c r="H21" i="5"/>
  <c r="Y1" i="5"/>
  <c r="AA1" i="5" l="1"/>
  <c r="AB1" i="5" s="1"/>
  <c r="E6" i="5" s="1"/>
  <c r="E7" i="5" s="1"/>
  <c r="E13" i="8"/>
  <c r="E9" i="5" l="1"/>
  <c r="F6" i="5"/>
  <c r="F7" i="5" s="1"/>
  <c r="E8" i="5"/>
  <c r="F14" i="8"/>
  <c r="F15" i="8" s="1"/>
  <c r="F13" i="8" s="1"/>
  <c r="G14" i="8" s="1"/>
  <c r="G15" i="8" s="1"/>
  <c r="G13" i="8" s="1"/>
  <c r="E11" i="5" l="1"/>
  <c r="E14" i="5" s="1"/>
  <c r="E16" i="5" s="1"/>
  <c r="E17" i="5" s="1"/>
  <c r="F9" i="5"/>
  <c r="G6" i="5"/>
  <c r="G7" i="5" s="1"/>
  <c r="F8" i="5"/>
  <c r="L22" i="5" l="1"/>
  <c r="F11" i="5"/>
  <c r="F14" i="5" s="1"/>
  <c r="F16" i="5" s="1"/>
  <c r="F17" i="5" s="1"/>
  <c r="H6" i="5"/>
  <c r="H8" i="5" s="1"/>
  <c r="G9" i="5"/>
  <c r="G8" i="5"/>
  <c r="G11" i="5" l="1"/>
  <c r="N22" i="5" s="1"/>
  <c r="I6" i="5"/>
  <c r="J6" i="5" s="1"/>
  <c r="M22" i="5"/>
  <c r="H9" i="5"/>
  <c r="H7" i="5"/>
  <c r="G14" i="5" l="1"/>
  <c r="G16" i="5" s="1"/>
  <c r="G17" i="5" s="1"/>
  <c r="I9" i="5"/>
  <c r="H11" i="5"/>
  <c r="H14" i="5" s="1"/>
  <c r="I7" i="5"/>
  <c r="I8" i="5"/>
  <c r="J8" i="5"/>
  <c r="K6" i="5"/>
  <c r="J7" i="5"/>
  <c r="J9" i="5"/>
  <c r="O22" i="5" l="1"/>
  <c r="I11" i="5"/>
  <c r="I14" i="5" s="1"/>
  <c r="I16" i="5" s="1"/>
  <c r="J11" i="5"/>
  <c r="J14" i="5" s="1"/>
  <c r="J16" i="5" s="1"/>
  <c r="L6" i="5"/>
  <c r="K8" i="5"/>
  <c r="K7" i="5"/>
  <c r="K9" i="5"/>
  <c r="H16" i="5"/>
  <c r="H17" i="5" s="1"/>
  <c r="P22" i="5" l="1"/>
  <c r="I17" i="5"/>
  <c r="J17" i="5" s="1"/>
  <c r="Q22" i="5"/>
  <c r="M6" i="5"/>
  <c r="L8" i="5"/>
  <c r="L7" i="5"/>
  <c r="L9" i="5"/>
  <c r="K11" i="5"/>
  <c r="L11" i="5" l="1"/>
  <c r="L14" i="5" s="1"/>
  <c r="L16" i="5" s="1"/>
  <c r="K14" i="5"/>
  <c r="R22" i="5"/>
  <c r="N6" i="5"/>
  <c r="M9" i="5"/>
  <c r="M7" i="5"/>
  <c r="M8" i="5"/>
  <c r="S22" i="5" l="1"/>
  <c r="N8" i="5"/>
  <c r="O6" i="5"/>
  <c r="N7" i="5"/>
  <c r="N9" i="5"/>
  <c r="M11" i="5"/>
  <c r="K16" i="5"/>
  <c r="K17" i="5" s="1"/>
  <c r="L17" i="5" s="1"/>
  <c r="M14" i="5" l="1"/>
  <c r="T22" i="5"/>
  <c r="N11" i="5"/>
  <c r="I21" i="5" s="1"/>
  <c r="P6" i="5"/>
  <c r="O8" i="5"/>
  <c r="O9" i="5"/>
  <c r="O7" i="5"/>
  <c r="O11" i="5" l="1"/>
  <c r="N14" i="5"/>
  <c r="N16" i="5" s="1"/>
  <c r="U22" i="5"/>
  <c r="M16" i="5"/>
  <c r="M17" i="5" s="1"/>
  <c r="Q6" i="5"/>
  <c r="P8" i="5"/>
  <c r="P7" i="5"/>
  <c r="P9" i="5"/>
  <c r="P11" i="5" l="1"/>
  <c r="W22" i="5" s="1"/>
  <c r="N17" i="5"/>
  <c r="O14" i="5"/>
  <c r="O16" i="5" s="1"/>
  <c r="V22" i="5"/>
  <c r="R6" i="5"/>
  <c r="Q9" i="5"/>
  <c r="Q8" i="5"/>
  <c r="Q7" i="5"/>
  <c r="P14" i="5" l="1"/>
  <c r="P16" i="5" s="1"/>
  <c r="O17" i="5"/>
  <c r="R8" i="5"/>
  <c r="S6" i="5"/>
  <c r="R9" i="5"/>
  <c r="R7" i="5"/>
  <c r="Q11" i="5"/>
  <c r="P17" i="5" l="1"/>
  <c r="R11" i="5"/>
  <c r="T6" i="5"/>
  <c r="S8" i="5"/>
  <c r="S7" i="5"/>
  <c r="S9" i="5"/>
  <c r="Q14" i="5"/>
  <c r="Q16" i="5" s="1"/>
  <c r="X22" i="5"/>
  <c r="Q17" i="5" l="1"/>
  <c r="S11" i="5"/>
  <c r="Z22" i="5" s="1"/>
  <c r="U6" i="5"/>
  <c r="T8" i="5"/>
  <c r="T9" i="5"/>
  <c r="T7" i="5"/>
  <c r="R14" i="5"/>
  <c r="R16" i="5" s="1"/>
  <c r="Y22" i="5"/>
  <c r="R17" i="5" l="1"/>
  <c r="S14" i="5"/>
  <c r="S16" i="5" s="1"/>
  <c r="U8" i="5"/>
  <c r="V6" i="5"/>
  <c r="U7" i="5"/>
  <c r="U9" i="5"/>
  <c r="T11" i="5"/>
  <c r="S17" i="5" l="1"/>
  <c r="W6" i="5"/>
  <c r="V8" i="5"/>
  <c r="V9" i="5"/>
  <c r="V7" i="5"/>
  <c r="U11" i="5"/>
  <c r="T14" i="5"/>
  <c r="T16" i="5" s="1"/>
  <c r="AA22" i="5"/>
  <c r="T17" i="5" l="1"/>
  <c r="V11" i="5"/>
  <c r="V14" i="5" s="1"/>
  <c r="V16" i="5" s="1"/>
  <c r="AB22" i="5"/>
  <c r="X6" i="5"/>
  <c r="W8" i="5"/>
  <c r="W9" i="5"/>
  <c r="W7" i="5"/>
  <c r="AC22" i="5" l="1"/>
  <c r="W11" i="5"/>
  <c r="W14" i="5" s="1"/>
  <c r="W16" i="5" s="1"/>
  <c r="U14" i="5"/>
  <c r="U16" i="5" s="1"/>
  <c r="U17" i="5" s="1"/>
  <c r="Y6" i="5"/>
  <c r="Z6" i="5" s="1"/>
  <c r="AA6" i="5" s="1"/>
  <c r="AB6" i="5" s="1"/>
  <c r="AC6" i="5" s="1"/>
  <c r="X9" i="5"/>
  <c r="X8" i="5"/>
  <c r="X7" i="5"/>
  <c r="I22" i="5" l="1"/>
  <c r="V17" i="5"/>
  <c r="W17" i="5" s="1"/>
  <c r="X11" i="5"/>
  <c r="AD22" i="5"/>
  <c r="AE22" i="5" l="1"/>
  <c r="U25" i="5"/>
  <c r="U26" i="5" s="1"/>
  <c r="U27" i="5" s="1"/>
  <c r="U28" i="5" s="1"/>
  <c r="Y11" i="5"/>
  <c r="X13" i="5"/>
  <c r="Y13" i="5" s="1"/>
  <c r="AU14" i="5" l="1"/>
  <c r="X14" i="5"/>
  <c r="X16" i="5" s="1"/>
  <c r="X17" i="5" s="1"/>
  <c r="B20" i="5" s="1"/>
  <c r="B25" i="5" s="1"/>
  <c r="AU5" i="5" l="1"/>
  <c r="B21" i="5"/>
  <c r="Y14" i="5"/>
  <c r="B24" i="5" l="1"/>
  <c r="AU7" i="5"/>
  <c r="AK17" i="5"/>
  <c r="AU11" i="5"/>
  <c r="AJ17" i="5"/>
  <c r="AE18" i="5"/>
  <c r="AE19" i="5" s="1"/>
  <c r="AU9" i="5"/>
  <c r="B29" i="5" l="1"/>
  <c r="B26" i="5"/>
  <c r="AM17" i="5" s="1"/>
  <c r="B2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3" authorId="0" shapeId="0" xr:uid="{00000000-0006-0000-0000-000001000000}">
      <text>
        <r>
          <rPr>
            <sz val="9"/>
            <color indexed="81"/>
            <rFont val="Tahoma"/>
            <family val="2"/>
          </rPr>
          <t>Claus Andersen, Denmark 
Contact: climatepositions.com/contact (form).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Claus Andersen</author>
  </authors>
  <commentList>
    <comment ref="B82" authorId="0" shapeId="0" xr:uid="{00000000-0006-0000-0A00-000001000000}">
      <text>
        <r>
          <rPr>
            <sz val="9"/>
            <color indexed="81"/>
            <rFont val="Tahoma"/>
            <family val="2"/>
          </rPr>
          <t>Population from Wikipidia</t>
        </r>
      </text>
    </comment>
    <comment ref="B201" authorId="0" shapeId="0" xr:uid="{00000000-0006-0000-0A00-000002000000}">
      <text>
        <r>
          <rPr>
            <sz val="9"/>
            <color indexed="81"/>
            <rFont val="Tahoma"/>
            <family val="2"/>
          </rPr>
          <t>Population from Wikipidia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33" authorId="0" shapeId="0" xr:uid="{00000000-0006-0000-0B00-000001000000}">
      <text>
        <r>
          <rPr>
            <sz val="9"/>
            <color indexed="81"/>
            <rFont val="Tahoma"/>
            <family val="2"/>
          </rPr>
          <t xml:space="preserve">The average Land-Ocean (air) Temperature rise, compared to baseline 1880-1937 (set at 0 degrees C.)
</t>
        </r>
      </text>
    </comment>
    <comment ref="A90" authorId="0" shapeId="0" xr:uid="{00000000-0006-0000-0B00-000002000000}">
      <text>
        <r>
          <rPr>
            <sz val="9"/>
            <color indexed="81"/>
            <rFont val="Tahoma"/>
            <family val="2"/>
          </rPr>
          <t>Sea Level rise 1880-1993 is set at 14,00 cm or 0,12 cm/year (straight line).
Sea Level rise estimate from the same source:
1993-2014: 0,326 cm/year.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31" authorId="0" shapeId="0" xr:uid="{00000000-0006-0000-0300-000001000000}">
      <text>
        <r>
          <rPr>
            <sz val="9"/>
            <color indexed="81"/>
            <rFont val="Tahoma"/>
            <family val="2"/>
          </rPr>
          <t>Copy and paste the countries from the list in the five cell lines (see diagram).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26" authorId="0" shapeId="0" xr:uid="{00000000-0006-0000-0100-000001000000}">
      <text>
        <r>
          <rPr>
            <sz val="9"/>
            <color indexed="81"/>
            <rFont val="Tahoma"/>
            <family val="2"/>
          </rPr>
          <t xml:space="preserve">165 countries representing 98% of the World Population.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Forfatter</author>
    <author>Claus Andersen</author>
  </authors>
  <commentList>
    <comment ref="E1" authorId="0" shapeId="0" xr:uid="{00000000-0006-0000-0400-000001000000}">
      <text>
        <r>
          <rPr>
            <sz val="9"/>
            <color indexed="81"/>
            <rFont val="Tahoma"/>
            <family val="2"/>
          </rPr>
          <t xml:space="preserve">The average of the last 10-years of Land-Ocean (air) Temperature compared to baseline 1880-1937 (set at 0).
The figure affects GDP factor (cell D16) and thus the size of the Climate Breakdown Pricing and the Climate Debt.
</t>
        </r>
      </text>
    </comment>
    <comment ref="H1" authorId="0" shapeId="0" xr:uid="{00000000-0006-0000-0400-000002000000}">
      <text>
        <r>
          <rPr>
            <sz val="9"/>
            <color indexed="81"/>
            <rFont val="Tahoma"/>
            <family val="2"/>
          </rPr>
          <t xml:space="preserve">The sea level rise 1880-1993 is set at 14,00 cm.
The figure affects GDP-factor (cell D16) and thus size of the Climate Breakdown Pricing and the Climate Debt.
</t>
        </r>
      </text>
    </comment>
    <comment ref="K1" authorId="0" shapeId="0" xr:uid="{00000000-0006-0000-0400-000003000000}">
      <text>
        <r>
          <rPr>
            <sz val="9"/>
            <color indexed="81"/>
            <rFont val="Tahoma"/>
            <family val="2"/>
          </rPr>
          <t>Carbon dioxide measured as ppm in the atmosphere. In 2000 the figure was 369,52 ppm.
The figure affects the CO2 target (cell AC6) and thus the maximum allowable Fossil CO2 Emissions per capita per year.</t>
        </r>
      </text>
    </comment>
    <comment ref="N1" authorId="0" shapeId="0" xr:uid="{00000000-0006-0000-0400-000004000000}">
      <text>
        <r>
          <rPr>
            <sz val="9"/>
            <color indexed="81"/>
            <rFont val="Tahoma"/>
            <family val="2"/>
          </rPr>
          <t>The figure affects the CO2 target (cell AC6) and thus the maximum allowable annual Fossil CO2 Emissions per capita.</t>
        </r>
      </text>
    </comment>
    <comment ref="A3" authorId="0" shapeId="0" xr:uid="{00000000-0006-0000-0400-000005000000}">
      <text>
        <r>
          <rPr>
            <b/>
            <sz val="9"/>
            <color indexed="81"/>
            <rFont val="Tahoma"/>
            <family val="2"/>
          </rPr>
          <t>Calculation of Climate Breakdown Pricing (CBP) and Climate Debt (unpaid CBP).</t>
        </r>
        <r>
          <rPr>
            <sz val="9"/>
            <color indexed="81"/>
            <rFont val="Tahoma"/>
            <family val="2"/>
          </rPr>
          <t xml:space="preserve">
Calculation of the countries Climate Debt (change change contribution), by intering national updated values for Fossil CO2 Emissions, Environment Performance, Ecological Footprint, Population, Area Use, Nuclear Power, GDP(ppp-$), Climate Funds - and global values for Land/Ocean (air) Temperature, Sea Level, CO2 Content in the atmosphere and Global Population.       
Select a country from the list of countries, copy the horizontal cells and numbers, and enter them into row 30. See the auto-facit in the cells B20-B29 and in the two diagrams.
</t>
        </r>
      </text>
    </comment>
    <comment ref="AR4" authorId="0" shapeId="0" xr:uid="{00000000-0006-0000-0400-000006000000}">
      <text>
        <r>
          <rPr>
            <sz val="9"/>
            <color indexed="81"/>
            <rFont val="Tahoma"/>
            <family val="2"/>
          </rPr>
          <t xml:space="preserve">10 = The actual values.
5 = Equal to half the deduction for environmental performance.
0 = Equivalent to remove environmental performance from the calculation.
</t>
        </r>
      </text>
    </comment>
    <comment ref="AR5" authorId="0" shapeId="0" xr:uid="{00000000-0006-0000-0400-000007000000}">
      <text>
        <r>
          <rPr>
            <sz val="9"/>
            <color indexed="81"/>
            <rFont val="Tahoma"/>
            <family val="2"/>
          </rPr>
          <t>10 = The actual values.
5 = Equal to half the footprint.
0 = Equivalent to eliminate the footprint from the calculation.</t>
        </r>
      </text>
    </comment>
    <comment ref="C6" authorId="0" shapeId="0" xr:uid="{00000000-0006-0000-0400-000008000000}">
      <text>
        <r>
          <rPr>
            <sz val="9"/>
            <color indexed="81"/>
            <rFont val="Tahoma"/>
            <family val="2"/>
          </rPr>
          <t xml:space="preserve">The country's average annual CO2 emissions in tonnes per human per year in the years 1990-1999 (see also the left diagram below).
Series of numbers to the right shows the maximum allowable CO2 emissions in tonnes per human per year, before deductions and allowances. 
</t>
        </r>
      </text>
    </comment>
    <comment ref="D6" authorId="0" shapeId="0" xr:uid="{00000000-0006-0000-0400-000009000000}">
      <text>
        <r>
          <rPr>
            <sz val="9"/>
            <color indexed="81"/>
            <rFont val="Tahoma"/>
            <family val="2"/>
          </rPr>
          <t xml:space="preserve">The country's CO2-emissions in tons per human per year (cell C6) plus nuclear power from 1992 to 1999 (billion kWh) converted to tons of CO2 per human per year (cell F29).
Series of numbers to the right shows the maximum allowable CO2-emissions in tons per human per year before allowances and deductions.
</t>
        </r>
      </text>
    </comment>
    <comment ref="AR6" authorId="0" shapeId="0" xr:uid="{00000000-0006-0000-0400-00000A000000}">
      <text>
        <r>
          <rPr>
            <sz val="9"/>
            <color indexed="81"/>
            <rFont val="Tahoma"/>
            <family val="2"/>
          </rPr>
          <t>10 = The actual values.
5 = Equal to half the CO2 allowances for forest increase and half the CO2 reductions of deforestation.
0 = Equivalent to remove land use from the calculation.</t>
        </r>
      </text>
    </comment>
    <comment ref="AR7" authorId="0" shapeId="0" xr:uid="{00000000-0006-0000-0400-00000B000000}">
      <text>
        <r>
          <rPr>
            <sz val="9"/>
            <color indexed="81"/>
            <rFont val="Tahoma"/>
            <family val="2"/>
          </rPr>
          <t>10 = The actual values.
5 = Equal to half the nuclear power electricity generation.
0 = Equivalent to eliminate nuclear power from the calculation.</t>
        </r>
      </text>
    </comment>
    <comment ref="AR8" authorId="0" shapeId="0" xr:uid="{00000000-0006-0000-0400-00000C000000}">
      <text>
        <r>
          <rPr>
            <sz val="9"/>
            <color indexed="81"/>
            <rFont val="Tahoma"/>
            <family val="2"/>
          </rPr>
          <t>10 = The actual values.
11 = Equivalent to an additional temperature increase of approx. 0,12°C and 10% extra Climate Debt.</t>
        </r>
      </text>
    </comment>
    <comment ref="AR9" authorId="0" shapeId="0" xr:uid="{00000000-0006-0000-0400-00000D000000}">
      <text>
        <r>
          <rPr>
            <sz val="9"/>
            <color indexed="81"/>
            <rFont val="Tahoma"/>
            <family val="2"/>
          </rPr>
          <t>10 = The actual values.
11 = Equivalent to an additional sea level rise of approx. 2 cm and 10% extra Climate Debt.</t>
        </r>
      </text>
    </comment>
    <comment ref="AR10" authorId="0" shapeId="0" xr:uid="{00000000-0006-0000-0400-00000E000000}">
      <text>
        <r>
          <rPr>
            <sz val="9"/>
            <color indexed="81"/>
            <rFont val="Tahoma"/>
            <family val="2"/>
          </rPr>
          <t>10 = The actual values.
11 = Equivalent to approx. 39 extra ppm in the atmosphere and 0,26 tons reduction in the CO2 target in 2024.</t>
        </r>
      </text>
    </comment>
    <comment ref="AR11" authorId="0" shapeId="0" xr:uid="{00000000-0006-0000-0400-00000F000000}">
      <text>
        <r>
          <rPr>
            <sz val="9"/>
            <color indexed="81"/>
            <rFont val="Tahoma"/>
            <family val="2"/>
          </rPr>
          <t>10 = The actual values.
11 = Equivalent to approx. 700 million more people on the planet, and 0,26 ton reduction in the CO2 target in 2024.</t>
        </r>
      </text>
    </comment>
    <comment ref="AR12" authorId="0" shapeId="0" xr:uid="{00000000-0006-0000-0400-000010000000}">
      <text>
        <r>
          <rPr>
            <sz val="9"/>
            <color indexed="81"/>
            <rFont val="Tahoma"/>
            <family val="2"/>
          </rPr>
          <t>10 = The actual values.
11 = Equivalent to 0,26 tons reduction in the CO2 target in 2024.</t>
        </r>
      </text>
    </comment>
    <comment ref="AR13" authorId="0" shapeId="0" xr:uid="{00000000-0006-0000-0400-000011000000}">
      <text>
        <r>
          <rPr>
            <sz val="9"/>
            <color indexed="81"/>
            <rFont val="Tahoma"/>
            <family val="2"/>
          </rPr>
          <t>10 = The country's current GDP.
0 = Represents the global average GDP (neutralization of national variations).</t>
        </r>
      </text>
    </comment>
    <comment ref="AR14" authorId="0" shapeId="0" xr:uid="{00000000-0006-0000-0400-000012000000}">
      <text>
        <r>
          <rPr>
            <sz val="9"/>
            <color indexed="81"/>
            <rFont val="Tahoma"/>
            <family val="2"/>
          </rPr>
          <t>10 = The country's current GDP.
20 = Equivalent to the double of the country's GDP (doubling of the Climate Debt).</t>
        </r>
      </text>
    </comment>
    <comment ref="D15" authorId="0" shapeId="0" xr:uid="{00000000-0006-0000-0400-000013000000}">
      <text>
        <r>
          <rPr>
            <sz val="9"/>
            <color indexed="81"/>
            <rFont val="Tahoma"/>
            <family val="2"/>
          </rPr>
          <t xml:space="preserve">The Climate Breakdown Pricing (the blue lines) is calculated by multiplying the Fossil CO2 Emissions balance (the gray line number 14) with the GDP factor (the country's wealth, adjusted for rising global temperature and sea level).
Or as a formula: GDP factor = GDP+ (cell I30) x global temperature rise (cell E2) x rise in sea level (cell H2) divided by 13.700 (adjustable figure in order to obtain the generel level; changed from 15.839 by May 2017).     </t>
        </r>
      </text>
    </comment>
    <comment ref="A20" authorId="1" shapeId="0" xr:uid="{6B496CAD-3056-4F8C-A898-6AD664F1BA8E}">
      <text>
        <r>
          <rPr>
            <sz val="9"/>
            <color indexed="81"/>
            <rFont val="Tahoma"/>
            <family val="2"/>
          </rPr>
          <t xml:space="preserve">Climate Breakdown Pricing (CBP) is calculated on bases of the exceeded Fossil CO2 Emissions in ClimatePositions.  </t>
        </r>
      </text>
    </comment>
    <comment ref="A21" authorId="1" shapeId="0" xr:uid="{2FD36609-34E7-4C16-BBE6-CB9727D0A008}">
      <text>
        <r>
          <rPr>
            <sz val="9"/>
            <color indexed="81"/>
            <rFont val="Tahoma"/>
            <family val="2"/>
          </rPr>
          <t xml:space="preserve">Climate Breakdown Pricing (CBP) is calculated on bases of the exceeded Fossil CO2 Emissions in ClimatePositions.  </t>
        </r>
      </text>
    </comment>
    <comment ref="A22" authorId="1" shapeId="0" xr:uid="{07BEA73A-E97A-4146-8EC8-38E7D896546C}">
      <text>
        <r>
          <rPr>
            <sz val="9"/>
            <color indexed="81"/>
            <rFont val="Tahoma"/>
            <family val="2"/>
          </rPr>
          <t>Multilateral Climate Change financing (deposited) per capita since 1993.</t>
        </r>
      </text>
    </comment>
    <comment ref="A23" authorId="0" shapeId="0" xr:uid="{00000000-0006-0000-0400-000015000000}">
      <text>
        <r>
          <rPr>
            <sz val="9"/>
            <color indexed="81"/>
            <rFont val="Tahoma"/>
            <family val="2"/>
          </rPr>
          <t>Multilateral Climate Change financing (deposited) since 1993.</t>
        </r>
      </text>
    </comment>
    <comment ref="A24" authorId="1" shapeId="0" xr:uid="{364D7974-3185-458A-AF7F-C65EB72D1BCA}">
      <text>
        <r>
          <rPr>
            <sz val="9"/>
            <color indexed="81"/>
            <rFont val="Tahoma"/>
            <family val="2"/>
          </rPr>
          <t>Unpaid Climate Breakdown Pricing (CBP) is defined as Climate Debt in ClimatePositions.</t>
        </r>
      </text>
    </comment>
    <comment ref="A25" authorId="1" shapeId="0" xr:uid="{246A9C84-F2A7-4AEF-9E19-DA9345E43E5A}">
      <text>
        <r>
          <rPr>
            <sz val="9"/>
            <color indexed="81"/>
            <rFont val="Tahoma"/>
            <family val="2"/>
          </rPr>
          <t>Price per tons Fossil CO2 emitted.</t>
        </r>
      </text>
    </comment>
    <comment ref="A26" authorId="1" shapeId="0" xr:uid="{83521140-278E-4256-B7E4-C3FF26BD8D12}">
      <text>
        <r>
          <rPr>
            <sz val="9"/>
            <color indexed="81"/>
            <rFont val="Tahoma"/>
            <family val="2"/>
          </rPr>
          <t>Climate Funds paid (Climate Breakdown Pricing paid) since 1993, as percentage of the Climate Debt.</t>
        </r>
      </text>
    </comment>
    <comment ref="D36" authorId="0" shapeId="0" xr:uid="{00000000-0006-0000-0400-000016000000}">
      <text>
        <r>
          <rPr>
            <sz val="9"/>
            <color indexed="81"/>
            <rFont val="Tahoma"/>
            <family val="2"/>
          </rPr>
          <t>Average environmental performance (see the sheet 'environment').
Data is apx. 3 years before the publication year. 
Countries are graded from 0-100.
Higher figure = better environmental performance.</t>
        </r>
      </text>
    </comment>
    <comment ref="E36" authorId="0" shapeId="0" xr:uid="{00000000-0006-0000-0400-000017000000}">
      <text>
        <r>
          <rPr>
            <sz val="9"/>
            <color indexed="81"/>
            <rFont val="Tahoma"/>
            <family val="2"/>
          </rPr>
          <t>Average relative Ecological Footprint per capita excluding Carbon (see the sheet 'footprint'). An average country is set at 100.
Data is apx. 3 years before the publication year.
Higher figure = worse footprint performance.</t>
        </r>
      </text>
    </comment>
    <comment ref="F36" authorId="0" shapeId="0" xr:uid="{00000000-0006-0000-0400-000018000000}">
      <text>
        <r>
          <rPr>
            <sz val="9"/>
            <color indexed="81"/>
            <rFont val="Tahoma"/>
            <family val="2"/>
          </rPr>
          <t>Increase in Forest Cover and Primary Forests provides a supplement to the maximum allowed Fossil CO2 Emissions (see sheet 'forest').</t>
        </r>
      </text>
    </comment>
    <comment ref="G36" authorId="0" shapeId="0" xr:uid="{00000000-0006-0000-0400-000019000000}">
      <text>
        <r>
          <rPr>
            <sz val="9"/>
            <color indexed="81"/>
            <rFont val="Tahoma"/>
            <family val="2"/>
          </rPr>
          <t>Produced nuclear power 1992-1999 in billion kWh, converted to tons of annual CO2 per capita (population 1992/1999). The data is converted as if the power was produced with oil). See the sheet 'nuclear'.
The figure is added to the CO2 emissions per capita 1990-1999 (cell-D6).</t>
        </r>
      </text>
    </comment>
    <comment ref="H36" authorId="0" shapeId="0" xr:uid="{00000000-0006-0000-0400-00001A000000}">
      <text>
        <r>
          <rPr>
            <sz val="9"/>
            <color indexed="81"/>
            <rFont val="Tahoma"/>
            <family val="2"/>
          </rPr>
          <t>Produced nuclear power in billion kWh (average since 2000), converted to tons of annual CO2 per capita (converted as if the power was produced with oil). See the sheet 'nuclear'.
Higher figure = more nuclear power.</t>
        </r>
      </text>
    </comment>
    <comment ref="I36" authorId="0" shapeId="0" xr:uid="{00000000-0006-0000-0400-00001B000000}">
      <text>
        <r>
          <rPr>
            <sz val="9"/>
            <color indexed="81"/>
            <rFont val="Tahoma"/>
            <family val="2"/>
          </rPr>
          <t>Gross Domestic Product per capita measured in ppp international $ (World Bank definition). See the sheet 'GDP'. 
Higher figure = more wealthy.</t>
        </r>
      </text>
    </comment>
    <comment ref="J36" authorId="0" shapeId="0" xr:uid="{00000000-0006-0000-0400-00001C000000}">
      <text>
        <r>
          <rPr>
            <sz val="9"/>
            <color indexed="81"/>
            <rFont val="Tahoma"/>
            <family val="2"/>
          </rPr>
          <t>Multilateral Funds, deposited (national climate change financing), by July 2017. Accumulated since 2003.</t>
        </r>
      </text>
    </comment>
    <comment ref="A73" authorId="0" shapeId="0" xr:uid="{00000000-0006-0000-0400-000022000000}">
      <text>
        <r>
          <rPr>
            <sz val="9"/>
            <color indexed="81"/>
            <rFont val="Tahoma"/>
            <family val="2"/>
          </rPr>
          <t>Some data covers South Sudan.</t>
        </r>
      </text>
    </comment>
    <comment ref="B192" authorId="1" shapeId="0" xr:uid="{B5FB5A31-97CC-44F8-93A3-1ED260F610E5}">
      <text>
        <r>
          <rPr>
            <sz val="9"/>
            <color indexed="81"/>
            <rFont val="Tahoma"/>
            <family val="2"/>
          </rPr>
          <t>2011.</t>
        </r>
      </text>
    </comment>
    <comment ref="C192" authorId="0" shapeId="0" xr:uid="{00000000-0006-0000-0400-000020000000}">
      <text>
        <r>
          <rPr>
            <sz val="9"/>
            <color indexed="81"/>
            <rFont val="Tahoma"/>
            <family val="2"/>
          </rPr>
          <t xml:space="preserve">1994-1999.
</t>
        </r>
      </text>
    </comment>
    <comment ref="K216" authorId="0" shapeId="0" xr:uid="{00000000-0006-0000-0400-000024000000}">
      <text>
        <r>
          <rPr>
            <sz val="9"/>
            <color indexed="81"/>
            <rFont val="Tahoma"/>
            <family val="2"/>
          </rPr>
          <t xml:space="preserve">Level of 2003.
</t>
        </r>
      </text>
    </comment>
    <comment ref="L216" authorId="0" shapeId="0" xr:uid="{00000000-0006-0000-0400-000025000000}">
      <text>
        <r>
          <rPr>
            <sz val="9"/>
            <color indexed="81"/>
            <rFont val="Tahoma"/>
            <family val="2"/>
          </rPr>
          <t xml:space="preserve">Level of 2003.
</t>
        </r>
      </text>
    </comment>
    <comment ref="M216" authorId="0" shapeId="0" xr:uid="{00000000-0006-0000-0400-000026000000}">
      <text>
        <r>
          <rPr>
            <sz val="9"/>
            <color indexed="81"/>
            <rFont val="Tahoma"/>
            <family val="2"/>
          </rPr>
          <t xml:space="preserve">Level of 2003.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27" authorId="0" shapeId="0" xr:uid="{00000000-0006-0000-0500-000001000000}">
      <text>
        <r>
          <rPr>
            <sz val="9"/>
            <color indexed="81"/>
            <rFont val="Tahoma"/>
            <family val="2"/>
          </rPr>
          <t>Copy and paste the countries from the list in the five cell lines (see diagram).</t>
        </r>
      </text>
    </comment>
    <comment ref="B38" authorId="0" shapeId="0" xr:uid="{00000000-0006-0000-0500-000002000000}">
      <text>
        <r>
          <rPr>
            <sz val="9"/>
            <color indexed="81"/>
            <rFont val="Tahoma"/>
            <family val="2"/>
          </rPr>
          <t xml:space="preserve">Calculated on the basis of the closest year with data.
The trend follows the world average.    </t>
        </r>
      </text>
    </comment>
    <comment ref="W38" authorId="0" shapeId="0" xr:uid="{00000000-0006-0000-0500-000003000000}">
      <text>
        <r>
          <rPr>
            <sz val="9"/>
            <color indexed="81"/>
            <rFont val="Tahoma"/>
            <family val="2"/>
          </rPr>
          <t>Last 5 years counts as 3/6.
Last 10 years counts as 2/6.
Last 20 years (starting 2000) counts as 1/6.</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28" authorId="0" shapeId="0" xr:uid="{00000000-0006-0000-0600-000001000000}">
      <text>
        <r>
          <rPr>
            <sz val="9"/>
            <color indexed="81"/>
            <rFont val="Tahoma"/>
            <family val="2"/>
          </rPr>
          <t>Environmental performance of an average country.</t>
        </r>
      </text>
    </comment>
    <comment ref="B34" authorId="0" shapeId="0" xr:uid="{00000000-0006-0000-0600-000002000000}">
      <text>
        <r>
          <rPr>
            <sz val="9"/>
            <color indexed="81"/>
            <rFont val="Tahoma"/>
            <family val="2"/>
          </rPr>
          <t xml:space="preserve">Calculated on the basis of at least one EPI-number (the next).
The trend follows the average of the other countries.    </t>
        </r>
      </text>
    </comment>
    <comment ref="C34" authorId="0" shapeId="0" xr:uid="{00000000-0006-0000-0600-000003000000}">
      <text>
        <r>
          <rPr>
            <sz val="9"/>
            <color indexed="81"/>
            <rFont val="Tahoma"/>
            <family val="2"/>
          </rPr>
          <t>Data-year is 2-3 years before the year indicated.</t>
        </r>
      </text>
    </comment>
    <comment ref="D34" authorId="0" shapeId="0" xr:uid="{00000000-0006-0000-0600-000004000000}">
      <text>
        <r>
          <rPr>
            <sz val="9"/>
            <color indexed="81"/>
            <rFont val="Tahoma"/>
            <family val="2"/>
          </rPr>
          <t>Data-year is 2-3 years before the year indicated.</t>
        </r>
      </text>
    </comment>
    <comment ref="E34" authorId="0" shapeId="0" xr:uid="{00000000-0006-0000-0600-000005000000}">
      <text>
        <r>
          <rPr>
            <sz val="9"/>
            <color indexed="81"/>
            <rFont val="Tahoma"/>
            <family val="2"/>
          </rPr>
          <t>Data-year is 2-3 years before the year indicated.</t>
        </r>
      </text>
    </comment>
    <comment ref="F34" authorId="0" shapeId="0" xr:uid="{00000000-0006-0000-0600-000006000000}">
      <text>
        <r>
          <rPr>
            <sz val="9"/>
            <color indexed="81"/>
            <rFont val="Tahoma"/>
            <family val="2"/>
          </rPr>
          <t>Data-year is 2-3 years before the year indicated.</t>
        </r>
      </text>
    </comment>
    <comment ref="G34" authorId="0" shapeId="0" xr:uid="{00000000-0006-0000-0600-000007000000}">
      <text>
        <r>
          <rPr>
            <sz val="9"/>
            <color indexed="81"/>
            <rFont val="Tahoma"/>
            <family val="2"/>
          </rPr>
          <t>Data-year is 2-3 years before the year indicated.</t>
        </r>
      </text>
    </comment>
    <comment ref="H34" authorId="0" shapeId="0" xr:uid="{00000000-0006-0000-0600-000008000000}">
      <text>
        <r>
          <rPr>
            <sz val="9"/>
            <color indexed="81"/>
            <rFont val="Tahoma"/>
            <family val="2"/>
          </rPr>
          <t>Data-year is 2-3 years before the year indicated.</t>
        </r>
      </text>
    </comment>
    <comment ref="I34" authorId="0" shapeId="0" xr:uid="{00000000-0006-0000-0600-000009000000}">
      <text>
        <r>
          <rPr>
            <sz val="9"/>
            <color indexed="81"/>
            <rFont val="Tahoma"/>
            <family val="2"/>
          </rPr>
          <t>Data-year is 2-3 years before the year indicated.</t>
        </r>
      </text>
    </comment>
    <comment ref="J34" authorId="0" shapeId="0" xr:uid="{00000000-0006-0000-0600-00000A000000}">
      <text>
        <r>
          <rPr>
            <sz val="9"/>
            <color indexed="81"/>
            <rFont val="Tahoma"/>
            <family val="2"/>
          </rPr>
          <t>Transferred to the 'calculation' sheets.
Higher figures = better environment.</t>
        </r>
      </text>
    </comment>
    <comment ref="B36" authorId="0" shapeId="0" xr:uid="{00000000-0006-0000-0600-00000B000000}">
      <text>
        <r>
          <rPr>
            <sz val="9"/>
            <color indexed="81"/>
            <rFont val="Tahoma"/>
            <family val="2"/>
          </rPr>
          <t>Environmental performance of an average country.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3" authorId="0" shapeId="0" xr:uid="{00000000-0006-0000-0700-000001000000}">
      <text>
        <r>
          <rPr>
            <sz val="9"/>
            <color indexed="81"/>
            <rFont val="Tahoma"/>
            <family val="2"/>
          </rPr>
          <t>Footprint.
The diagram shows the relative national Ecological Footprint per capita excluding carbon emissions (the average off all countries is set at 100).</t>
        </r>
      </text>
    </comment>
    <comment ref="B28" authorId="0" shapeId="0" xr:uid="{00000000-0006-0000-0700-000002000000}">
      <text>
        <r>
          <rPr>
            <sz val="9"/>
            <color indexed="81"/>
            <rFont val="Tahoma"/>
            <family val="2"/>
          </rPr>
          <t>Ecological footprint of an average countriy.</t>
        </r>
      </text>
    </comment>
    <comment ref="B34" authorId="0" shapeId="0" xr:uid="{00000000-0006-0000-0700-000003000000}">
      <text>
        <r>
          <rPr>
            <sz val="9"/>
            <color indexed="81"/>
            <rFont val="Tahoma"/>
            <family val="2"/>
          </rPr>
          <t xml:space="preserve">Calculated on the basis of at least one indicator value.    </t>
        </r>
      </text>
    </comment>
    <comment ref="C34" authorId="0" shapeId="0" xr:uid="{00000000-0006-0000-0700-000004000000}">
      <text>
        <r>
          <rPr>
            <sz val="9"/>
            <color indexed="81"/>
            <rFont val="Tahoma"/>
            <family val="2"/>
          </rPr>
          <t>Data-year is 3-4 years before the year indicated.</t>
        </r>
      </text>
    </comment>
    <comment ref="D34" authorId="0" shapeId="0" xr:uid="{00000000-0006-0000-0700-000005000000}">
      <text>
        <r>
          <rPr>
            <sz val="9"/>
            <color indexed="81"/>
            <rFont val="Tahoma"/>
            <family val="2"/>
          </rPr>
          <t>Data-year is 3-4 years before the year indicated.</t>
        </r>
      </text>
    </comment>
    <comment ref="E34" authorId="0" shapeId="0" xr:uid="{00000000-0006-0000-0700-000006000000}">
      <text>
        <r>
          <rPr>
            <sz val="9"/>
            <color indexed="81"/>
            <rFont val="Tahoma"/>
            <family val="2"/>
          </rPr>
          <t>Data-year is 3-4 years before the year indicated.</t>
        </r>
      </text>
    </comment>
    <comment ref="F34" authorId="0" shapeId="0" xr:uid="{00000000-0006-0000-0700-000007000000}">
      <text>
        <r>
          <rPr>
            <sz val="9"/>
            <color indexed="81"/>
            <rFont val="Tahoma"/>
            <family val="2"/>
          </rPr>
          <t>Data-year is 3-4 years before the year indicated.</t>
        </r>
      </text>
    </comment>
    <comment ref="G34" authorId="0" shapeId="0" xr:uid="{00000000-0006-0000-0700-000008000000}">
      <text>
        <r>
          <rPr>
            <sz val="9"/>
            <color indexed="81"/>
            <rFont val="Tahoma"/>
            <family val="2"/>
          </rPr>
          <t>Data-year is 3-4 years before the year indicated.
Due to commercialization of the data at the source the values ​​of 2013 are from graphics (with an uncertainty of ±1 point).</t>
        </r>
      </text>
    </comment>
    <comment ref="H34" authorId="0" shapeId="0" xr:uid="{00000000-0006-0000-0700-000009000000}">
      <text>
        <r>
          <rPr>
            <sz val="9"/>
            <color indexed="81"/>
            <rFont val="Tahoma"/>
            <family val="2"/>
          </rPr>
          <t>Data-year is 3-4 years before the year indicated.</t>
        </r>
      </text>
    </comment>
    <comment ref="I34" authorId="0" shapeId="0" xr:uid="{00000000-0006-0000-0700-00000A000000}">
      <text>
        <r>
          <rPr>
            <sz val="9"/>
            <color indexed="81"/>
            <rFont val="Tahoma"/>
            <family val="2"/>
          </rPr>
          <t>Data-year is 3-4 years before the year indicated.</t>
        </r>
      </text>
    </comment>
    <comment ref="J34" authorId="0" shapeId="0" xr:uid="{1FCE0D15-446F-45CA-908F-E3E33D6C3E79}">
      <text>
        <r>
          <rPr>
            <sz val="9"/>
            <color indexed="81"/>
            <rFont val="Tahoma"/>
            <family val="2"/>
          </rPr>
          <t>Data-year is 3-4 years before the year indicated.</t>
        </r>
      </text>
    </comment>
    <comment ref="K34" authorId="0" shapeId="0" xr:uid="{00000000-0006-0000-0700-00000B000000}">
      <text>
        <r>
          <rPr>
            <sz val="9"/>
            <color indexed="81"/>
            <rFont val="Tahoma"/>
            <family val="2"/>
          </rPr>
          <t>Transferred to the 'calculation' sheets.
Higher figures = larger footprint.</t>
        </r>
      </text>
    </comment>
    <comment ref="B36" authorId="0" shapeId="0" xr:uid="{00000000-0006-0000-0700-00000C000000}">
      <text>
        <r>
          <rPr>
            <sz val="9"/>
            <color indexed="81"/>
            <rFont val="Tahoma"/>
            <family val="2"/>
          </rPr>
          <t>Ecological footprint of an average countriy.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Forfatter</author>
    <author>Claus Andersen</author>
  </authors>
  <commentList>
    <comment ref="C6" authorId="0" shapeId="0" xr:uid="{00000000-0006-0000-0800-000001000000}">
      <text>
        <r>
          <rPr>
            <sz val="9"/>
            <color indexed="81"/>
            <rFont val="Tahoma"/>
            <family val="2"/>
          </rPr>
          <t xml:space="preserve">Including Primary forest. </t>
        </r>
      </text>
    </comment>
    <comment ref="D6" authorId="0" shapeId="0" xr:uid="{00000000-0006-0000-0800-000002000000}">
      <text>
        <r>
          <rPr>
            <sz val="9"/>
            <color indexed="81"/>
            <rFont val="Tahoma"/>
            <family val="2"/>
          </rPr>
          <t>Included in the Forest Cover.</t>
        </r>
      </text>
    </comment>
    <comment ref="B8" authorId="0" shapeId="0" xr:uid="{00000000-0006-0000-0800-000003000000}">
      <text>
        <r>
          <rPr>
            <sz val="9"/>
            <color indexed="81"/>
            <rFont val="Tahoma"/>
            <family val="2"/>
          </rPr>
          <t>Base year need not be identical for the different categories.</t>
        </r>
      </text>
    </comment>
    <comment ref="G12" authorId="0" shapeId="0" xr:uid="{00000000-0006-0000-0800-000004000000}">
      <text>
        <r>
          <rPr>
            <sz val="9"/>
            <color indexed="81"/>
            <rFont val="Tahoma"/>
            <family val="2"/>
          </rPr>
          <t>&gt;20 count as 100%.
20-30 count as 20%.
&lt;30 counts as 10%.</t>
        </r>
      </text>
    </comment>
    <comment ref="G22" authorId="0" shapeId="0" xr:uid="{00000000-0006-0000-0800-000005000000}">
      <text>
        <r>
          <rPr>
            <sz val="9"/>
            <color indexed="81"/>
            <rFont val="Tahoma"/>
            <family val="2"/>
          </rPr>
          <t>Included in the total Forest cover.</t>
        </r>
      </text>
    </comment>
    <comment ref="H22" authorId="0" shapeId="0" xr:uid="{00000000-0006-0000-0800-000006000000}">
      <text>
        <r>
          <rPr>
            <sz val="9"/>
            <color indexed="81"/>
            <rFont val="Tahoma"/>
            <family val="2"/>
          </rPr>
          <t>Included in the total Forest cover.</t>
        </r>
      </text>
    </comment>
    <comment ref="G34" authorId="0" shapeId="0" xr:uid="{00000000-0006-0000-0800-000007000000}">
      <text>
        <r>
          <rPr>
            <sz val="9"/>
            <color indexed="81"/>
            <rFont val="Tahoma"/>
            <family val="2"/>
          </rPr>
          <t>2005.</t>
        </r>
      </text>
    </comment>
    <comment ref="H52" authorId="0" shapeId="0" xr:uid="{00000000-0006-0000-0800-000008000000}">
      <text>
        <r>
          <rPr>
            <sz val="9"/>
            <color indexed="81"/>
            <rFont val="Tahoma"/>
            <family val="2"/>
          </rPr>
          <t>2010.</t>
        </r>
      </text>
    </comment>
    <comment ref="G73" authorId="0" shapeId="0" xr:uid="{00000000-0006-0000-0800-000009000000}">
      <text>
        <r>
          <rPr>
            <sz val="9"/>
            <color indexed="81"/>
            <rFont val="Tahoma"/>
            <family val="2"/>
          </rPr>
          <t>2005.</t>
        </r>
      </text>
    </comment>
    <comment ref="B82" authorId="1" shapeId="0" xr:uid="{00000000-0006-0000-0800-00000A000000}">
      <text>
        <r>
          <rPr>
            <sz val="9"/>
            <color indexed="81"/>
            <rFont val="Tahoma"/>
            <family val="2"/>
          </rPr>
          <t>Population from Wikipidia</t>
        </r>
      </text>
    </comment>
    <comment ref="G87" authorId="0" shapeId="0" xr:uid="{00000000-0006-0000-0800-00000B000000}">
      <text>
        <r>
          <rPr>
            <sz val="9"/>
            <color indexed="81"/>
            <rFont val="Tahoma"/>
            <family val="2"/>
          </rPr>
          <t>2010.</t>
        </r>
      </text>
    </comment>
    <comment ref="G90" authorId="0" shapeId="0" xr:uid="{00000000-0006-0000-0800-00000C000000}">
      <text>
        <r>
          <rPr>
            <sz val="9"/>
            <color indexed="81"/>
            <rFont val="Tahoma"/>
            <family val="2"/>
          </rPr>
          <t>2005.</t>
        </r>
      </text>
    </comment>
    <comment ref="G105" authorId="0" shapeId="0" xr:uid="{00000000-0006-0000-0800-00000D000000}">
      <text>
        <r>
          <rPr>
            <sz val="9"/>
            <color indexed="81"/>
            <rFont val="Tahoma"/>
            <family val="2"/>
          </rPr>
          <t>2005.</t>
        </r>
      </text>
    </comment>
    <comment ref="G110" authorId="0" shapeId="0" xr:uid="{00000000-0006-0000-0800-00000E000000}">
      <text>
        <r>
          <rPr>
            <sz val="9"/>
            <color indexed="81"/>
            <rFont val="Tahoma"/>
            <family val="2"/>
          </rPr>
          <t>2000.</t>
        </r>
      </text>
    </comment>
    <comment ref="G118" authorId="0" shapeId="0" xr:uid="{00000000-0006-0000-0800-00000F000000}">
      <text>
        <r>
          <rPr>
            <sz val="9"/>
            <color indexed="81"/>
            <rFont val="Tahoma"/>
            <family val="2"/>
          </rPr>
          <t>2005.</t>
        </r>
      </text>
    </comment>
    <comment ref="G126" authorId="0" shapeId="0" xr:uid="{00000000-0006-0000-0800-000010000000}">
      <text>
        <r>
          <rPr>
            <sz val="9"/>
            <color indexed="81"/>
            <rFont val="Tahoma"/>
            <family val="2"/>
          </rPr>
          <t xml:space="preserve">2005.
</t>
        </r>
      </text>
    </comment>
    <comment ref="G144" authorId="0" shapeId="0" xr:uid="{00000000-0006-0000-0800-000011000000}">
      <text>
        <r>
          <rPr>
            <sz val="9"/>
            <color indexed="81"/>
            <rFont val="Tahoma"/>
            <family val="2"/>
          </rPr>
          <t>2010.</t>
        </r>
      </text>
    </comment>
    <comment ref="G153" authorId="0" shapeId="0" xr:uid="{00000000-0006-0000-0800-000012000000}">
      <text>
        <r>
          <rPr>
            <sz val="9"/>
            <color indexed="81"/>
            <rFont val="Tahoma"/>
            <family val="2"/>
          </rPr>
          <t>2005.</t>
        </r>
      </text>
    </comment>
    <comment ref="G154" authorId="0" shapeId="0" xr:uid="{00000000-0006-0000-0800-000013000000}">
      <text>
        <r>
          <rPr>
            <sz val="9"/>
            <color indexed="81"/>
            <rFont val="Tahoma"/>
            <family val="2"/>
          </rPr>
          <t>2010.</t>
        </r>
      </text>
    </comment>
    <comment ref="H156" authorId="0" shapeId="0" xr:uid="{00000000-0006-0000-0800-000014000000}">
      <text>
        <r>
          <rPr>
            <sz val="9"/>
            <color indexed="81"/>
            <rFont val="Tahoma"/>
            <family val="2"/>
          </rPr>
          <t>Data indicating a very small value (set at 0).</t>
        </r>
      </text>
    </comment>
    <comment ref="G169" authorId="0" shapeId="0" xr:uid="{00000000-0006-0000-0800-000015000000}">
      <text>
        <r>
          <rPr>
            <sz val="9"/>
            <color indexed="81"/>
            <rFont val="Tahoma"/>
            <family val="2"/>
          </rPr>
          <t>2000.</t>
        </r>
      </text>
    </comment>
    <comment ref="G177" authorId="0" shapeId="0" xr:uid="{00000000-0006-0000-0800-000016000000}">
      <text>
        <r>
          <rPr>
            <sz val="9"/>
            <color indexed="81"/>
            <rFont val="Tahoma"/>
            <family val="2"/>
          </rPr>
          <t>2000.</t>
        </r>
      </text>
    </comment>
    <comment ref="E182" authorId="0" shapeId="0" xr:uid="{00000000-0006-0000-0800-000017000000}">
      <text>
        <r>
          <rPr>
            <sz val="9"/>
            <color indexed="81"/>
            <rFont val="Tahoma"/>
            <family val="2"/>
          </rPr>
          <t>Skønnet skovareal uden Montenegro.</t>
        </r>
      </text>
    </comment>
    <comment ref="F182" authorId="0" shapeId="0" xr:uid="{00000000-0006-0000-0800-000018000000}">
      <text>
        <r>
          <rPr>
            <sz val="9"/>
            <color indexed="81"/>
            <rFont val="Tahoma"/>
            <family val="2"/>
          </rPr>
          <t>Skønnet skovareal uden Montenegro.</t>
        </r>
      </text>
    </comment>
    <comment ref="G191" authorId="0" shapeId="0" xr:uid="{00000000-0006-0000-0800-000019000000}">
      <text>
        <r>
          <rPr>
            <sz val="9"/>
            <color indexed="81"/>
            <rFont val="Tahoma"/>
            <family val="2"/>
          </rPr>
          <t>2000.</t>
        </r>
      </text>
    </comment>
    <comment ref="G220" authorId="0" shapeId="0" xr:uid="{00000000-0006-0000-0800-00001B000000}">
      <text>
        <r>
          <rPr>
            <sz val="9"/>
            <color indexed="81"/>
            <rFont val="Tahoma"/>
            <family val="2"/>
          </rPr>
          <t>2010.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Forfatter</author>
    <author>Claus Andersen</author>
  </authors>
  <commentList>
    <comment ref="AA24" authorId="0" shapeId="0" xr:uid="{00000000-0006-0000-0900-000001000000}">
      <text>
        <r>
          <rPr>
            <sz val="9"/>
            <color indexed="81"/>
            <rFont val="Tahoma"/>
            <family val="2"/>
          </rPr>
          <t xml:space="preserve">The average producion of nuclear power in billion kWh, converted to tons of CO2 per year per capita (as if the energy was produced with oil).
The nuclear factor = Average billion kWh / Population x 2,5 x 100.000.
The power factor is transferred to the Calculation sheet.
The greatest numbers = most nuclear power per capita.
</t>
        </r>
      </text>
    </comment>
    <comment ref="B92" authorId="1" shapeId="0" xr:uid="{00000000-0006-0000-0900-000002000000}">
      <text>
        <r>
          <rPr>
            <sz val="9"/>
            <color indexed="81"/>
            <rFont val="Tahoma"/>
            <family val="2"/>
          </rPr>
          <t>Population from Wikipidia</t>
        </r>
      </text>
    </comment>
    <comment ref="A204" authorId="0" shapeId="0" xr:uid="{00000000-0006-0000-0900-000003000000}">
      <text>
        <r>
          <rPr>
            <sz val="9"/>
            <color indexed="81"/>
            <rFont val="Tahoma"/>
            <family val="2"/>
          </rPr>
          <t>Some data covers South Sudan.</t>
        </r>
      </text>
    </comment>
    <comment ref="B211" authorId="0" shapeId="0" xr:uid="{00000000-0006-0000-0900-000004000000}">
      <text>
        <r>
          <rPr>
            <sz val="9"/>
            <color indexed="81"/>
            <rFont val="Tahoma"/>
            <family val="2"/>
          </rPr>
          <t xml:space="preserve">Source until 2006: akraft.dk </t>
        </r>
      </text>
    </comment>
  </commentList>
</comments>
</file>

<file path=xl/sharedStrings.xml><?xml version="1.0" encoding="utf-8"?>
<sst xmlns="http://schemas.openxmlformats.org/spreadsheetml/2006/main" count="3764" uniqueCount="415">
  <si>
    <t>Green Agenda Sydhavn (background group), Denmark</t>
  </si>
  <si>
    <t>Contact</t>
  </si>
  <si>
    <t>ClimatePositions update status</t>
  </si>
  <si>
    <t>Approximate</t>
  </si>
  <si>
    <t>ClimatePosition</t>
  </si>
  <si>
    <t>data year</t>
  </si>
  <si>
    <t>update year</t>
  </si>
  <si>
    <t>Every five years</t>
  </si>
  <si>
    <t>climatepositions.com</t>
  </si>
  <si>
    <t>Countries (159)</t>
  </si>
  <si>
    <t>Climate Debt</t>
  </si>
  <si>
    <t>Population</t>
  </si>
  <si>
    <t>.</t>
  </si>
  <si>
    <t>per capita</t>
  </si>
  <si>
    <t>Qatar</t>
  </si>
  <si>
    <t>Kuwait</t>
  </si>
  <si>
    <t>Brunei</t>
  </si>
  <si>
    <t>Luxembourg</t>
  </si>
  <si>
    <t>Trinidad and T.</t>
  </si>
  <si>
    <t>United Arab Emirates</t>
  </si>
  <si>
    <t>Oman</t>
  </si>
  <si>
    <t>Saudi Arabia</t>
  </si>
  <si>
    <t>United States</t>
  </si>
  <si>
    <t>Bahrain</t>
  </si>
  <si>
    <t>Australia</t>
  </si>
  <si>
    <t>Norway</t>
  </si>
  <si>
    <t>Equatorial Guinea</t>
  </si>
  <si>
    <t>Canada</t>
  </si>
  <si>
    <t>South Korea</t>
  </si>
  <si>
    <t>Finland</t>
  </si>
  <si>
    <t>Netherlands</t>
  </si>
  <si>
    <t>Ireland</t>
  </si>
  <si>
    <t>Belgium</t>
  </si>
  <si>
    <t>Austria</t>
  </si>
  <si>
    <t>Japan</t>
  </si>
  <si>
    <t>Kazakhstan</t>
  </si>
  <si>
    <t>Israel</t>
  </si>
  <si>
    <t>Estonia</t>
  </si>
  <si>
    <t>New Zealand</t>
  </si>
  <si>
    <t>Germany</t>
  </si>
  <si>
    <t>Cyprus</t>
  </si>
  <si>
    <t>Slovenia</t>
  </si>
  <si>
    <t>Czech Republic</t>
  </si>
  <si>
    <t>Malaysia</t>
  </si>
  <si>
    <t>Russia</t>
  </si>
  <si>
    <t>Greece</t>
  </si>
  <si>
    <t>Iran</t>
  </si>
  <si>
    <t>Spain</t>
  </si>
  <si>
    <t>Turkmenistan</t>
  </si>
  <si>
    <t>Libya</t>
  </si>
  <si>
    <t>Italy</t>
  </si>
  <si>
    <t>Sweden</t>
  </si>
  <si>
    <t>United Kingdom</t>
  </si>
  <si>
    <t>France</t>
  </si>
  <si>
    <t>Portugal</t>
  </si>
  <si>
    <t>Venezuela</t>
  </si>
  <si>
    <t>South Africa</t>
  </si>
  <si>
    <t>Denmark</t>
  </si>
  <si>
    <t>Barbados</t>
  </si>
  <si>
    <t>Croatia</t>
  </si>
  <si>
    <t>Switzerland</t>
  </si>
  <si>
    <t>Poland</t>
  </si>
  <si>
    <t>Mongolia</t>
  </si>
  <si>
    <t>China</t>
  </si>
  <si>
    <t>Slovakia</t>
  </si>
  <si>
    <t>Chile</t>
  </si>
  <si>
    <t>Bahamas</t>
  </si>
  <si>
    <t>Bosnia and Herzeg.</t>
  </si>
  <si>
    <t>Serbia</t>
  </si>
  <si>
    <t>Thailand</t>
  </si>
  <si>
    <t>Turkey</t>
  </si>
  <si>
    <t>Mauritius</t>
  </si>
  <si>
    <t>Mexico</t>
  </si>
  <si>
    <t>Lebanon</t>
  </si>
  <si>
    <t>Iraq</t>
  </si>
  <si>
    <t>Hungary</t>
  </si>
  <si>
    <t>Gabon</t>
  </si>
  <si>
    <t>Bulgaria</t>
  </si>
  <si>
    <t>Belarus</t>
  </si>
  <si>
    <t>Panama</t>
  </si>
  <si>
    <t>Jordan</t>
  </si>
  <si>
    <t>Suriname</t>
  </si>
  <si>
    <t>Montenegro</t>
  </si>
  <si>
    <t>Botswana</t>
  </si>
  <si>
    <t>Brazil</t>
  </si>
  <si>
    <t>Macedonia</t>
  </si>
  <si>
    <t>Egypt</t>
  </si>
  <si>
    <t>Ecuador</t>
  </si>
  <si>
    <t>Algeria</t>
  </si>
  <si>
    <t>Indonesia</t>
  </si>
  <si>
    <t>Jamaica</t>
  </si>
  <si>
    <t>Romania</t>
  </si>
  <si>
    <t>Tunisia</t>
  </si>
  <si>
    <t>Dominican Republic</t>
  </si>
  <si>
    <t>Uruguay</t>
  </si>
  <si>
    <t>Uzbekistan</t>
  </si>
  <si>
    <t>Guyana</t>
  </si>
  <si>
    <t>Honduras</t>
  </si>
  <si>
    <t>Peru</t>
  </si>
  <si>
    <t>Bolivia</t>
  </si>
  <si>
    <t>Albania</t>
  </si>
  <si>
    <t>Lithuania</t>
  </si>
  <si>
    <t>Angola</t>
  </si>
  <si>
    <t>Armenia</t>
  </si>
  <si>
    <t>Ukraine</t>
  </si>
  <si>
    <t>Morocco</t>
  </si>
  <si>
    <t>Fiji</t>
  </si>
  <si>
    <t>Vietnam</t>
  </si>
  <si>
    <t>Guatemala</t>
  </si>
  <si>
    <t>Papua New Guinea</t>
  </si>
  <si>
    <t>India</t>
  </si>
  <si>
    <t>Afghanistan</t>
  </si>
  <si>
    <t>Azerbaijan</t>
  </si>
  <si>
    <t>Bangladesh</t>
  </si>
  <si>
    <t>Benin</t>
  </si>
  <si>
    <t>Bhutan</t>
  </si>
  <si>
    <t>Burkina Faso</t>
  </si>
  <si>
    <t>Burundi</t>
  </si>
  <si>
    <t>Cambodia</t>
  </si>
  <si>
    <t>Cameroon</t>
  </si>
  <si>
    <t>Central African Rep.</t>
  </si>
  <si>
    <t>Chad</t>
  </si>
  <si>
    <t>Colombia</t>
  </si>
  <si>
    <t>Comoros</t>
  </si>
  <si>
    <t>Congo (Brazzaville)</t>
  </si>
  <si>
    <t>Costa Rica</t>
  </si>
  <si>
    <t>Côte d'Ivoire</t>
  </si>
  <si>
    <t>Cuba</t>
  </si>
  <si>
    <t>Dem. Rep. Congo</t>
  </si>
  <si>
    <t>El Salvador</t>
  </si>
  <si>
    <t>Eritrea</t>
  </si>
  <si>
    <t>Ethiopia</t>
  </si>
  <si>
    <t>Gambia</t>
  </si>
  <si>
    <t>Georgia</t>
  </si>
  <si>
    <t>Ghana</t>
  </si>
  <si>
    <t>Guinea</t>
  </si>
  <si>
    <t>Guinea-Bissau</t>
  </si>
  <si>
    <t>Haiti</t>
  </si>
  <si>
    <t>Kenya</t>
  </si>
  <si>
    <t>Kyrgyzstan</t>
  </si>
  <si>
    <t>Laos</t>
  </si>
  <si>
    <t>Latvia</t>
  </si>
  <si>
    <t>Liberia</t>
  </si>
  <si>
    <t>Madagascar</t>
  </si>
  <si>
    <t>Malawi</t>
  </si>
  <si>
    <t>Mali</t>
  </si>
  <si>
    <t>Mauritania</t>
  </si>
  <si>
    <t>Moldova</t>
  </si>
  <si>
    <t>Mozambique</t>
  </si>
  <si>
    <t>Namibia</t>
  </si>
  <si>
    <t>Nepal</t>
  </si>
  <si>
    <t>Nicaragua</t>
  </si>
  <si>
    <t>Niger</t>
  </si>
  <si>
    <t>Nigeria</t>
  </si>
  <si>
    <t>Pakistan</t>
  </si>
  <si>
    <t>Paraguay</t>
  </si>
  <si>
    <t>Philippines</t>
  </si>
  <si>
    <t>Rwanda</t>
  </si>
  <si>
    <t>Senegal</t>
  </si>
  <si>
    <t>Sierra Leone</t>
  </si>
  <si>
    <t>Singapore</t>
  </si>
  <si>
    <t>Solomon Islands</t>
  </si>
  <si>
    <t>Sri Lanka</t>
  </si>
  <si>
    <t>Sudan</t>
  </si>
  <si>
    <t>Swaziland</t>
  </si>
  <si>
    <t>Tajikistan</t>
  </si>
  <si>
    <t>Tanzania</t>
  </si>
  <si>
    <t>Timor-Leste</t>
  </si>
  <si>
    <t>Togo</t>
  </si>
  <si>
    <t>Uganda</t>
  </si>
  <si>
    <t>Yemen</t>
  </si>
  <si>
    <t>Zambia</t>
  </si>
  <si>
    <t>Zimbabwe</t>
  </si>
  <si>
    <t>n</t>
  </si>
  <si>
    <t>Countries</t>
  </si>
  <si>
    <t>Climate Debt per capita as a percentage of GDP(ppp-$) annually since 2000</t>
  </si>
  <si>
    <r>
      <rPr>
        <sz val="8"/>
        <color indexed="62"/>
        <rFont val="Calibri"/>
        <family val="2"/>
        <scheme val="minor"/>
      </rPr>
      <t>Blue cells</t>
    </r>
    <r>
      <rPr>
        <sz val="8"/>
        <color indexed="63"/>
        <rFont val="Calibri"/>
        <family val="2"/>
        <scheme val="minor"/>
      </rPr>
      <t xml:space="preserve"> = missing data</t>
    </r>
  </si>
  <si>
    <r>
      <t xml:space="preserve">ClimatePositions - </t>
    </r>
    <r>
      <rPr>
        <sz val="12"/>
        <rFont val="Calibri"/>
        <family val="2"/>
        <scheme val="minor"/>
      </rPr>
      <t>Climate Debt as percentage of GDP(ppp-$)</t>
    </r>
  </si>
  <si>
    <t>Sea Level rise since 1880</t>
  </si>
  <si>
    <t>Global Population</t>
  </si>
  <si>
    <t>cm</t>
  </si>
  <si>
    <t>ppm</t>
  </si>
  <si>
    <t>(baseline = 10)</t>
  </si>
  <si>
    <t>(calculation example)</t>
  </si>
  <si>
    <t>Sheetinfo</t>
  </si>
  <si>
    <t>Relative weighting of indicators</t>
  </si>
  <si>
    <t>Tons of CO2</t>
  </si>
  <si>
    <t>Price per</t>
  </si>
  <si>
    <t>Financing as</t>
  </si>
  <si>
    <t>Environmental performance</t>
  </si>
  <si>
    <t>exceeded since</t>
  </si>
  <si>
    <t xml:space="preserve">ton CO2 </t>
  </si>
  <si>
    <t xml:space="preserve">share of </t>
  </si>
  <si>
    <t>1990-1999</t>
  </si>
  <si>
    <t>Nuclear</t>
  </si>
  <si>
    <t>Ecological footprint</t>
  </si>
  <si>
    <t>2000, per capita</t>
  </si>
  <si>
    <t>since 2000</t>
  </si>
  <si>
    <t>Area use</t>
  </si>
  <si>
    <t>Deduction for Environmental Performance</t>
  </si>
  <si>
    <t>Nuclear power</t>
  </si>
  <si>
    <t xml:space="preserve">AUTO: </t>
  </si>
  <si>
    <t>Global air temperature</t>
  </si>
  <si>
    <t>Tons of CO2 exceeded per capita since 2000:</t>
  </si>
  <si>
    <t>Sea level rise</t>
  </si>
  <si>
    <t>Deduction for Nuclear Power (nuclear waste)</t>
  </si>
  <si>
    <t>CO2 in the atmosphere</t>
  </si>
  <si>
    <t>Price per ton of CO2 emitted since 2000:</t>
  </si>
  <si>
    <t>Global population</t>
  </si>
  <si>
    <t>↓</t>
  </si>
  <si>
    <t>CO2 target</t>
  </si>
  <si>
    <t>GDP (neutralization)</t>
  </si>
  <si>
    <t>GDP (value)</t>
  </si>
  <si>
    <t>GDP factor</t>
  </si>
  <si>
    <t>2000-2009</t>
  </si>
  <si>
    <t xml:space="preserve">   World 1990-1999</t>
  </si>
  <si>
    <t xml:space="preserve">    World 2000-2009</t>
  </si>
  <si>
    <t>Footprint</t>
  </si>
  <si>
    <t>GDP+</t>
  </si>
  <si>
    <t>Note</t>
  </si>
  <si>
    <t>excl. carbon</t>
  </si>
  <si>
    <t>factor</t>
  </si>
  <si>
    <t>1992-1999</t>
  </si>
  <si>
    <t>in mill. $</t>
  </si>
  <si>
    <t>Antigua and Barbuda</t>
  </si>
  <si>
    <t>Argentina</t>
  </si>
  <si>
    <t>Aruba</t>
  </si>
  <si>
    <t>Belize</t>
  </si>
  <si>
    <t>Bermuda</t>
  </si>
  <si>
    <t>Bosnia and Herzegovina</t>
  </si>
  <si>
    <t>Cape Verde</t>
  </si>
  <si>
    <t>Cayman Islands</t>
  </si>
  <si>
    <t>Central African Republic</t>
  </si>
  <si>
    <t>Djibouti</t>
  </si>
  <si>
    <t>Dominica</t>
  </si>
  <si>
    <t>Faroe Islands</t>
  </si>
  <si>
    <t>French Guiana</t>
  </si>
  <si>
    <t>French Polynesia</t>
  </si>
  <si>
    <t>Greenland</t>
  </si>
  <si>
    <t>Grenada</t>
  </si>
  <si>
    <t>Guadeloupe</t>
  </si>
  <si>
    <t>Iceland</t>
  </si>
  <si>
    <t>Kiribati</t>
  </si>
  <si>
    <t>Maldives</t>
  </si>
  <si>
    <t>Malta</t>
  </si>
  <si>
    <t>Martinique</t>
  </si>
  <si>
    <t>Netherlands Antilles</t>
  </si>
  <si>
    <t>New Caledonia</t>
  </si>
  <si>
    <t>North Korea</t>
  </si>
  <si>
    <t>Reunion</t>
  </si>
  <si>
    <t>Saint Kitts and Nevis</t>
  </si>
  <si>
    <t>Saint Lucia</t>
  </si>
  <si>
    <t>Saint Vincent and the G.</t>
  </si>
  <si>
    <t>Samoa</t>
  </si>
  <si>
    <t>Sao Tome and Principe</t>
  </si>
  <si>
    <t>Seychelles</t>
  </si>
  <si>
    <t>Somalia</t>
  </si>
  <si>
    <t>South Sudan</t>
  </si>
  <si>
    <t>Syria</t>
  </si>
  <si>
    <t>Taiwan</t>
  </si>
  <si>
    <t>Tonga</t>
  </si>
  <si>
    <t>Trinidad and Tobago</t>
  </si>
  <si>
    <t>Vanuatu</t>
  </si>
  <si>
    <t>Average</t>
  </si>
  <si>
    <t>(average country)</t>
  </si>
  <si>
    <t xml:space="preserve">         Environmental Performance (0-100)</t>
  </si>
  <si>
    <r>
      <t xml:space="preserve">ClimatePositions - </t>
    </r>
    <r>
      <rPr>
        <sz val="12"/>
        <rFont val="Calibri"/>
        <family val="2"/>
        <scheme val="minor"/>
      </rPr>
      <t>Environmental Performance</t>
    </r>
  </si>
  <si>
    <t>Relative Ecological Foodprint Excluding Carbon Emissions, per capita</t>
  </si>
  <si>
    <t>Forest Cover</t>
  </si>
  <si>
    <t>Share of total area in the base year</t>
  </si>
  <si>
    <t>Share of total area in the latest year</t>
  </si>
  <si>
    <t>m2 per capita in the latest year</t>
  </si>
  <si>
    <t>Valuefactor</t>
  </si>
  <si>
    <t>Lowest figure is transferred to the 'calculation' sheet</t>
  </si>
  <si>
    <t>Factor</t>
  </si>
  <si>
    <t>Land area</t>
  </si>
  <si>
    <t>Nuclear factor</t>
  </si>
  <si>
    <t>Nuclear Power generation</t>
  </si>
  <si>
    <t>billion kWh</t>
  </si>
  <si>
    <r>
      <t xml:space="preserve">ClimatePositions - </t>
    </r>
    <r>
      <rPr>
        <sz val="12"/>
        <rFont val="Calibri"/>
        <family val="2"/>
        <scheme val="minor"/>
      </rPr>
      <t>Nuclear Power generation</t>
    </r>
  </si>
  <si>
    <t>Increase</t>
  </si>
  <si>
    <t>Annual increase</t>
  </si>
  <si>
    <t>Area</t>
  </si>
  <si>
    <t>Humans per</t>
  </si>
  <si>
    <t>as a percentage</t>
  </si>
  <si>
    <r>
      <t>ClimatePositions -</t>
    </r>
    <r>
      <rPr>
        <sz val="12"/>
        <rFont val="Calibri"/>
        <family val="2"/>
        <scheme val="minor"/>
      </rPr>
      <t xml:space="preserve"> Population</t>
    </r>
  </si>
  <si>
    <r>
      <t>km</t>
    </r>
    <r>
      <rPr>
        <vertAlign val="superscript"/>
        <sz val="9"/>
        <color indexed="63"/>
        <rFont val="Calibri"/>
        <family val="2"/>
        <scheme val="minor"/>
      </rPr>
      <t>2</t>
    </r>
  </si>
  <si>
    <r>
      <t>Per km</t>
    </r>
    <r>
      <rPr>
        <vertAlign val="superscript"/>
        <sz val="9"/>
        <color indexed="63"/>
        <rFont val="Calibri"/>
        <family val="2"/>
        <scheme val="minor"/>
      </rPr>
      <t>2</t>
    </r>
  </si>
  <si>
    <r>
      <t>in km</t>
    </r>
    <r>
      <rPr>
        <vertAlign val="superscript"/>
        <sz val="9"/>
        <color indexed="63"/>
        <rFont val="Calibri"/>
        <family val="2"/>
        <scheme val="minor"/>
      </rPr>
      <t>2</t>
    </r>
  </si>
  <si>
    <r>
      <t>km</t>
    </r>
    <r>
      <rPr>
        <vertAlign val="superscript"/>
        <sz val="9"/>
        <color indexed="63"/>
        <rFont val="Calibri"/>
        <family val="2"/>
        <scheme val="minor"/>
      </rPr>
      <t>2</t>
    </r>
    <r>
      <rPr>
        <sz val="9"/>
        <color indexed="63"/>
        <rFont val="Calibri"/>
        <family val="2"/>
        <scheme val="minor"/>
      </rPr>
      <t xml:space="preserve"> in 2015</t>
    </r>
  </si>
  <si>
    <r>
      <t xml:space="preserve">ClimatePositions - </t>
    </r>
    <r>
      <rPr>
        <sz val="12"/>
        <rFont val="Calibri"/>
        <family val="2"/>
        <scheme val="minor"/>
      </rPr>
      <t>GDP(ppp-$) per capita</t>
    </r>
  </si>
  <si>
    <t xml:space="preserve">CO2 Content in the  </t>
  </si>
  <si>
    <t>atmosphere (ppm)</t>
  </si>
  <si>
    <t>ppm:</t>
  </si>
  <si>
    <t>Annual increase rate</t>
  </si>
  <si>
    <t>Land-Ocean</t>
  </si>
  <si>
    <t>Temperature</t>
  </si>
  <si>
    <t>billions:</t>
  </si>
  <si>
    <t>cm:</t>
  </si>
  <si>
    <r>
      <t xml:space="preserve">ClimatePositions - </t>
    </r>
    <r>
      <rPr>
        <sz val="12"/>
        <rFont val="Calibri"/>
        <family val="2"/>
        <scheme val="minor"/>
      </rPr>
      <t>Global: CO2 Content, Land-Ocean Temperature, Population and Sea Level</t>
    </r>
  </si>
  <si>
    <t>Climate Debt per capita:</t>
  </si>
  <si>
    <t>Total Climate Debt:</t>
  </si>
  <si>
    <t>Change in Free Level of CO2 Emissions</t>
  </si>
  <si>
    <t>in 2019, compared to 1990-1999:</t>
  </si>
  <si>
    <t>Every two years</t>
  </si>
  <si>
    <t>Land/Ocean (air) Temperature rise (baseline 1880-1937)</t>
  </si>
  <si>
    <t> </t>
  </si>
  <si>
    <t>(Arab World)</t>
  </si>
  <si>
    <t>(Central Europe &amp; Baltics)</t>
  </si>
  <si>
    <t>(East Asia &amp; Pacific)</t>
  </si>
  <si>
    <t>(Europe &amp; Central Asia)</t>
  </si>
  <si>
    <t>(European Union)</t>
  </si>
  <si>
    <t>(Sub-Saharan Africa)</t>
  </si>
  <si>
    <t>GDP (ppp) per capita in international $</t>
  </si>
  <si>
    <t>Funds</t>
  </si>
  <si>
    <t>Countries (199)</t>
  </si>
  <si>
    <t>Indicator</t>
  </si>
  <si>
    <t>1 = World average</t>
  </si>
  <si>
    <t>(World)</t>
  </si>
  <si>
    <t>Primary Forests as share of Forest Cover:</t>
  </si>
  <si>
    <t>Countries (163)</t>
  </si>
  <si>
    <t>% more people since 2000</t>
  </si>
  <si>
    <t>Region</t>
  </si>
  <si>
    <r>
      <t>Tons of CO</t>
    </r>
    <r>
      <rPr>
        <vertAlign val="subscript"/>
        <sz val="9"/>
        <color theme="1"/>
        <rFont val="Calibri"/>
        <family val="2"/>
        <scheme val="minor"/>
      </rPr>
      <t>2</t>
    </r>
  </si>
  <si>
    <r>
      <t>Ton CO</t>
    </r>
    <r>
      <rPr>
        <vertAlign val="subscript"/>
        <sz val="9"/>
        <color theme="1"/>
        <rFont val="Calibri"/>
        <family val="2"/>
        <scheme val="minor"/>
      </rPr>
      <t>2</t>
    </r>
  </si>
  <si>
    <r>
      <t>Ton CO</t>
    </r>
    <r>
      <rPr>
        <vertAlign val="subscript"/>
        <sz val="9"/>
        <color theme="1"/>
        <rFont val="Calibri"/>
        <family val="2"/>
        <scheme val="minor"/>
      </rPr>
      <t>2</t>
    </r>
    <r>
      <rPr>
        <sz val="10"/>
        <rFont val="Arial"/>
        <family val="2"/>
      </rPr>
      <t/>
    </r>
  </si>
  <si>
    <t>Myanmar</t>
  </si>
  <si>
    <t>Cote d'Ivoire</t>
  </si>
  <si>
    <t>Population &lt;100.000</t>
  </si>
  <si>
    <t>Lack of data</t>
  </si>
  <si>
    <r>
      <t xml:space="preserve">ClimatePositions </t>
    </r>
    <r>
      <rPr>
        <sz val="12"/>
        <rFont val="Calibri"/>
        <family val="2"/>
        <scheme val="minor"/>
      </rPr>
      <t>- Relative Ecological Footprint without carbon, per capita</t>
    </r>
  </si>
  <si>
    <t>Primary Forests</t>
  </si>
  <si>
    <r>
      <t>ClimatePositions</t>
    </r>
    <r>
      <rPr>
        <sz val="12"/>
        <rFont val="Calibri"/>
        <family val="2"/>
        <scheme val="minor"/>
      </rPr>
      <t xml:space="preserve"> - Forest</t>
    </r>
  </si>
  <si>
    <t>Forest</t>
  </si>
  <si>
    <t>CO2 Content in the atmosphere</t>
  </si>
  <si>
    <r>
      <t>Fossil CO</t>
    </r>
    <r>
      <rPr>
        <vertAlign val="subscript"/>
        <sz val="11"/>
        <color theme="1"/>
        <rFont val="Calibri"/>
        <family val="2"/>
        <scheme val="minor"/>
      </rPr>
      <t>2</t>
    </r>
  </si>
  <si>
    <t>&amp; Nuclear</t>
  </si>
  <si>
    <t>Deduction/addition for Forest Cover, etc.</t>
  </si>
  <si>
    <r>
      <rPr>
        <sz val="9"/>
        <color indexed="57"/>
        <rFont val="Calibri"/>
        <family val="2"/>
        <scheme val="minor"/>
      </rPr>
      <t>Green cells</t>
    </r>
    <r>
      <rPr>
        <sz val="9"/>
        <color indexed="63"/>
        <rFont val="Calibri"/>
        <family val="2"/>
        <scheme val="minor"/>
      </rPr>
      <t xml:space="preserve"> = no Climate Debt</t>
    </r>
  </si>
  <si>
    <r>
      <t>Fossil CO</t>
    </r>
    <r>
      <rPr>
        <vertAlign val="subscript"/>
        <sz val="9"/>
        <color theme="1"/>
        <rFont val="Calibri"/>
        <family val="2"/>
        <scheme val="minor"/>
      </rPr>
      <t>2</t>
    </r>
  </si>
  <si>
    <t>Environm.</t>
  </si>
  <si>
    <t>Mul. Funds</t>
  </si>
  <si>
    <r>
      <rPr>
        <sz val="9"/>
        <color theme="8" tint="-0.249977111117893"/>
        <rFont val="Calibri"/>
        <family val="2"/>
        <scheme val="minor"/>
      </rPr>
      <t>Blue cell</t>
    </r>
    <r>
      <rPr>
        <sz val="9"/>
        <color indexed="62"/>
        <rFont val="Calibri"/>
        <family val="2"/>
        <scheme val="minor"/>
      </rPr>
      <t xml:space="preserve">s </t>
    </r>
    <r>
      <rPr>
        <sz val="9"/>
        <rFont val="Calibri"/>
        <family val="2"/>
        <scheme val="minor"/>
      </rPr>
      <t>= lack of data</t>
    </r>
  </si>
  <si>
    <r>
      <rPr>
        <sz val="9"/>
        <color indexed="62"/>
        <rFont val="Calibri"/>
        <family val="2"/>
        <scheme val="minor"/>
      </rPr>
      <t>Blue cells</t>
    </r>
    <r>
      <rPr>
        <sz val="9"/>
        <color indexed="63"/>
        <rFont val="Calibri"/>
        <family val="2"/>
        <scheme val="minor"/>
      </rPr>
      <t xml:space="preserve"> = missing data</t>
    </r>
  </si>
  <si>
    <r>
      <rPr>
        <sz val="9"/>
        <color indexed="10"/>
        <rFont val="Calibri"/>
        <family val="2"/>
        <scheme val="minor"/>
      </rPr>
      <t>Red figures</t>
    </r>
    <r>
      <rPr>
        <sz val="9"/>
        <color indexed="63"/>
        <rFont val="Calibri"/>
        <family val="2"/>
        <scheme val="minor"/>
      </rPr>
      <t xml:space="preserve"> = estimated</t>
    </r>
  </si>
  <si>
    <r>
      <rPr>
        <sz val="9"/>
        <color indexed="62"/>
        <rFont val="Calibri"/>
        <family val="2"/>
        <scheme val="minor"/>
      </rPr>
      <t>Blue cells</t>
    </r>
    <r>
      <rPr>
        <sz val="9"/>
        <color indexed="63"/>
        <rFont val="Calibri"/>
        <family val="2"/>
        <scheme val="minor"/>
      </rPr>
      <t xml:space="preserve"> = lack of data</t>
    </r>
  </si>
  <si>
    <r>
      <rPr>
        <sz val="9"/>
        <color theme="8" tint="-0.249977111117893"/>
        <rFont val="Calibri"/>
        <family val="2"/>
        <scheme val="minor"/>
      </rPr>
      <t>Blue cells</t>
    </r>
    <r>
      <rPr>
        <sz val="9"/>
        <color indexed="63"/>
        <rFont val="Calibri"/>
        <family val="2"/>
        <scheme val="minor"/>
      </rPr>
      <t xml:space="preserve"> = lack of data</t>
    </r>
  </si>
  <si>
    <r>
      <rPr>
        <sz val="9"/>
        <color theme="8" tint="-0.249977111117893"/>
        <rFont val="Calibri"/>
        <family val="2"/>
        <scheme val="minor"/>
      </rPr>
      <t>Blue figure</t>
    </r>
    <r>
      <rPr>
        <sz val="9"/>
        <color rgb="FF0070C0"/>
        <rFont val="Calibri"/>
        <family val="2"/>
        <scheme val="minor"/>
      </rPr>
      <t>s</t>
    </r>
    <r>
      <rPr>
        <sz val="9"/>
        <color indexed="63"/>
        <rFont val="Calibri"/>
        <family val="2"/>
        <scheme val="minor"/>
      </rPr>
      <t xml:space="preserve"> = estimated</t>
    </r>
  </si>
  <si>
    <r>
      <rPr>
        <sz val="9"/>
        <color indexed="62"/>
        <rFont val="Calibri"/>
        <family val="2"/>
        <scheme val="minor"/>
      </rPr>
      <t>Blue figures</t>
    </r>
    <r>
      <rPr>
        <sz val="9"/>
        <color indexed="63"/>
        <rFont val="Calibri"/>
        <family val="2"/>
        <scheme val="minor"/>
      </rPr>
      <t xml:space="preserve"> = estimated</t>
    </r>
  </si>
  <si>
    <t>Change from base year to latest year</t>
  </si>
  <si>
    <r>
      <t>km</t>
    </r>
    <r>
      <rPr>
        <vertAlign val="superscript"/>
        <sz val="9"/>
        <color indexed="23"/>
        <rFont val="Calibri"/>
        <family val="2"/>
        <scheme val="minor"/>
      </rPr>
      <t>2</t>
    </r>
  </si>
  <si>
    <r>
      <t>o</t>
    </r>
    <r>
      <rPr>
        <sz val="9"/>
        <color theme="1"/>
        <rFont val="Calibri"/>
        <family val="2"/>
        <scheme val="minor"/>
      </rPr>
      <t>C:</t>
    </r>
  </si>
  <si>
    <t>Sea Level rise (rate)</t>
  </si>
  <si>
    <t>(cm per year, mean)</t>
  </si>
  <si>
    <t>Fossil CO2 exceeded, tons per capita</t>
  </si>
  <si>
    <t>2000-2018</t>
  </si>
  <si>
    <t>North Macedonia</t>
  </si>
  <si>
    <t>2010-2018</t>
  </si>
  <si>
    <t>Congo (Democratic Rep.)</t>
  </si>
  <si>
    <t>Congo (Republic)</t>
  </si>
  <si>
    <t>Hong Kong (China)</t>
  </si>
  <si>
    <t>Macao (China)</t>
  </si>
  <si>
    <t>Palestinian Ter. (occupied)</t>
  </si>
  <si>
    <t>tons</t>
  </si>
  <si>
    <t>(total 2000-2019 in tons of CO2, per capita)</t>
  </si>
  <si>
    <t>Deduction for Eco. Footprint (without carbon)</t>
  </si>
  <si>
    <t>Fossil CO2 emitted, tons per capita</t>
  </si>
  <si>
    <t>Climate Change financing (Multilateral Funds)</t>
  </si>
  <si>
    <t xml:space="preserve">    World 2010-2018</t>
  </si>
  <si>
    <t>billion</t>
  </si>
  <si>
    <t xml:space="preserve">Free Level of Fossil CO2 Emissions, tons per capita </t>
  </si>
  <si>
    <t>Total, 2020</t>
  </si>
  <si>
    <t>Per capita, 2020</t>
  </si>
  <si>
    <t>billion tons</t>
  </si>
  <si>
    <t>Global share</t>
  </si>
  <si>
    <t>Climate Debt accumulated since 2000 (Int. $)</t>
  </si>
  <si>
    <t>Climate Debt per capita (climate change financing has been deducted)</t>
  </si>
  <si>
    <t>Climate Debt (billion)</t>
  </si>
  <si>
    <t>Climate Funds as share of Climate Debt</t>
  </si>
  <si>
    <t>Climate Breakdown Pricing (CBP)</t>
  </si>
  <si>
    <t>Climate Funds paid (CBP paid)</t>
  </si>
  <si>
    <t>Climate Debt (CBP unpaid)</t>
  </si>
  <si>
    <t>CBP per capita (annual)</t>
  </si>
  <si>
    <t>CBP per capita (accumulated)</t>
  </si>
  <si>
    <t>Total</t>
  </si>
  <si>
    <t>Price per tons CO2 emitted, since 2000</t>
  </si>
  <si>
    <t xml:space="preserve">Climate Change </t>
  </si>
  <si>
    <t xml:space="preserve">Financing, </t>
  </si>
  <si>
    <r>
      <t xml:space="preserve">ClimatePositions - </t>
    </r>
    <r>
      <rPr>
        <sz val="11"/>
        <color theme="1"/>
        <rFont val="Calibri"/>
        <family val="2"/>
        <scheme val="minor"/>
      </rPr>
      <t>Calculation 2000-2020</t>
    </r>
  </si>
  <si>
    <r>
      <t>ClimatePositions -</t>
    </r>
    <r>
      <rPr>
        <sz val="12"/>
        <rFont val="Calibri"/>
        <family val="2"/>
        <scheme val="minor"/>
      </rPr>
      <t xml:space="preserve"> Climate Debt (unpaid Climate Breakdown Pricing)</t>
    </r>
  </si>
  <si>
    <r>
      <t xml:space="preserve">ClimatePositions - </t>
    </r>
    <r>
      <rPr>
        <sz val="12"/>
        <rFont val="Calibri"/>
        <family val="2"/>
        <scheme val="minor"/>
      </rPr>
      <t>Climate Debt over time (unpaid Climate Breakdown Pricing)</t>
    </r>
  </si>
  <si>
    <t>(Middle East &amp; N. Africa)</t>
  </si>
  <si>
    <t>(Latin America &amp; Caribb.)</t>
  </si>
  <si>
    <t>Free Level of Fossil CO2 Emissions 2019</t>
  </si>
  <si>
    <t>Free Level of Fossil CO2 Emissions 2019 in comparison with emissions 1990-1999</t>
  </si>
  <si>
    <t xml:space="preserve">  (By 2020 the 5-yearbox is moved to 2039 in a new calculation sheet)</t>
  </si>
  <si>
    <t>Per capita</t>
  </si>
  <si>
    <t>Fossil CO2 Emissions 1990-1999 (set at Free Level)</t>
  </si>
  <si>
    <t>Annual rate on average</t>
  </si>
  <si>
    <r>
      <t>Fossil CO2</t>
    </r>
    <r>
      <rPr>
        <b/>
        <vertAlign val="subscript"/>
        <sz val="9"/>
        <color indexed="63"/>
        <rFont val="Calibri"/>
        <family val="2"/>
        <scheme val="minor"/>
      </rPr>
      <t xml:space="preserve"> </t>
    </r>
    <r>
      <rPr>
        <b/>
        <sz val="9"/>
        <color indexed="63"/>
        <rFont val="Calibri"/>
        <family val="2"/>
        <scheme val="minor"/>
      </rPr>
      <t>Emissions</t>
    </r>
  </si>
  <si>
    <t>GDP(ppp-$)</t>
  </si>
  <si>
    <t>Environmental Performance</t>
  </si>
  <si>
    <t>Ecological Footprint without carbon</t>
  </si>
  <si>
    <t>Nuclear Power</t>
  </si>
  <si>
    <t>GLOBAL: Land/Ocean Temperature</t>
  </si>
  <si>
    <t>GLOBAL: Sea ​​Level</t>
  </si>
  <si>
    <r>
      <t>GLOBAL: CO2</t>
    </r>
    <r>
      <rPr>
        <b/>
        <vertAlign val="subscript"/>
        <sz val="9"/>
        <color indexed="63"/>
        <rFont val="Calibri"/>
        <family val="2"/>
        <scheme val="minor"/>
      </rPr>
      <t xml:space="preserve"> </t>
    </r>
    <r>
      <rPr>
        <b/>
        <sz val="9"/>
        <color indexed="63"/>
        <rFont val="Calibri"/>
        <family val="2"/>
        <scheme val="minor"/>
      </rPr>
      <t>Content in the atmosphere</t>
    </r>
  </si>
  <si>
    <t>GLOBAL: Population</t>
  </si>
  <si>
    <t>January</t>
  </si>
  <si>
    <t>Climate Debt 2020</t>
  </si>
  <si>
    <t>2010-2019 (average)</t>
  </si>
  <si>
    <t>No Climate Debt</t>
  </si>
  <si>
    <t>Fossil CO2 Emissions exceeded, total 2000-2019</t>
  </si>
  <si>
    <r>
      <rPr>
        <sz val="9"/>
        <color theme="1" tint="0.499984740745262"/>
        <rFont val="Calibri"/>
        <family val="2"/>
      </rPr>
      <t>⁰</t>
    </r>
    <r>
      <rPr>
        <sz val="9"/>
        <color theme="1" tint="0.499984740745262"/>
        <rFont val="Calibri"/>
        <family val="2"/>
        <scheme val="minor"/>
      </rPr>
      <t>C</t>
    </r>
  </si>
  <si>
    <t>Accumulated 2000-2020 (CO2: 2000-2018)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</si>
</sst>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 #,##0.00_ ;_ * \-#,##0.00_ ;_ * &quot;-&quot;??_ ;_ @_ "/>
    <numFmt numFmtId="164" formatCode="[$$-409]#,##0"/>
    <numFmt numFmtId="165" formatCode="0.0%"/>
    <numFmt numFmtId="166" formatCode="0.0"/>
    <numFmt numFmtId="167" formatCode="0.000%"/>
    <numFmt numFmtId="168" formatCode="[$$-409]#,##0.000"/>
    <numFmt numFmtId="169" formatCode="0.0000"/>
    <numFmt numFmtId="170" formatCode="[$$-409]#,##0.00"/>
    <numFmt numFmtId="171" formatCode="[$$-409]#,##0.0"/>
    <numFmt numFmtId="172" formatCode="#,##0\ [$€-1]"/>
    <numFmt numFmtId="173" formatCode="0.000"/>
    <numFmt numFmtId="174" formatCode="#,##0.0"/>
    <numFmt numFmtId="175" formatCode="0.00000000"/>
    <numFmt numFmtId="176" formatCode="#,##0.000"/>
    <numFmt numFmtId="177" formatCode="_ * #,##0_ ;_ * \-#,##0_ ;_ * &quot;-&quot;??_ ;_ @_ "/>
    <numFmt numFmtId="178" formatCode="[$$-409]#,##0_ ;[Red]\-[$$-409]#,##0\ "/>
    <numFmt numFmtId="179" formatCode="[$$-409]#,##0.0_ ;[Red]\-[$$-409]#,##0.0\ "/>
    <numFmt numFmtId="180" formatCode="[$$-409]#,##0.00_ ;[Red]\-[$$-409]#,##0.00\ "/>
    <numFmt numFmtId="181" formatCode="_ * #,##0.000_ ;_ * \-#,##0.000_ ;_ * &quot;-&quot;??_ ;_ @_ "/>
    <numFmt numFmtId="182" formatCode="_ * #,##0.000_ ;_ * \-#,##0.000_ ;_ * &quot;-&quot;???_ ;_ @_ "/>
  </numFmts>
  <fonts count="182">
    <font>
      <sz val="11"/>
      <color theme="1"/>
      <name val="Calibri"/>
      <family val="2"/>
      <scheme val="minor"/>
    </font>
    <font>
      <sz val="9"/>
      <color indexed="81"/>
      <name val="Tahoma"/>
      <family val="2"/>
    </font>
    <font>
      <sz val="8"/>
      <color theme="1" tint="0.34998626667073579"/>
      <name val="Calibri"/>
      <family val="2"/>
      <scheme val="minor"/>
    </font>
    <font>
      <sz val="12"/>
      <name val="Calibri"/>
      <family val="2"/>
      <scheme val="minor"/>
    </font>
    <font>
      <sz val="10"/>
      <color theme="8" tint="0.79998168889431442"/>
      <name val="Calibri"/>
      <family val="2"/>
      <scheme val="minor"/>
    </font>
    <font>
      <sz val="9"/>
      <color theme="2" tint="-0.749992370372631"/>
      <name val="Calibri"/>
      <family val="2"/>
      <scheme val="minor"/>
    </font>
    <font>
      <sz val="10"/>
      <color rgb="FFFF0000"/>
      <name val="Calibri"/>
      <family val="2"/>
      <scheme val="minor"/>
    </font>
    <font>
      <sz val="10"/>
      <color theme="1" tint="0.34998626667073579"/>
      <name val="Calibri"/>
      <family val="2"/>
      <scheme val="minor"/>
    </font>
    <font>
      <sz val="8"/>
      <color theme="1" tint="0.499984740745262"/>
      <name val="Calibri"/>
      <family val="2"/>
      <scheme val="minor"/>
    </font>
    <font>
      <sz val="10"/>
      <color indexed="63"/>
      <name val="Calibri"/>
      <family val="2"/>
      <scheme val="minor"/>
    </font>
    <font>
      <i/>
      <sz val="10"/>
      <color theme="0" tint="-0.499984740745262"/>
      <name val="Calibri"/>
      <family val="2"/>
      <scheme val="minor"/>
    </font>
    <font>
      <sz val="10"/>
      <color rgb="FFFFC000"/>
      <name val="Calibri"/>
      <family val="2"/>
      <scheme val="minor"/>
    </font>
    <font>
      <sz val="11"/>
      <color theme="1"/>
      <name val="Calibri"/>
      <family val="2"/>
      <scheme val="minor"/>
    </font>
    <font>
      <sz val="11"/>
      <color rgb="FFFF0000"/>
      <name val="Calibri"/>
      <family val="2"/>
      <scheme val="minor"/>
    </font>
    <font>
      <sz val="10"/>
      <color rgb="FFFF0000"/>
      <name val="Times New Roman"/>
      <family val="1"/>
    </font>
    <font>
      <sz val="8"/>
      <color theme="1" tint="0.249977111117893"/>
      <name val="Calibri"/>
      <family val="2"/>
      <scheme val="minor"/>
    </font>
    <font>
      <sz val="10"/>
      <color indexed="10"/>
      <name val="Calibri"/>
      <family val="2"/>
      <scheme val="minor"/>
    </font>
    <font>
      <b/>
      <sz val="12"/>
      <name val="Calibri"/>
      <family val="2"/>
      <scheme val="minor"/>
    </font>
    <font>
      <sz val="10"/>
      <color theme="6" tint="-0.249977111117893"/>
      <name val="Calibri"/>
      <family val="2"/>
      <scheme val="minor"/>
    </font>
    <font>
      <b/>
      <sz val="10"/>
      <color theme="3" tint="0.39997558519241921"/>
      <name val="Calibri"/>
      <family val="2"/>
      <scheme val="minor"/>
    </font>
    <font>
      <b/>
      <sz val="10"/>
      <color rgb="FFFF0000"/>
      <name val="Calibri"/>
      <family val="2"/>
      <scheme val="minor"/>
    </font>
    <font>
      <sz val="8"/>
      <color indexed="10"/>
      <name val="Calibri"/>
      <family val="2"/>
      <scheme val="minor"/>
    </font>
    <font>
      <sz val="8"/>
      <color indexed="23"/>
      <name val="Calibri"/>
      <family val="2"/>
      <scheme val="minor"/>
    </font>
    <font>
      <sz val="8"/>
      <color indexed="55"/>
      <name val="Calibri"/>
      <family val="2"/>
      <scheme val="minor"/>
    </font>
    <font>
      <sz val="10"/>
      <color indexed="22"/>
      <name val="Calibri"/>
      <family val="2"/>
      <scheme val="minor"/>
    </font>
    <font>
      <sz val="9"/>
      <color indexed="63"/>
      <name val="Calibri"/>
      <family val="2"/>
      <scheme val="minor"/>
    </font>
    <font>
      <sz val="8"/>
      <color indexed="63"/>
      <name val="Calibri"/>
      <family val="2"/>
      <scheme val="minor"/>
    </font>
    <font>
      <b/>
      <sz val="9"/>
      <color indexed="63"/>
      <name val="Calibri"/>
      <family val="2"/>
      <scheme val="minor"/>
    </font>
    <font>
      <sz val="9"/>
      <color rgb="FF0070C0"/>
      <name val="Calibri"/>
      <family val="2"/>
      <scheme val="minor"/>
    </font>
    <font>
      <sz val="9"/>
      <color theme="0" tint="-0.14999847407452621"/>
      <name val="Calibri"/>
      <family val="2"/>
      <scheme val="minor"/>
    </font>
    <font>
      <sz val="10"/>
      <color theme="0" tint="-0.14999847407452621"/>
      <name val="Calibri"/>
      <family val="2"/>
      <scheme val="minor"/>
    </font>
    <font>
      <sz val="10"/>
      <color indexed="8"/>
      <name val="Calibri"/>
      <family val="2"/>
      <scheme val="minor"/>
    </font>
    <font>
      <sz val="10"/>
      <name val="Calibri"/>
      <family val="2"/>
      <scheme val="minor"/>
    </font>
    <font>
      <sz val="10"/>
      <color rgb="FFFF0000"/>
      <name val="Arial"/>
      <family val="2"/>
    </font>
    <font>
      <sz val="7.7"/>
      <color theme="1" tint="0.499984740745262"/>
      <name val="Marlett"/>
      <charset val="2"/>
    </font>
    <font>
      <sz val="7.7"/>
      <color indexed="52"/>
      <name val="Marlett"/>
      <charset val="2"/>
    </font>
    <font>
      <sz val="7.7"/>
      <color rgb="FF00B050"/>
      <name val="Marlett"/>
      <charset val="2"/>
    </font>
    <font>
      <sz val="7.7"/>
      <color theme="4" tint="-0.249977111117893"/>
      <name val="Marlett"/>
      <charset val="2"/>
    </font>
    <font>
      <sz val="7.7"/>
      <color theme="3" tint="0.59999389629810485"/>
      <name val="Marlett"/>
      <charset val="2"/>
    </font>
    <font>
      <sz val="10"/>
      <color theme="4" tint="-0.249977111117893"/>
      <name val="Calibri"/>
      <family val="2"/>
      <scheme val="minor"/>
    </font>
    <font>
      <sz val="10"/>
      <color theme="0"/>
      <name val="Calibri"/>
      <family val="2"/>
      <scheme val="minor"/>
    </font>
    <font>
      <sz val="9"/>
      <name val="Calibri"/>
      <family val="2"/>
      <scheme val="minor"/>
    </font>
    <font>
      <sz val="8"/>
      <color indexed="62"/>
      <name val="Calibri"/>
      <family val="2"/>
      <scheme val="minor"/>
    </font>
    <font>
      <sz val="7.7"/>
      <color rgb="FFC00000"/>
      <name val="Marlett"/>
      <charset val="2"/>
    </font>
    <font>
      <sz val="9"/>
      <color theme="7" tint="-0.249977111117893"/>
      <name val="Calibri"/>
      <family val="2"/>
      <scheme val="minor"/>
    </font>
    <font>
      <sz val="10"/>
      <name val="Arial"/>
      <family val="2"/>
    </font>
    <font>
      <sz val="8"/>
      <color theme="0"/>
      <name val="Calibri"/>
      <family val="2"/>
      <scheme val="minor"/>
    </font>
    <font>
      <sz val="10"/>
      <color indexed="9"/>
      <name val="Calibri"/>
      <family val="2"/>
      <scheme val="minor"/>
    </font>
    <font>
      <sz val="10"/>
      <color indexed="48"/>
      <name val="Calibri"/>
      <family val="2"/>
      <scheme val="minor"/>
    </font>
    <font>
      <b/>
      <sz val="9"/>
      <name val="Calibri"/>
      <family val="2"/>
      <scheme val="minor"/>
    </font>
    <font>
      <sz val="9"/>
      <color indexed="8"/>
      <name val="Calibri"/>
      <family val="2"/>
      <scheme val="minor"/>
    </font>
    <font>
      <sz val="10"/>
      <color indexed="23"/>
      <name val="Calibri"/>
      <family val="2"/>
      <scheme val="minor"/>
    </font>
    <font>
      <sz val="9"/>
      <color theme="0" tint="-0.499984740745262"/>
      <name val="Calibri"/>
      <family val="2"/>
      <scheme val="minor"/>
    </font>
    <font>
      <sz val="9"/>
      <color indexed="9"/>
      <name val="Calibri"/>
      <family val="2"/>
      <scheme val="minor"/>
    </font>
    <font>
      <sz val="9"/>
      <color rgb="FFFF0000"/>
      <name val="Calibri"/>
      <family val="2"/>
      <scheme val="minor"/>
    </font>
    <font>
      <sz val="8"/>
      <color theme="0" tint="-0.499984740745262"/>
      <name val="Calibri"/>
      <family val="2"/>
      <scheme val="minor"/>
    </font>
    <font>
      <sz val="7.5"/>
      <color rgb="FF00B050"/>
      <name val="Marlett"/>
      <charset val="2"/>
    </font>
    <font>
      <sz val="9"/>
      <color indexed="23"/>
      <name val="Calibri"/>
      <family val="2"/>
      <scheme val="minor"/>
    </font>
    <font>
      <sz val="9"/>
      <color rgb="FF000000"/>
      <name val="Calibri"/>
      <family val="2"/>
      <scheme val="minor"/>
    </font>
    <font>
      <sz val="9"/>
      <color theme="8" tint="-0.249977111117893"/>
      <name val="Calibri"/>
      <family val="2"/>
      <scheme val="minor"/>
    </font>
    <font>
      <sz val="9"/>
      <color theme="4" tint="-0.249977111117893"/>
      <name val="Calibri"/>
      <family val="2"/>
      <scheme val="minor"/>
    </font>
    <font>
      <sz val="11"/>
      <color theme="0"/>
      <name val="Calibri"/>
      <family val="2"/>
      <scheme val="minor"/>
    </font>
    <font>
      <sz val="9"/>
      <name val="Times New Roman"/>
      <family val="1"/>
    </font>
    <font>
      <sz val="9"/>
      <color theme="9" tint="-0.499984740745262"/>
      <name val="Calibri"/>
      <family val="2"/>
      <scheme val="minor"/>
    </font>
    <font>
      <sz val="10"/>
      <color theme="1" tint="0.14999847407452621"/>
      <name val="Calibri"/>
      <family val="2"/>
      <scheme val="minor"/>
    </font>
    <font>
      <sz val="9"/>
      <color theme="4" tint="0.59999389629810485"/>
      <name val="Calibri"/>
      <family val="2"/>
      <scheme val="minor"/>
    </font>
    <font>
      <sz val="8"/>
      <name val="Calibri"/>
      <family val="2"/>
      <scheme val="minor"/>
    </font>
    <font>
      <sz val="10"/>
      <color theme="9"/>
      <name val="Calibri"/>
      <family val="2"/>
      <scheme val="minor"/>
    </font>
    <font>
      <sz val="10"/>
      <color theme="0" tint="-0.499984740745262"/>
      <name val="Calibri"/>
      <family val="2"/>
      <scheme val="minor"/>
    </font>
    <font>
      <b/>
      <sz val="10"/>
      <color theme="9"/>
      <name val="Calibri"/>
      <family val="2"/>
      <scheme val="minor"/>
    </font>
    <font>
      <b/>
      <sz val="10"/>
      <color indexed="17"/>
      <name val="Calibri"/>
      <family val="2"/>
      <scheme val="minor"/>
    </font>
    <font>
      <sz val="9"/>
      <color theme="0"/>
      <name val="Calibri"/>
      <family val="2"/>
      <scheme val="minor"/>
    </font>
    <font>
      <u/>
      <sz val="8"/>
      <color theme="1" tint="0.249977111117893"/>
      <name val="Calibri"/>
      <family val="2"/>
      <scheme val="minor"/>
    </font>
    <font>
      <u/>
      <sz val="10"/>
      <color rgb="FFFF0000"/>
      <name val="Calibri"/>
      <family val="2"/>
      <scheme val="minor"/>
    </font>
    <font>
      <sz val="9"/>
      <color indexed="48"/>
      <name val="Calibri"/>
      <family val="2"/>
      <scheme val="minor"/>
    </font>
    <font>
      <vertAlign val="superscript"/>
      <sz val="9"/>
      <color indexed="63"/>
      <name val="Calibri"/>
      <family val="2"/>
      <scheme val="minor"/>
    </font>
    <font>
      <u/>
      <sz val="9"/>
      <color indexed="63"/>
      <name val="Calibri"/>
      <family val="2"/>
      <scheme val="minor"/>
    </font>
    <font>
      <sz val="9"/>
      <color theme="1" tint="0.249977111117893"/>
      <name val="Calibri"/>
      <family val="2"/>
      <scheme val="minor"/>
    </font>
    <font>
      <u/>
      <sz val="10"/>
      <color indexed="12"/>
      <name val="Arial"/>
      <family val="2"/>
    </font>
    <font>
      <sz val="10"/>
      <color theme="0" tint="-0.249977111117893"/>
      <name val="Calibri"/>
      <family val="2"/>
      <scheme val="minor"/>
    </font>
    <font>
      <sz val="9.8000000000000007"/>
      <name val="Calibri"/>
      <family val="2"/>
      <scheme val="minor"/>
    </font>
    <font>
      <sz val="10"/>
      <color theme="5" tint="-0.249977111117893"/>
      <name val="Calibri"/>
      <family val="2"/>
      <scheme val="minor"/>
    </font>
    <font>
      <sz val="9"/>
      <color indexed="10"/>
      <name val="Calibri"/>
      <family val="2"/>
      <scheme val="minor"/>
    </font>
    <font>
      <sz val="12"/>
      <color rgb="FF333333"/>
      <name val="Inherit"/>
      <charset val="1"/>
    </font>
    <font>
      <sz val="11"/>
      <name val="Calibri"/>
      <family val="2"/>
      <scheme val="minor"/>
    </font>
    <font>
      <b/>
      <sz val="11"/>
      <name val="Calibri"/>
      <family val="2"/>
      <scheme val="minor"/>
    </font>
    <font>
      <sz val="7.7"/>
      <color rgb="FFFF0000"/>
      <name val="Marlett"/>
      <charset val="2"/>
    </font>
    <font>
      <sz val="7.7"/>
      <color rgb="FF7030A0"/>
      <name val="Marlett"/>
      <charset val="2"/>
    </font>
    <font>
      <sz val="7.7"/>
      <color theme="5" tint="-0.249977111117893"/>
      <name val="Marlett"/>
      <charset val="2"/>
    </font>
    <font>
      <b/>
      <u/>
      <sz val="10"/>
      <color theme="1" tint="0.249977111117893"/>
      <name val="Calibri"/>
      <family val="2"/>
      <scheme val="minor"/>
    </font>
    <font>
      <b/>
      <sz val="9"/>
      <color theme="0" tint="-0.499984740745262"/>
      <name val="Calibri"/>
      <family val="2"/>
      <scheme val="minor"/>
    </font>
    <font>
      <sz val="7.7"/>
      <color theme="0" tint="-0.499984740745262"/>
      <name val="Marlett"/>
      <charset val="2"/>
    </font>
    <font>
      <sz val="7.7"/>
      <color rgb="FF0070C0"/>
      <name val="Marlett"/>
      <charset val="2"/>
    </font>
    <font>
      <sz val="7.5"/>
      <color rgb="FFFF0000"/>
      <name val="Marlett"/>
      <charset val="2"/>
    </font>
    <font>
      <sz val="7.5"/>
      <color rgb="FF0070C0"/>
      <name val="Marlett"/>
      <charset val="2"/>
    </font>
    <font>
      <sz val="10"/>
      <color theme="0"/>
      <name val="Arial"/>
      <family val="2"/>
    </font>
    <font>
      <u/>
      <sz val="10"/>
      <color theme="0"/>
      <name val="Times New Roman"/>
      <family val="1"/>
    </font>
    <font>
      <sz val="9"/>
      <color theme="0"/>
      <name val="Times New Roman"/>
      <family val="1"/>
    </font>
    <font>
      <sz val="9"/>
      <color theme="1" tint="0.34998626667073579"/>
      <name val="Calibri"/>
      <family val="2"/>
      <scheme val="minor"/>
    </font>
    <font>
      <sz val="9"/>
      <color theme="1" tint="0.499984740745262"/>
      <name val="Calibri"/>
      <family val="2"/>
      <scheme val="minor"/>
    </font>
    <font>
      <sz val="10"/>
      <name val="Calibri"/>
      <family val="2"/>
      <scheme val="minor"/>
    </font>
    <font>
      <sz val="11"/>
      <color theme="1"/>
      <name val="Calibri"/>
      <family val="2"/>
      <scheme val="minor"/>
    </font>
    <font>
      <sz val="10"/>
      <color indexed="63"/>
      <name val="Calibri"/>
      <family val="2"/>
      <scheme val="minor"/>
    </font>
    <font>
      <b/>
      <sz val="10"/>
      <color indexed="63"/>
      <name val="Calibri"/>
      <family val="2"/>
      <scheme val="minor"/>
    </font>
    <font>
      <sz val="10"/>
      <color indexed="10"/>
      <name val="Calibri"/>
      <family val="2"/>
      <scheme val="minor"/>
    </font>
    <font>
      <sz val="10"/>
      <color rgb="FFFF0000"/>
      <name val="Calibri"/>
      <family val="2"/>
      <scheme val="minor"/>
    </font>
    <font>
      <sz val="11"/>
      <color rgb="FFFF0000"/>
      <name val="Calibri"/>
      <family val="2"/>
      <scheme val="minor"/>
    </font>
    <font>
      <sz val="8"/>
      <color theme="0"/>
      <name val="Calibri"/>
      <family val="2"/>
      <scheme val="minor"/>
    </font>
    <font>
      <sz val="10"/>
      <color theme="0"/>
      <name val="Calibri"/>
      <family val="2"/>
      <scheme val="minor"/>
    </font>
    <font>
      <sz val="12"/>
      <name val="Calibri"/>
      <family val="2"/>
      <scheme val="minor"/>
    </font>
    <font>
      <sz val="8"/>
      <color indexed="23"/>
      <name val="Calibri"/>
      <family val="2"/>
      <scheme val="minor"/>
    </font>
    <font>
      <sz val="10"/>
      <color indexed="9"/>
      <name val="Calibri"/>
      <family val="2"/>
      <scheme val="minor"/>
    </font>
    <font>
      <sz val="8"/>
      <color indexed="9"/>
      <name val="Calibri"/>
      <family val="2"/>
      <scheme val="minor"/>
    </font>
    <font>
      <sz val="9"/>
      <color theme="0" tint="-0.499984740745262"/>
      <name val="Calibri"/>
      <family val="2"/>
      <scheme val="minor"/>
    </font>
    <font>
      <sz val="10"/>
      <color theme="6" tint="-0.249977111117893"/>
      <name val="Calibri"/>
      <family val="2"/>
      <scheme val="minor"/>
    </font>
    <font>
      <b/>
      <sz val="10"/>
      <color indexed="10"/>
      <name val="Calibri"/>
      <family val="2"/>
      <scheme val="minor"/>
    </font>
    <font>
      <sz val="10"/>
      <color theme="6" tint="0.79998168889431442"/>
      <name val="Calibri"/>
      <family val="2"/>
      <scheme val="minor"/>
    </font>
    <font>
      <b/>
      <sz val="9"/>
      <color indexed="63"/>
      <name val="Calibri"/>
      <family val="2"/>
      <scheme val="minor"/>
    </font>
    <font>
      <b/>
      <sz val="8"/>
      <color indexed="63"/>
      <name val="Calibri"/>
      <family val="2"/>
      <scheme val="minor"/>
    </font>
    <font>
      <sz val="9"/>
      <color indexed="63"/>
      <name val="Calibri"/>
      <family val="2"/>
      <scheme val="minor"/>
    </font>
    <font>
      <vertAlign val="subscript"/>
      <sz val="11"/>
      <color theme="1"/>
      <name val="Calibri"/>
      <family val="2"/>
      <scheme val="minor"/>
    </font>
    <font>
      <sz val="9"/>
      <color indexed="9"/>
      <name val="Calibri"/>
      <family val="2"/>
      <scheme val="minor"/>
    </font>
    <font>
      <u/>
      <sz val="10"/>
      <color indexed="10"/>
      <name val="Calibri"/>
      <family val="2"/>
      <scheme val="minor"/>
    </font>
    <font>
      <sz val="8"/>
      <color theme="0" tint="-0.499984740745262"/>
      <name val="Calibri"/>
      <family val="2"/>
      <scheme val="minor"/>
    </font>
    <font>
      <sz val="9"/>
      <color theme="1" tint="0.249977111117893"/>
      <name val="Calibri"/>
      <family val="2"/>
      <scheme val="minor"/>
    </font>
    <font>
      <sz val="10"/>
      <color indexed="8"/>
      <name val="Calibri"/>
      <family val="2"/>
      <scheme val="minor"/>
    </font>
    <font>
      <sz val="8"/>
      <color indexed="18"/>
      <name val="Calibri"/>
      <family val="2"/>
      <scheme val="minor"/>
    </font>
    <font>
      <sz val="8"/>
      <color indexed="12"/>
      <name val="Calibri"/>
      <family val="2"/>
      <scheme val="minor"/>
    </font>
    <font>
      <u/>
      <sz val="8"/>
      <color indexed="18"/>
      <name val="Calibri"/>
      <family val="2"/>
      <scheme val="minor"/>
    </font>
    <font>
      <u/>
      <sz val="8"/>
      <color indexed="12"/>
      <name val="Calibri"/>
      <family val="2"/>
      <scheme val="minor"/>
    </font>
    <font>
      <b/>
      <sz val="10"/>
      <color theme="9" tint="-0.249977111117893"/>
      <name val="Calibri"/>
      <family val="2"/>
      <scheme val="minor"/>
    </font>
    <font>
      <sz val="8"/>
      <color indexed="63"/>
      <name val="Calibri"/>
      <family val="2"/>
      <scheme val="minor"/>
    </font>
    <font>
      <sz val="8"/>
      <color indexed="10"/>
      <name val="Calibri"/>
      <family val="2"/>
      <scheme val="minor"/>
    </font>
    <font>
      <sz val="10"/>
      <color theme="0" tint="-0.499984740745262"/>
      <name val="Calibri"/>
      <family val="2"/>
      <scheme val="minor"/>
    </font>
    <font>
      <b/>
      <u/>
      <sz val="10"/>
      <color theme="1" tint="0.249977111117893"/>
      <name val="Calibri"/>
      <family val="2"/>
      <scheme val="minor"/>
    </font>
    <font>
      <sz val="11"/>
      <color theme="0" tint="-0.499984740745262"/>
      <name val="Calibri"/>
      <family val="2"/>
      <scheme val="minor"/>
    </font>
    <font>
      <b/>
      <u/>
      <sz val="8"/>
      <color theme="0" tint="-0.499984740745262"/>
      <name val="Calibri"/>
      <family val="2"/>
      <scheme val="minor"/>
    </font>
    <font>
      <u/>
      <sz val="10"/>
      <color theme="0" tint="-0.499984740745262"/>
      <name val="Calibri"/>
      <family val="2"/>
      <scheme val="minor"/>
    </font>
    <font>
      <sz val="10"/>
      <color indexed="50"/>
      <name val="Calibri"/>
      <family val="2"/>
      <scheme val="minor"/>
    </font>
    <font>
      <b/>
      <sz val="9"/>
      <color theme="0" tint="-0.499984740745262"/>
      <name val="Calibri"/>
      <family val="2"/>
      <scheme val="minor"/>
    </font>
    <font>
      <b/>
      <sz val="10"/>
      <color theme="0" tint="-0.499984740745262"/>
      <name val="Calibri"/>
      <family val="2"/>
      <scheme val="minor"/>
    </font>
    <font>
      <sz val="9"/>
      <name val="Calibri"/>
      <family val="2"/>
      <scheme val="minor"/>
    </font>
    <font>
      <sz val="9"/>
      <color theme="1"/>
      <name val="Calibri"/>
      <family val="2"/>
      <scheme val="minor"/>
    </font>
    <font>
      <vertAlign val="subscript"/>
      <sz val="9"/>
      <color theme="1"/>
      <name val="Calibri"/>
      <family val="2"/>
      <scheme val="minor"/>
    </font>
    <font>
      <u/>
      <sz val="9"/>
      <name val="Calibri"/>
      <family val="2"/>
      <scheme val="minor"/>
    </font>
    <font>
      <sz val="9"/>
      <color indexed="62"/>
      <name val="Calibri"/>
      <family val="2"/>
      <scheme val="minor"/>
    </font>
    <font>
      <sz val="7.5"/>
      <color theme="0" tint="-0.499984740745262"/>
      <name val="Marlett"/>
      <charset val="2"/>
    </font>
    <font>
      <b/>
      <sz val="9"/>
      <color theme="1" tint="0.499984740745262"/>
      <name val="Calibri"/>
      <family val="2"/>
      <scheme val="minor"/>
    </font>
    <font>
      <b/>
      <sz val="9"/>
      <color theme="1" tint="4.9989318521683403E-2"/>
      <name val="Calibri"/>
      <family val="2"/>
      <scheme val="minor"/>
    </font>
    <font>
      <sz val="9"/>
      <color theme="1" tint="4.9989318521683403E-2"/>
      <name val="Calibri"/>
      <family val="2"/>
      <scheme val="minor"/>
    </font>
    <font>
      <u/>
      <sz val="8"/>
      <color theme="0"/>
      <name val="Calibri"/>
      <family val="2"/>
      <scheme val="minor"/>
    </font>
    <font>
      <sz val="9"/>
      <color rgb="FF00B0F0"/>
      <name val="Calibri"/>
      <family val="2"/>
      <scheme val="minor"/>
    </font>
    <font>
      <sz val="8"/>
      <color theme="1"/>
      <name val="Calibri"/>
      <family val="2"/>
      <scheme val="minor"/>
    </font>
    <font>
      <sz val="9"/>
      <color indexed="57"/>
      <name val="Calibri"/>
      <family val="2"/>
      <scheme val="minor"/>
    </font>
    <font>
      <b/>
      <sz val="9"/>
      <color theme="0"/>
      <name val="Calibri"/>
      <family val="2"/>
      <scheme val="minor"/>
    </font>
    <font>
      <b/>
      <sz val="9"/>
      <color rgb="FFFF0000"/>
      <name val="Calibri"/>
      <family val="2"/>
      <scheme val="minor"/>
    </font>
    <font>
      <b/>
      <u/>
      <sz val="9"/>
      <color indexed="63"/>
      <name val="Calibri"/>
      <family val="2"/>
      <scheme val="minor"/>
    </font>
    <font>
      <sz val="9"/>
      <color theme="0" tint="-0.249977111117893"/>
      <name val="Calibri"/>
      <family val="2"/>
      <scheme val="minor"/>
    </font>
    <font>
      <b/>
      <sz val="9"/>
      <color indexed="23"/>
      <name val="Calibri"/>
      <family val="2"/>
      <scheme val="minor"/>
    </font>
    <font>
      <sz val="9"/>
      <color theme="0" tint="-0.34998626667073579"/>
      <name val="Calibri"/>
      <family val="2"/>
      <scheme val="minor"/>
    </font>
    <font>
      <sz val="9"/>
      <color indexed="58"/>
      <name val="Calibri"/>
      <family val="2"/>
      <scheme val="minor"/>
    </font>
    <font>
      <vertAlign val="superscript"/>
      <sz val="9"/>
      <color indexed="23"/>
      <name val="Calibri"/>
      <family val="2"/>
      <scheme val="minor"/>
    </font>
    <font>
      <u/>
      <sz val="9"/>
      <color indexed="12"/>
      <name val="Calibri"/>
      <family val="2"/>
      <scheme val="minor"/>
    </font>
    <font>
      <vertAlign val="superscript"/>
      <sz val="9"/>
      <name val="Calibri"/>
      <family val="2"/>
      <scheme val="minor"/>
    </font>
    <font>
      <u/>
      <sz val="9"/>
      <color theme="5" tint="-0.249977111117893"/>
      <name val="Calibri"/>
      <family val="2"/>
      <scheme val="minor"/>
    </font>
    <font>
      <i/>
      <sz val="9"/>
      <color theme="0" tint="-0.499984740745262"/>
      <name val="Calibri"/>
      <family val="2"/>
      <scheme val="minor"/>
    </font>
    <font>
      <sz val="9"/>
      <color rgb="FFFF0000"/>
      <name val="Times New Roman"/>
      <family val="1"/>
    </font>
    <font>
      <sz val="11"/>
      <color theme="0" tint="-0.249977111117893"/>
      <name val="Calibri"/>
      <family val="2"/>
      <scheme val="minor"/>
    </font>
    <font>
      <u/>
      <sz val="11"/>
      <color theme="0" tint="-0.249977111117893"/>
      <name val="Calibri"/>
      <family val="2"/>
      <scheme val="minor"/>
    </font>
    <font>
      <b/>
      <u/>
      <sz val="8"/>
      <color rgb="FFFF0000"/>
      <name val="Calibri"/>
      <family val="2"/>
      <scheme val="minor"/>
    </font>
    <font>
      <sz val="8"/>
      <color rgb="FFFF0000"/>
      <name val="Calibri"/>
      <family val="2"/>
      <scheme val="minor"/>
    </font>
    <font>
      <sz val="8"/>
      <color theme="7" tint="-0.249977111117893"/>
      <name val="Calibri"/>
      <family val="2"/>
      <scheme val="minor"/>
    </font>
    <font>
      <b/>
      <sz val="9"/>
      <color theme="1" tint="0.34998626667073579"/>
      <name val="Calibri"/>
      <family val="2"/>
      <scheme val="minor"/>
    </font>
    <font>
      <b/>
      <vertAlign val="subscript"/>
      <sz val="9"/>
      <color indexed="63"/>
      <name val="Calibri"/>
      <family val="2"/>
      <scheme val="minor"/>
    </font>
    <font>
      <b/>
      <sz val="9"/>
      <color indexed="18"/>
      <name val="Calibri"/>
      <family val="2"/>
      <scheme val="minor"/>
    </font>
    <font>
      <sz val="9"/>
      <color indexed="18"/>
      <name val="Calibri"/>
      <family val="2"/>
      <scheme val="minor"/>
    </font>
    <font>
      <b/>
      <sz val="9"/>
      <color indexed="81"/>
      <name val="Tahoma"/>
      <family val="2"/>
    </font>
    <font>
      <sz val="9"/>
      <color theme="3" tint="-0.249977111117893"/>
      <name val="Calibri"/>
      <family val="2"/>
      <scheme val="minor"/>
    </font>
    <font>
      <b/>
      <sz val="10"/>
      <color rgb="FF0070C0"/>
      <name val="Calibri"/>
      <family val="2"/>
      <scheme val="minor"/>
    </font>
    <font>
      <sz val="11"/>
      <color theme="9" tint="-0.249977111117893"/>
      <name val="Calibri"/>
      <family val="2"/>
      <scheme val="minor"/>
    </font>
    <font>
      <sz val="8"/>
      <color theme="7" tint="-0.499984740745262"/>
      <name val="Calibri"/>
      <family val="2"/>
      <scheme val="minor"/>
    </font>
    <font>
      <sz val="9"/>
      <color theme="1" tint="0.499984740745262"/>
      <name val="Calibri"/>
      <family val="2"/>
    </font>
  </fonts>
  <fills count="22">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69696"/>
        <bgColor indexed="64"/>
      </patternFill>
    </fill>
    <fill>
      <patternFill patternType="solid">
        <fgColor indexed="31"/>
        <bgColor indexed="64"/>
      </patternFill>
    </fill>
    <fill>
      <patternFill patternType="solid">
        <fgColor theme="0" tint="-0.249977111117893"/>
        <bgColor indexed="64"/>
      </patternFill>
    </fill>
    <fill>
      <patternFill patternType="solid">
        <fgColor indexed="22"/>
        <bgColor indexed="64"/>
      </patternFill>
    </fill>
    <fill>
      <patternFill patternType="solid">
        <fgColor theme="4" tint="0.59999389629810485"/>
        <bgColor indexed="64"/>
      </patternFill>
    </fill>
    <fill>
      <patternFill patternType="solid">
        <fgColor theme="6" tint="0.59999389629810485"/>
        <bgColor rgb="FF000000"/>
      </patternFill>
    </fill>
    <fill>
      <patternFill patternType="solid">
        <fgColor theme="4" tint="0.39997558519241921"/>
        <bgColor rgb="FF000000"/>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1" tint="4.9989318521683403E-2"/>
        <bgColor indexed="64"/>
      </patternFill>
    </fill>
    <fill>
      <patternFill patternType="solid">
        <fgColor theme="0" tint="-0.34998626667073579"/>
        <bgColor indexed="64"/>
      </patternFill>
    </fill>
  </fills>
  <borders count="37">
    <border>
      <left/>
      <right/>
      <top/>
      <bottom/>
      <diagonal/>
    </border>
    <border>
      <left style="thin">
        <color rgb="FFFFCC00"/>
      </left>
      <right/>
      <top style="thin">
        <color rgb="FFFFCC00"/>
      </top>
      <bottom/>
      <diagonal/>
    </border>
    <border>
      <left style="thin">
        <color rgb="FFFFCC00"/>
      </left>
      <right style="thin">
        <color rgb="FFFFCC00"/>
      </right>
      <top style="thin">
        <color rgb="FFFFCC00"/>
      </top>
      <bottom/>
      <diagonal/>
    </border>
    <border>
      <left style="thin">
        <color rgb="FFFFCC00"/>
      </left>
      <right style="thin">
        <color rgb="FFFFC000"/>
      </right>
      <top style="thin">
        <color rgb="FFFFCC00"/>
      </top>
      <bottom/>
      <diagonal/>
    </border>
    <border>
      <left style="thin">
        <color rgb="FFFFCC00"/>
      </left>
      <right/>
      <top style="thin">
        <color rgb="FFFFCC00"/>
      </top>
      <bottom style="thin">
        <color rgb="FFFFCC00"/>
      </bottom>
      <diagonal/>
    </border>
    <border>
      <left style="thin">
        <color rgb="FFFFCC00"/>
      </left>
      <right style="thin">
        <color rgb="FFFFCC00"/>
      </right>
      <top style="thin">
        <color rgb="FFFFCC00"/>
      </top>
      <bottom style="thin">
        <color rgb="FFFFCC00"/>
      </bottom>
      <diagonal/>
    </border>
    <border>
      <left style="thin">
        <color rgb="FFFFCC00"/>
      </left>
      <right style="thin">
        <color rgb="FFFFC000"/>
      </right>
      <top style="thin">
        <color rgb="FFFFCC00"/>
      </top>
      <bottom style="thin">
        <color rgb="FFFFCC00"/>
      </bottom>
      <diagonal/>
    </border>
    <border>
      <left style="thin">
        <color rgb="FFFFCC00"/>
      </left>
      <right/>
      <top/>
      <bottom/>
      <diagonal/>
    </border>
    <border>
      <left style="thin">
        <color rgb="FFFFCC00"/>
      </left>
      <right style="thin">
        <color rgb="FFFFCC00"/>
      </right>
      <top/>
      <bottom/>
      <diagonal/>
    </border>
    <border>
      <left style="thin">
        <color rgb="FFFFCC00"/>
      </left>
      <right style="thin">
        <color rgb="FFFFC000"/>
      </right>
      <top/>
      <bottom/>
      <diagonal/>
    </border>
    <border>
      <left style="thin">
        <color rgb="FFFFCC00"/>
      </left>
      <right style="thin">
        <color rgb="FFFFCC00"/>
      </right>
      <top style="thin">
        <color rgb="FFFFCC00"/>
      </top>
      <bottom style="thin">
        <color rgb="FFFFC000"/>
      </bottom>
      <diagonal/>
    </border>
    <border>
      <left style="thin">
        <color rgb="FFFFCC00"/>
      </left>
      <right style="thin">
        <color rgb="FFFFC000"/>
      </right>
      <top style="thin">
        <color rgb="FFFFCC00"/>
      </top>
      <bottom style="thin">
        <color rgb="FFFFC000"/>
      </bottom>
      <diagonal/>
    </border>
    <border>
      <left/>
      <right/>
      <top/>
      <bottom style="thin">
        <color indexed="23"/>
      </bottom>
      <diagonal/>
    </border>
    <border>
      <left/>
      <right/>
      <top/>
      <bottom style="thin">
        <color indexed="55"/>
      </bottom>
      <diagonal/>
    </border>
    <border>
      <left/>
      <right/>
      <top style="thin">
        <color indexed="55"/>
      </top>
      <bottom style="thin">
        <color indexed="55"/>
      </bottom>
      <diagonal/>
    </border>
    <border>
      <left/>
      <right style="thick">
        <color rgb="FFFFCC00"/>
      </right>
      <top/>
      <bottom/>
      <diagonal/>
    </border>
    <border>
      <left/>
      <right style="thick">
        <color rgb="FFFFC000"/>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thin">
        <color indexed="64"/>
      </bottom>
      <diagonal/>
    </border>
    <border>
      <left style="thick">
        <color rgb="FFFFCC00"/>
      </left>
      <right/>
      <top/>
      <bottom/>
      <diagonal/>
    </border>
    <border>
      <left/>
      <right style="thin">
        <color indexed="23"/>
      </right>
      <top/>
      <bottom/>
      <diagonal/>
    </border>
    <border>
      <left/>
      <right style="thin">
        <color theme="1" tint="0.499984740745262"/>
      </right>
      <top/>
      <bottom/>
      <diagonal/>
    </border>
    <border>
      <left/>
      <right style="thin">
        <color indexed="23"/>
      </right>
      <top/>
      <bottom style="thin">
        <color indexed="23"/>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dashed">
        <color rgb="FFBBBBBB"/>
      </left>
      <right style="dashed">
        <color rgb="FFBBBBBB"/>
      </right>
      <top style="dashed">
        <color rgb="FFBBBBBB"/>
      </top>
      <bottom style="dashed">
        <color rgb="FFBBBBBB"/>
      </bottom>
      <diagonal/>
    </border>
    <border>
      <left/>
      <right style="thick">
        <color rgb="FFFFC000"/>
      </right>
      <top style="thin">
        <color indexed="55"/>
      </top>
      <bottom style="thin">
        <color indexed="55"/>
      </bottom>
      <diagonal/>
    </border>
    <border>
      <left/>
      <right style="thin">
        <color rgb="FFFF0000"/>
      </right>
      <top style="thin">
        <color indexed="10"/>
      </top>
      <bottom style="thin">
        <color indexed="10"/>
      </bottom>
      <diagonal/>
    </border>
    <border>
      <left/>
      <right style="thin">
        <color theme="1" tint="0.499984740745262"/>
      </right>
      <top/>
      <bottom style="thin">
        <color indexed="23"/>
      </bottom>
      <diagonal/>
    </border>
  </borders>
  <cellStyleXfs count="4">
    <xf numFmtId="0" fontId="0" fillId="0" borderId="0"/>
    <xf numFmtId="9" fontId="12" fillId="0" borderId="0" applyFont="0" applyFill="0" applyBorder="0" applyAlignment="0" applyProtection="0"/>
    <xf numFmtId="43" fontId="12" fillId="0" borderId="0" applyFont="0" applyFill="0" applyBorder="0" applyAlignment="0" applyProtection="0"/>
    <xf numFmtId="0" fontId="78" fillId="0" borderId="0" applyNumberFormat="0" applyFill="0" applyBorder="0" applyAlignment="0" applyProtection="0">
      <alignment vertical="top"/>
      <protection locked="0"/>
    </xf>
  </cellStyleXfs>
  <cellXfs count="727">
    <xf numFmtId="0" fontId="0" fillId="0" borderId="0" xfId="0"/>
    <xf numFmtId="0" fontId="0" fillId="2" borderId="0" xfId="0" applyFont="1" applyFill="1"/>
    <xf numFmtId="0" fontId="0" fillId="0" borderId="0" xfId="0" applyFont="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applyAlignment="1">
      <alignment horizontal="center"/>
    </xf>
    <xf numFmtId="0" fontId="8" fillId="2" borderId="0" xfId="0" applyFont="1" applyFill="1"/>
    <xf numFmtId="0" fontId="11" fillId="2" borderId="0" xfId="0" applyFont="1" applyFill="1"/>
    <xf numFmtId="0" fontId="10" fillId="2" borderId="0" xfId="0" applyFont="1" applyFill="1" applyAlignment="1">
      <alignment horizontal="left"/>
    </xf>
    <xf numFmtId="0" fontId="9" fillId="3" borderId="0" xfId="0" applyFont="1" applyFill="1" applyBorder="1" applyAlignment="1">
      <alignment horizontal="center"/>
    </xf>
    <xf numFmtId="165" fontId="0" fillId="0" borderId="0" xfId="1" applyNumberFormat="1" applyFont="1"/>
    <xf numFmtId="10" fontId="0" fillId="0" borderId="0" xfId="1" applyNumberFormat="1" applyFont="1"/>
    <xf numFmtId="0" fontId="0" fillId="0" borderId="0" xfId="0" applyFill="1"/>
    <xf numFmtId="49" fontId="15" fillId="0" borderId="0" xfId="0" applyNumberFormat="1" applyFont="1" applyFill="1"/>
    <xf numFmtId="0" fontId="16" fillId="0" borderId="0" xfId="0" applyFont="1"/>
    <xf numFmtId="0" fontId="16" fillId="0" borderId="0" xfId="0" applyFont="1" applyAlignment="1">
      <alignment horizontal="center"/>
    </xf>
    <xf numFmtId="0" fontId="17" fillId="0" borderId="0" xfId="0" quotePrefix="1" applyFont="1" applyAlignment="1">
      <alignment horizontal="left"/>
    </xf>
    <xf numFmtId="0" fontId="18" fillId="0" borderId="0" xfId="0" applyFont="1"/>
    <xf numFmtId="0" fontId="19" fillId="0" borderId="0" xfId="0" applyFont="1" applyAlignment="1">
      <alignment horizontal="center"/>
    </xf>
    <xf numFmtId="164" fontId="20" fillId="0" borderId="0" xfId="0" applyNumberFormat="1" applyFont="1" applyAlignment="1">
      <alignment horizontal="center"/>
    </xf>
    <xf numFmtId="0" fontId="21" fillId="0" borderId="0" xfId="0" applyFont="1" applyAlignment="1">
      <alignment horizontal="center"/>
    </xf>
    <xf numFmtId="0" fontId="22" fillId="0" borderId="0" xfId="0" applyFont="1" applyAlignment="1">
      <alignment horizontal="left"/>
    </xf>
    <xf numFmtId="0" fontId="24" fillId="0" borderId="0" xfId="0" applyFont="1" applyFill="1" applyBorder="1"/>
    <xf numFmtId="0" fontId="0" fillId="0" borderId="0" xfId="0" applyFont="1" applyAlignment="1">
      <alignment horizontal="center"/>
    </xf>
    <xf numFmtId="0" fontId="9" fillId="6" borderId="0" xfId="0" applyFont="1" applyFill="1" applyBorder="1"/>
    <xf numFmtId="0" fontId="25" fillId="6" borderId="0" xfId="0" quotePrefix="1" applyFont="1" applyFill="1" applyBorder="1" applyAlignment="1">
      <alignment horizontal="center"/>
    </xf>
    <xf numFmtId="0" fontId="25" fillId="6" borderId="0" xfId="0" applyFont="1" applyFill="1" applyBorder="1" applyAlignment="1">
      <alignment horizontal="center"/>
    </xf>
    <xf numFmtId="0" fontId="25" fillId="6" borderId="12" xfId="0" applyFont="1" applyFill="1" applyBorder="1" applyAlignment="1">
      <alignment horizontal="left"/>
    </xf>
    <xf numFmtId="0" fontId="25" fillId="6" borderId="12" xfId="0" quotePrefix="1" applyFont="1" applyFill="1" applyBorder="1" applyAlignment="1">
      <alignment horizontal="center"/>
    </xf>
    <xf numFmtId="0" fontId="9" fillId="6" borderId="12" xfId="0" applyFont="1" applyFill="1" applyBorder="1"/>
    <xf numFmtId="0" fontId="0" fillId="0" borderId="0" xfId="0" applyFont="1" applyFill="1"/>
    <xf numFmtId="0" fontId="33" fillId="0" borderId="0" xfId="0" applyFont="1"/>
    <xf numFmtId="0" fontId="34" fillId="0" borderId="15" xfId="0" applyFont="1" applyBorder="1" applyAlignment="1">
      <alignment horizontal="right"/>
    </xf>
    <xf numFmtId="0" fontId="35" fillId="0" borderId="15" xfId="0" applyFont="1" applyBorder="1" applyAlignment="1">
      <alignment horizontal="right"/>
    </xf>
    <xf numFmtId="0" fontId="36" fillId="0" borderId="15" xfId="0" applyFont="1" applyBorder="1" applyAlignment="1">
      <alignment horizontal="right"/>
    </xf>
    <xf numFmtId="0" fontId="37" fillId="0" borderId="15" xfId="0" applyFont="1" applyBorder="1" applyAlignment="1">
      <alignment horizontal="right"/>
    </xf>
    <xf numFmtId="0" fontId="38" fillId="0" borderId="15" xfId="0" applyFont="1" applyBorder="1" applyAlignment="1">
      <alignment horizontal="right"/>
    </xf>
    <xf numFmtId="0" fontId="14" fillId="0" borderId="0" xfId="0" applyFont="1" applyFill="1" applyBorder="1" applyAlignment="1">
      <alignment horizontal="center"/>
    </xf>
    <xf numFmtId="0" fontId="3" fillId="0" borderId="0" xfId="0" applyFont="1"/>
    <xf numFmtId="0" fontId="20" fillId="0" borderId="0" xfId="0" applyFont="1" applyAlignment="1">
      <alignment horizontal="center"/>
    </xf>
    <xf numFmtId="0" fontId="6" fillId="0" borderId="0" xfId="0" applyFont="1" applyAlignment="1">
      <alignment horizontal="center"/>
    </xf>
    <xf numFmtId="17" fontId="6" fillId="0" borderId="0" xfId="0" quotePrefix="1" applyNumberFormat="1" applyFont="1" applyFill="1" applyBorder="1" applyAlignment="1">
      <alignment horizontal="left"/>
    </xf>
    <xf numFmtId="0" fontId="16" fillId="0" borderId="0" xfId="0" applyFont="1" applyAlignment="1">
      <alignment horizontal="left"/>
    </xf>
    <xf numFmtId="0" fontId="0" fillId="0" borderId="0" xfId="0" applyFont="1" applyBorder="1"/>
    <xf numFmtId="0" fontId="39" fillId="0" borderId="0" xfId="0" applyFont="1"/>
    <xf numFmtId="0" fontId="25" fillId="6" borderId="0" xfId="0" applyFont="1" applyFill="1" applyBorder="1"/>
    <xf numFmtId="0" fontId="6" fillId="0" borderId="0" xfId="0" applyFont="1"/>
    <xf numFmtId="0" fontId="40" fillId="0" borderId="0" xfId="0" applyFont="1"/>
    <xf numFmtId="164" fontId="41" fillId="6" borderId="0" xfId="0" applyNumberFormat="1" applyFont="1" applyFill="1" applyBorder="1" applyAlignment="1">
      <alignment horizontal="center"/>
    </xf>
    <xf numFmtId="0" fontId="27" fillId="2" borderId="0" xfId="0" applyFont="1" applyFill="1" applyBorder="1"/>
    <xf numFmtId="164" fontId="41" fillId="3" borderId="0" xfId="0" applyNumberFormat="1" applyFont="1" applyFill="1" applyBorder="1" applyAlignment="1">
      <alignment horizontal="center"/>
    </xf>
    <xf numFmtId="164" fontId="41" fillId="3" borderId="16" xfId="0" applyNumberFormat="1" applyFont="1" applyFill="1" applyBorder="1" applyAlignment="1">
      <alignment horizontal="center"/>
    </xf>
    <xf numFmtId="2" fontId="40" fillId="0" borderId="0" xfId="0" applyNumberFormat="1" applyFont="1"/>
    <xf numFmtId="2" fontId="40" fillId="0" borderId="0" xfId="0" applyNumberFormat="1" applyFont="1" applyFill="1"/>
    <xf numFmtId="0" fontId="6" fillId="0" borderId="0" xfId="0" applyFont="1" applyBorder="1"/>
    <xf numFmtId="0" fontId="27" fillId="2" borderId="0" xfId="0" quotePrefix="1" applyFont="1" applyFill="1" applyBorder="1" applyAlignment="1">
      <alignment horizontal="left"/>
    </xf>
    <xf numFmtId="164" fontId="16" fillId="0" borderId="0" xfId="0" applyNumberFormat="1" applyFont="1" applyBorder="1"/>
    <xf numFmtId="0" fontId="40" fillId="0" borderId="0" xfId="0" applyFont="1" applyFill="1" applyBorder="1"/>
    <xf numFmtId="164" fontId="40" fillId="0" borderId="0" xfId="0" applyNumberFormat="1" applyFont="1" applyFill="1" applyBorder="1" applyAlignment="1">
      <alignment horizontal="center"/>
    </xf>
    <xf numFmtId="164" fontId="32" fillId="0" borderId="0" xfId="0" applyNumberFormat="1" applyFont="1" applyBorder="1"/>
    <xf numFmtId="0" fontId="26" fillId="6" borderId="0" xfId="0" applyFont="1" applyFill="1" applyBorder="1" applyAlignment="1">
      <alignment horizontal="left"/>
    </xf>
    <xf numFmtId="0" fontId="26" fillId="6" borderId="12" xfId="0" applyFont="1" applyFill="1" applyBorder="1" applyAlignment="1">
      <alignment horizontal="left"/>
    </xf>
    <xf numFmtId="0" fontId="25" fillId="6" borderId="0" xfId="0" quotePrefix="1" applyFont="1" applyFill="1" applyBorder="1" applyAlignment="1">
      <alignment horizontal="left"/>
    </xf>
    <xf numFmtId="0" fontId="27" fillId="6" borderId="0" xfId="0" applyFont="1" applyFill="1" applyBorder="1"/>
    <xf numFmtId="164" fontId="32" fillId="0" borderId="15" xfId="0" applyNumberFormat="1" applyFont="1" applyBorder="1"/>
    <xf numFmtId="1" fontId="6" fillId="0" borderId="0" xfId="0" applyNumberFormat="1" applyFont="1"/>
    <xf numFmtId="3" fontId="6" fillId="0" borderId="0" xfId="0" applyNumberFormat="1" applyFont="1"/>
    <xf numFmtId="164" fontId="41" fillId="7" borderId="0" xfId="0" applyNumberFormat="1" applyFont="1" applyFill="1" applyBorder="1" applyAlignment="1">
      <alignment horizontal="center"/>
    </xf>
    <xf numFmtId="0" fontId="27" fillId="2" borderId="0" xfId="0" applyFont="1" applyFill="1"/>
    <xf numFmtId="167" fontId="41" fillId="6" borderId="0" xfId="1" applyNumberFormat="1" applyFont="1" applyFill="1" applyBorder="1" applyAlignment="1">
      <alignment horizontal="center"/>
    </xf>
    <xf numFmtId="168" fontId="41" fillId="6" borderId="0" xfId="0" applyNumberFormat="1" applyFont="1" applyFill="1" applyBorder="1" applyAlignment="1">
      <alignment horizontal="center"/>
    </xf>
    <xf numFmtId="164" fontId="32" fillId="0" borderId="16" xfId="0" applyNumberFormat="1" applyFont="1" applyBorder="1"/>
    <xf numFmtId="0" fontId="43" fillId="0" borderId="15" xfId="0" applyFont="1" applyBorder="1" applyAlignment="1">
      <alignment horizontal="right"/>
    </xf>
    <xf numFmtId="0" fontId="13" fillId="0" borderId="0" xfId="0" applyFont="1"/>
    <xf numFmtId="10" fontId="41" fillId="2" borderId="0" xfId="1" applyNumberFormat="1" applyFont="1" applyFill="1" applyBorder="1" applyAlignment="1">
      <alignment horizontal="center"/>
    </xf>
    <xf numFmtId="10" fontId="41" fillId="2" borderId="16" xfId="1" applyNumberFormat="1" applyFont="1" applyFill="1" applyBorder="1" applyAlignment="1">
      <alignment horizontal="center"/>
    </xf>
    <xf numFmtId="10" fontId="41" fillId="6" borderId="0" xfId="1" applyNumberFormat="1" applyFont="1" applyFill="1" applyBorder="1" applyAlignment="1">
      <alignment horizontal="center"/>
    </xf>
    <xf numFmtId="9" fontId="41" fillId="2" borderId="0" xfId="1" applyNumberFormat="1" applyFont="1" applyFill="1" applyBorder="1" applyAlignment="1">
      <alignment horizontal="center"/>
    </xf>
    <xf numFmtId="9" fontId="41" fillId="2" borderId="16" xfId="1" applyFont="1" applyFill="1" applyBorder="1" applyAlignment="1">
      <alignment horizontal="center"/>
    </xf>
    <xf numFmtId="10" fontId="41" fillId="7" borderId="0" xfId="1" applyNumberFormat="1" applyFont="1" applyFill="1" applyBorder="1" applyAlignment="1">
      <alignment horizontal="center"/>
    </xf>
    <xf numFmtId="9" fontId="41" fillId="7" borderId="0" xfId="1" applyNumberFormat="1" applyFont="1" applyFill="1" applyBorder="1" applyAlignment="1">
      <alignment horizontal="center"/>
    </xf>
    <xf numFmtId="0" fontId="32" fillId="0" borderId="0" xfId="0" applyFont="1" applyBorder="1"/>
    <xf numFmtId="0" fontId="46" fillId="0" borderId="0" xfId="0" applyFont="1" applyAlignment="1">
      <alignment horizontal="center"/>
    </xf>
    <xf numFmtId="2" fontId="16" fillId="0" borderId="0" xfId="0" applyNumberFormat="1" applyFont="1"/>
    <xf numFmtId="0" fontId="32" fillId="0" borderId="0" xfId="0" applyFont="1"/>
    <xf numFmtId="2" fontId="32" fillId="0" borderId="0" xfId="0" applyNumberFormat="1" applyFont="1"/>
    <xf numFmtId="0" fontId="6" fillId="0" borderId="0" xfId="0" applyFont="1" applyFill="1"/>
    <xf numFmtId="0" fontId="21" fillId="0" borderId="0" xfId="0" applyFont="1" applyFill="1"/>
    <xf numFmtId="0" fontId="16" fillId="0" borderId="0" xfId="0" applyFont="1" applyFill="1"/>
    <xf numFmtId="0" fontId="32" fillId="0" borderId="0" xfId="0" applyFont="1" applyFill="1"/>
    <xf numFmtId="3" fontId="41" fillId="5" borderId="0" xfId="0" applyNumberFormat="1" applyFont="1" applyFill="1" applyAlignment="1">
      <alignment horizontal="center"/>
    </xf>
    <xf numFmtId="0" fontId="31" fillId="0" borderId="0" xfId="0" applyFont="1" applyFill="1"/>
    <xf numFmtId="3" fontId="50" fillId="5" borderId="0" xfId="0" applyNumberFormat="1" applyFont="1" applyFill="1" applyAlignment="1">
      <alignment horizontal="center"/>
    </xf>
    <xf numFmtId="0" fontId="41" fillId="0" borderId="0" xfId="0" applyFont="1" applyAlignment="1">
      <alignment horizontal="left"/>
    </xf>
    <xf numFmtId="2" fontId="0" fillId="0" borderId="0" xfId="0" applyNumberFormat="1" applyFont="1"/>
    <xf numFmtId="166" fontId="41" fillId="5" borderId="0" xfId="0" applyNumberFormat="1" applyFont="1" applyFill="1" applyAlignment="1">
      <alignment horizontal="center"/>
    </xf>
    <xf numFmtId="1" fontId="41" fillId="5" borderId="0" xfId="0" applyNumberFormat="1" applyFont="1" applyFill="1" applyAlignment="1">
      <alignment horizontal="center"/>
    </xf>
    <xf numFmtId="3" fontId="0" fillId="0" borderId="0" xfId="0" applyNumberFormat="1" applyFont="1"/>
    <xf numFmtId="0" fontId="51" fillId="0" borderId="0" xfId="0" applyFont="1"/>
    <xf numFmtId="0" fontId="47" fillId="0" borderId="0" xfId="0" applyFont="1" applyFill="1"/>
    <xf numFmtId="0" fontId="9" fillId="0" borderId="0" xfId="0" applyFont="1" applyFill="1"/>
    <xf numFmtId="0" fontId="56" fillId="0" borderId="0" xfId="0" applyFont="1" applyAlignment="1">
      <alignment horizontal="right"/>
    </xf>
    <xf numFmtId="0" fontId="57" fillId="0" borderId="0" xfId="0" applyFont="1" applyAlignment="1">
      <alignment horizontal="center"/>
    </xf>
    <xf numFmtId="1" fontId="23" fillId="0" borderId="0" xfId="0" applyNumberFormat="1" applyFont="1" applyFill="1"/>
    <xf numFmtId="3" fontId="41" fillId="14" borderId="0" xfId="0" applyNumberFormat="1" applyFont="1" applyFill="1" applyBorder="1" applyAlignment="1">
      <alignment horizontal="center"/>
    </xf>
    <xf numFmtId="1" fontId="41" fillId="14" borderId="0" xfId="0" applyNumberFormat="1" applyFont="1" applyFill="1" applyBorder="1" applyAlignment="1">
      <alignment horizontal="center"/>
    </xf>
    <xf numFmtId="1" fontId="58" fillId="14" borderId="0" xfId="0" applyNumberFormat="1" applyFont="1" applyFill="1" applyBorder="1" applyAlignment="1">
      <alignment horizontal="center"/>
    </xf>
    <xf numFmtId="3" fontId="58" fillId="14" borderId="0" xfId="0" applyNumberFormat="1" applyFont="1" applyFill="1" applyBorder="1" applyAlignment="1">
      <alignment horizontal="center"/>
    </xf>
    <xf numFmtId="1" fontId="59" fillId="14" borderId="0" xfId="0" applyNumberFormat="1" applyFont="1" applyFill="1" applyBorder="1" applyAlignment="1">
      <alignment horizontal="center"/>
    </xf>
    <xf numFmtId="174" fontId="41" fillId="15" borderId="0" xfId="0" applyNumberFormat="1" applyFont="1" applyFill="1" applyBorder="1" applyAlignment="1">
      <alignment horizontal="center"/>
    </xf>
    <xf numFmtId="166" fontId="41" fillId="15" borderId="0" xfId="0" applyNumberFormat="1" applyFont="1" applyFill="1" applyBorder="1" applyAlignment="1">
      <alignment horizontal="center"/>
    </xf>
    <xf numFmtId="166" fontId="58" fillId="15" borderId="0" xfId="0" applyNumberFormat="1" applyFont="1" applyFill="1" applyBorder="1" applyAlignment="1">
      <alignment horizontal="center"/>
    </xf>
    <xf numFmtId="3" fontId="41" fillId="15" borderId="0" xfId="0" applyNumberFormat="1" applyFont="1" applyFill="1" applyBorder="1" applyAlignment="1">
      <alignment horizontal="center"/>
    </xf>
    <xf numFmtId="1" fontId="41" fillId="15" borderId="0" xfId="0" applyNumberFormat="1" applyFont="1" applyFill="1" applyBorder="1" applyAlignment="1">
      <alignment horizontal="center"/>
    </xf>
    <xf numFmtId="1" fontId="58" fillId="15" borderId="0" xfId="0" applyNumberFormat="1" applyFont="1" applyFill="1" applyBorder="1" applyAlignment="1">
      <alignment horizontal="center"/>
    </xf>
    <xf numFmtId="1" fontId="60" fillId="14" borderId="0" xfId="0" applyNumberFormat="1" applyFont="1" applyFill="1" applyBorder="1" applyAlignment="1">
      <alignment horizontal="center"/>
    </xf>
    <xf numFmtId="0" fontId="63" fillId="0" borderId="0" xfId="0" applyFont="1"/>
    <xf numFmtId="0" fontId="64" fillId="0" borderId="0" xfId="0" applyFont="1"/>
    <xf numFmtId="0" fontId="40" fillId="0" borderId="0" xfId="0" applyFont="1" applyAlignment="1">
      <alignment horizontal="center"/>
    </xf>
    <xf numFmtId="1" fontId="40" fillId="0" borderId="0" xfId="0" applyNumberFormat="1" applyFont="1" applyAlignment="1">
      <alignment horizontal="center"/>
    </xf>
    <xf numFmtId="0" fontId="61" fillId="0" borderId="0" xfId="0" applyFont="1"/>
    <xf numFmtId="1" fontId="60" fillId="5" borderId="0" xfId="0" applyNumberFormat="1" applyFont="1" applyFill="1" applyAlignment="1">
      <alignment horizontal="center"/>
    </xf>
    <xf numFmtId="1" fontId="44" fillId="16" borderId="16" xfId="0" applyNumberFormat="1" applyFont="1" applyFill="1" applyBorder="1" applyAlignment="1">
      <alignment horizontal="center"/>
    </xf>
    <xf numFmtId="0" fontId="67" fillId="0" borderId="0" xfId="0" applyFont="1" applyFill="1"/>
    <xf numFmtId="1" fontId="68" fillId="0" borderId="0" xfId="0" applyNumberFormat="1" applyFont="1" applyFill="1" applyAlignment="1">
      <alignment horizontal="center"/>
    </xf>
    <xf numFmtId="3" fontId="40" fillId="0" borderId="0" xfId="0" applyNumberFormat="1" applyFont="1" applyFill="1" applyAlignment="1">
      <alignment horizontal="center"/>
    </xf>
    <xf numFmtId="3" fontId="40" fillId="0" borderId="0" xfId="0" applyNumberFormat="1" applyFont="1" applyFill="1" applyBorder="1" applyAlignment="1">
      <alignment horizontal="center"/>
    </xf>
    <xf numFmtId="1" fontId="67" fillId="0" borderId="0" xfId="0" applyNumberFormat="1" applyFont="1" applyFill="1" applyAlignment="1">
      <alignment horizontal="center"/>
    </xf>
    <xf numFmtId="0" fontId="70" fillId="0" borderId="0" xfId="0" applyFont="1" applyBorder="1"/>
    <xf numFmtId="0" fontId="69" fillId="0" borderId="0" xfId="0" applyFont="1" applyFill="1"/>
    <xf numFmtId="1" fontId="69" fillId="0" borderId="0" xfId="0" applyNumberFormat="1" applyFont="1" applyFill="1" applyBorder="1" applyAlignment="1">
      <alignment horizontal="center"/>
    </xf>
    <xf numFmtId="0" fontId="57" fillId="0" borderId="0" xfId="0" applyFont="1" applyFill="1" applyAlignment="1">
      <alignment horizontal="center"/>
    </xf>
    <xf numFmtId="1" fontId="67" fillId="0" borderId="0" xfId="0" applyNumberFormat="1" applyFont="1" applyFill="1"/>
    <xf numFmtId="2" fontId="67" fillId="0" borderId="0" xfId="0" applyNumberFormat="1" applyFont="1" applyFill="1" applyAlignment="1">
      <alignment horizontal="center"/>
    </xf>
    <xf numFmtId="2" fontId="73" fillId="0" borderId="0" xfId="0" applyNumberFormat="1" applyFont="1" applyFill="1" applyAlignment="1">
      <alignment horizontal="center"/>
    </xf>
    <xf numFmtId="0" fontId="41" fillId="6" borderId="0" xfId="0" applyFont="1" applyFill="1" applyBorder="1"/>
    <xf numFmtId="165" fontId="51" fillId="0" borderId="0" xfId="0" applyNumberFormat="1" applyFont="1" applyFill="1" applyBorder="1"/>
    <xf numFmtId="2" fontId="25" fillId="6" borderId="0" xfId="0" applyNumberFormat="1" applyFont="1" applyFill="1" applyAlignment="1">
      <alignment horizontal="center"/>
    </xf>
    <xf numFmtId="10" fontId="46" fillId="0" borderId="0" xfId="0" applyNumberFormat="1" applyFont="1" applyBorder="1" applyAlignment="1">
      <alignment horizontal="center"/>
    </xf>
    <xf numFmtId="10" fontId="46" fillId="0" borderId="0" xfId="0" applyNumberFormat="1" applyFont="1" applyAlignment="1">
      <alignment horizontal="center"/>
    </xf>
    <xf numFmtId="2" fontId="40" fillId="0" borderId="0" xfId="0" applyNumberFormat="1" applyFont="1" applyAlignment="1">
      <alignment horizontal="center"/>
    </xf>
    <xf numFmtId="0" fontId="55" fillId="0" borderId="0" xfId="0" applyFont="1" applyFill="1" applyAlignment="1">
      <alignment horizontal="right"/>
    </xf>
    <xf numFmtId="2" fontId="40" fillId="0" borderId="0" xfId="0" applyNumberFormat="1" applyFont="1" applyFill="1" applyBorder="1" applyAlignment="1">
      <alignment horizontal="center"/>
    </xf>
    <xf numFmtId="3" fontId="50" fillId="5" borderId="16" xfId="0" applyNumberFormat="1" applyFont="1" applyFill="1" applyBorder="1" applyAlignment="1">
      <alignment horizontal="center"/>
    </xf>
    <xf numFmtId="3" fontId="65" fillId="13" borderId="0" xfId="0" applyNumberFormat="1" applyFont="1" applyFill="1" applyAlignment="1">
      <alignment horizontal="center"/>
    </xf>
    <xf numFmtId="0" fontId="27" fillId="0" borderId="0" xfId="0" applyFont="1" applyFill="1"/>
    <xf numFmtId="3" fontId="50" fillId="0" borderId="0" xfId="0" applyNumberFormat="1" applyFont="1" applyFill="1" applyAlignment="1">
      <alignment horizontal="center"/>
    </xf>
    <xf numFmtId="3" fontId="65" fillId="0" borderId="0" xfId="0" applyNumberFormat="1" applyFont="1" applyFill="1" applyAlignment="1">
      <alignment horizontal="center"/>
    </xf>
    <xf numFmtId="0" fontId="66" fillId="0" borderId="0" xfId="0" applyFont="1"/>
    <xf numFmtId="3" fontId="65" fillId="13" borderId="16" xfId="0" applyNumberFormat="1" applyFont="1" applyFill="1" applyBorder="1" applyAlignment="1">
      <alignment horizontal="center"/>
    </xf>
    <xf numFmtId="0" fontId="48" fillId="0" borderId="0" xfId="0" applyFont="1" applyFill="1" applyAlignment="1">
      <alignment horizontal="center"/>
    </xf>
    <xf numFmtId="0" fontId="48" fillId="0" borderId="0" xfId="0" applyFont="1" applyFill="1" applyBorder="1" applyAlignment="1">
      <alignment horizontal="center"/>
    </xf>
    <xf numFmtId="0" fontId="9" fillId="0" borderId="0" xfId="0" applyFont="1" applyFill="1" applyBorder="1"/>
    <xf numFmtId="166" fontId="31" fillId="0" borderId="0" xfId="0" applyNumberFormat="1" applyFont="1" applyFill="1"/>
    <xf numFmtId="166" fontId="6" fillId="0" borderId="0" xfId="0" applyNumberFormat="1" applyFont="1" applyFill="1"/>
    <xf numFmtId="3" fontId="46" fillId="0" borderId="0" xfId="0" applyNumberFormat="1" applyFont="1" applyAlignment="1">
      <alignment horizontal="center"/>
    </xf>
    <xf numFmtId="0" fontId="25" fillId="11" borderId="0" xfId="0" applyFont="1" applyFill="1" applyBorder="1" applyAlignment="1">
      <alignment horizontal="center"/>
    </xf>
    <xf numFmtId="174" fontId="41" fillId="5" borderId="0" xfId="0" applyNumberFormat="1" applyFont="1" applyFill="1" applyAlignment="1">
      <alignment horizontal="center"/>
    </xf>
    <xf numFmtId="174" fontId="41" fillId="5" borderId="0" xfId="0" applyNumberFormat="1" applyFont="1" applyFill="1" applyBorder="1" applyAlignment="1">
      <alignment horizontal="center"/>
    </xf>
    <xf numFmtId="174" fontId="41" fillId="6" borderId="0" xfId="0" applyNumberFormat="1" applyFont="1" applyFill="1" applyAlignment="1">
      <alignment horizontal="center"/>
    </xf>
    <xf numFmtId="4" fontId="41" fillId="6" borderId="0" xfId="0" applyNumberFormat="1" applyFont="1" applyFill="1" applyBorder="1" applyAlignment="1">
      <alignment horizontal="center"/>
    </xf>
    <xf numFmtId="166" fontId="74" fillId="5" borderId="0" xfId="0" applyNumberFormat="1" applyFont="1" applyFill="1" applyAlignment="1">
      <alignment horizontal="center"/>
    </xf>
    <xf numFmtId="0" fontId="41" fillId="5" borderId="0" xfId="0" applyFont="1" applyFill="1" applyAlignment="1">
      <alignment horizontal="center"/>
    </xf>
    <xf numFmtId="0" fontId="25" fillId="11" borderId="0" xfId="0" applyFont="1" applyFill="1" applyAlignment="1">
      <alignment horizontal="left"/>
    </xf>
    <xf numFmtId="0" fontId="25" fillId="11" borderId="0" xfId="0" applyFont="1" applyFill="1" applyAlignment="1">
      <alignment horizontal="center"/>
    </xf>
    <xf numFmtId="0" fontId="25" fillId="11" borderId="0" xfId="0" quotePrefix="1" applyFont="1" applyFill="1" applyAlignment="1">
      <alignment horizontal="left"/>
    </xf>
    <xf numFmtId="166" fontId="41" fillId="5" borderId="0" xfId="0" applyNumberFormat="1" applyFont="1" applyFill="1" applyBorder="1" applyAlignment="1">
      <alignment horizontal="center"/>
    </xf>
    <xf numFmtId="0" fontId="41" fillId="0" borderId="0" xfId="0" applyFont="1" applyFill="1"/>
    <xf numFmtId="0" fontId="41" fillId="0" borderId="0" xfId="0" applyFont="1"/>
    <xf numFmtId="0" fontId="53" fillId="0" borderId="0" xfId="0" applyFont="1" applyFill="1" applyAlignment="1">
      <alignment horizontal="center"/>
    </xf>
    <xf numFmtId="0" fontId="54" fillId="0" borderId="0" xfId="0" applyFont="1" applyFill="1" applyAlignment="1">
      <alignment horizontal="center"/>
    </xf>
    <xf numFmtId="0" fontId="54" fillId="0" borderId="0" xfId="0" applyFont="1"/>
    <xf numFmtId="0" fontId="47" fillId="0" borderId="0" xfId="0" applyFont="1" applyFill="1" applyAlignment="1">
      <alignment horizontal="center"/>
    </xf>
    <xf numFmtId="2" fontId="47" fillId="0" borderId="0" xfId="0" applyNumberFormat="1" applyFont="1" applyFill="1" applyAlignment="1">
      <alignment horizontal="center"/>
    </xf>
    <xf numFmtId="2" fontId="6" fillId="0" borderId="0" xfId="0" applyNumberFormat="1" applyFont="1"/>
    <xf numFmtId="3" fontId="31" fillId="0" borderId="0" xfId="0" applyNumberFormat="1" applyFont="1" applyFill="1" applyAlignment="1">
      <alignment horizontal="center"/>
    </xf>
    <xf numFmtId="2" fontId="51" fillId="0" borderId="0" xfId="0" applyNumberFormat="1" applyFont="1"/>
    <xf numFmtId="10" fontId="41" fillId="5" borderId="0" xfId="0" applyNumberFormat="1" applyFont="1" applyFill="1" applyAlignment="1">
      <alignment horizontal="center"/>
    </xf>
    <xf numFmtId="0" fontId="0" fillId="0" borderId="27" xfId="0" applyFont="1" applyBorder="1"/>
    <xf numFmtId="3" fontId="16" fillId="0" borderId="27" xfId="0" applyNumberFormat="1" applyFont="1" applyBorder="1" applyAlignment="1">
      <alignment horizontal="center" vertical="top"/>
    </xf>
    <xf numFmtId="3" fontId="16" fillId="0" borderId="0" xfId="0" applyNumberFormat="1" applyFont="1" applyBorder="1" applyAlignment="1">
      <alignment horizontal="center" vertical="top"/>
    </xf>
    <xf numFmtId="3" fontId="32" fillId="0" borderId="0" xfId="0" applyNumberFormat="1" applyFont="1" applyFill="1" applyAlignment="1">
      <alignment horizontal="center"/>
    </xf>
    <xf numFmtId="10" fontId="32" fillId="0" borderId="0" xfId="0" applyNumberFormat="1" applyFont="1" applyFill="1" applyAlignment="1">
      <alignment horizontal="center"/>
    </xf>
    <xf numFmtId="0" fontId="51" fillId="0" borderId="0" xfId="0" applyFont="1" applyFill="1"/>
    <xf numFmtId="4" fontId="32" fillId="0" borderId="0" xfId="0" applyNumberFormat="1" applyFont="1" applyFill="1" applyAlignment="1">
      <alignment horizontal="center"/>
    </xf>
    <xf numFmtId="2" fontId="51" fillId="0" borderId="0" xfId="0" applyNumberFormat="1" applyFont="1" applyFill="1"/>
    <xf numFmtId="3" fontId="41" fillId="5" borderId="0" xfId="0" applyNumberFormat="1" applyFont="1" applyFill="1" applyBorder="1" applyAlignment="1">
      <alignment horizontal="center" vertical="top"/>
    </xf>
    <xf numFmtId="0" fontId="76" fillId="11" borderId="0" xfId="0" quotePrefix="1" applyFont="1" applyFill="1" applyAlignment="1">
      <alignment horizontal="left"/>
    </xf>
    <xf numFmtId="0" fontId="50" fillId="11" borderId="0" xfId="0" applyFont="1" applyFill="1" applyAlignment="1">
      <alignment horizontal="center"/>
    </xf>
    <xf numFmtId="0" fontId="49" fillId="0" borderId="0" xfId="0" applyFont="1"/>
    <xf numFmtId="2" fontId="32" fillId="0" borderId="0" xfId="0" applyNumberFormat="1" applyFont="1" applyAlignment="1">
      <alignment horizontal="center"/>
    </xf>
    <xf numFmtId="0" fontId="32" fillId="0" borderId="0" xfId="0" applyFont="1" applyAlignment="1">
      <alignment horizontal="left"/>
    </xf>
    <xf numFmtId="3" fontId="32" fillId="0" borderId="0" xfId="0" applyNumberFormat="1" applyFont="1" applyAlignment="1">
      <alignment horizontal="left"/>
    </xf>
    <xf numFmtId="0" fontId="79" fillId="0" borderId="0" xfId="0" applyFont="1"/>
    <xf numFmtId="0" fontId="80" fillId="0" borderId="0" xfId="0" applyFont="1"/>
    <xf numFmtId="4" fontId="0" fillId="0" borderId="0" xfId="0" applyNumberFormat="1" applyFont="1"/>
    <xf numFmtId="0" fontId="32" fillId="0" borderId="0" xfId="0" applyFont="1" applyAlignment="1">
      <alignment horizontal="center"/>
    </xf>
    <xf numFmtId="4" fontId="16" fillId="0" borderId="0" xfId="0" applyNumberFormat="1" applyFont="1"/>
    <xf numFmtId="176" fontId="0" fillId="0" borderId="0" xfId="0" applyNumberFormat="1" applyFont="1"/>
    <xf numFmtId="10" fontId="0" fillId="0" borderId="0" xfId="0" applyNumberFormat="1" applyFont="1"/>
    <xf numFmtId="2" fontId="49" fillId="0" borderId="0" xfId="0" applyNumberFormat="1" applyFont="1" applyAlignment="1">
      <alignment horizontal="left"/>
    </xf>
    <xf numFmtId="0" fontId="30" fillId="0" borderId="0" xfId="0" applyFont="1" applyAlignment="1">
      <alignment horizontal="center"/>
    </xf>
    <xf numFmtId="2" fontId="81" fillId="0" borderId="0" xfId="0" applyNumberFormat="1" applyFont="1" applyAlignment="1">
      <alignment horizontal="center"/>
    </xf>
    <xf numFmtId="2" fontId="6" fillId="0" borderId="0" xfId="0" applyNumberFormat="1" applyFont="1" applyAlignment="1">
      <alignment horizontal="center"/>
    </xf>
    <xf numFmtId="0" fontId="41" fillId="5" borderId="16" xfId="0" applyFont="1" applyFill="1" applyBorder="1" applyAlignment="1">
      <alignment horizontal="center"/>
    </xf>
    <xf numFmtId="166" fontId="53" fillId="5" borderId="0" xfId="0" applyNumberFormat="1" applyFont="1" applyFill="1" applyAlignment="1">
      <alignment horizontal="center"/>
    </xf>
    <xf numFmtId="166" fontId="82" fillId="5" borderId="0" xfId="0" applyNumberFormat="1" applyFont="1" applyFill="1" applyAlignment="1">
      <alignment horizontal="center"/>
    </xf>
    <xf numFmtId="0" fontId="83" fillId="0" borderId="33" xfId="0" applyFont="1" applyBorder="1" applyAlignment="1">
      <alignment wrapText="1"/>
    </xf>
    <xf numFmtId="0" fontId="28" fillId="11" borderId="0" xfId="0" applyFont="1" applyFill="1" applyAlignment="1">
      <alignment horizontal="center"/>
    </xf>
    <xf numFmtId="0" fontId="0" fillId="0" borderId="16" xfId="0" applyFont="1" applyBorder="1"/>
    <xf numFmtId="0" fontId="0" fillId="0" borderId="16" xfId="0" applyFont="1" applyFill="1" applyBorder="1"/>
    <xf numFmtId="0" fontId="0" fillId="0" borderId="16" xfId="0" applyBorder="1"/>
    <xf numFmtId="0" fontId="84" fillId="0" borderId="0" xfId="0" applyFont="1"/>
    <xf numFmtId="0" fontId="13" fillId="0" borderId="0" xfId="0" applyFont="1" applyAlignment="1">
      <alignment horizontal="center"/>
    </xf>
    <xf numFmtId="0" fontId="41" fillId="11" borderId="0" xfId="0" applyFont="1" applyFill="1" applyAlignment="1">
      <alignment horizontal="center"/>
    </xf>
    <xf numFmtId="0" fontId="85" fillId="2" borderId="0" xfId="0" applyFont="1" applyFill="1"/>
    <xf numFmtId="0" fontId="25" fillId="11" borderId="26" xfId="0" quotePrefix="1" applyFont="1" applyFill="1" applyBorder="1" applyAlignment="1">
      <alignment horizontal="center"/>
    </xf>
    <xf numFmtId="0" fontId="50" fillId="11" borderId="26" xfId="0" applyFont="1" applyFill="1" applyBorder="1" applyAlignment="1">
      <alignment horizontal="center"/>
    </xf>
    <xf numFmtId="0" fontId="77" fillId="11" borderId="26" xfId="0" applyFont="1" applyFill="1" applyBorder="1" applyAlignment="1">
      <alignment horizontal="center"/>
    </xf>
    <xf numFmtId="0" fontId="27" fillId="11" borderId="26" xfId="0" applyFont="1" applyFill="1" applyBorder="1" applyAlignment="1">
      <alignment horizontal="left"/>
    </xf>
    <xf numFmtId="0" fontId="25" fillId="11" borderId="26" xfId="0" applyFont="1" applyFill="1" applyBorder="1" applyAlignment="1">
      <alignment horizontal="left"/>
    </xf>
    <xf numFmtId="3" fontId="41" fillId="5" borderId="16" xfId="0" applyNumberFormat="1" applyFont="1" applyFill="1" applyBorder="1" applyAlignment="1">
      <alignment horizontal="center"/>
    </xf>
    <xf numFmtId="17" fontId="20" fillId="2" borderId="0" xfId="0" applyNumberFormat="1" applyFont="1" applyFill="1" applyAlignment="1">
      <alignment horizontal="left"/>
    </xf>
    <xf numFmtId="10" fontId="13" fillId="0" borderId="0" xfId="0" applyNumberFormat="1" applyFont="1"/>
    <xf numFmtId="0" fontId="86" fillId="0" borderId="15" xfId="0" applyFont="1" applyBorder="1" applyAlignment="1">
      <alignment horizontal="right"/>
    </xf>
    <xf numFmtId="0" fontId="87" fillId="0" borderId="15" xfId="0" applyFont="1" applyBorder="1" applyAlignment="1">
      <alignment horizontal="right"/>
    </xf>
    <xf numFmtId="0" fontId="88" fillId="0" borderId="15" xfId="0" applyFont="1" applyBorder="1" applyAlignment="1">
      <alignment horizontal="right"/>
    </xf>
    <xf numFmtId="0" fontId="89" fillId="11" borderId="0" xfId="0" applyFont="1" applyFill="1" applyBorder="1" applyAlignment="1">
      <alignment horizontal="center"/>
    </xf>
    <xf numFmtId="0" fontId="91" fillId="0" borderId="0" xfId="0" applyFont="1" applyAlignment="1">
      <alignment horizontal="right"/>
    </xf>
    <xf numFmtId="0" fontId="90" fillId="5" borderId="27" xfId="0" applyFont="1" applyFill="1" applyBorder="1"/>
    <xf numFmtId="0" fontId="92" fillId="0" borderId="15" xfId="0" applyFont="1" applyBorder="1" applyAlignment="1">
      <alignment horizontal="right"/>
    </xf>
    <xf numFmtId="3" fontId="52" fillId="5" borderId="0" xfId="0" applyNumberFormat="1" applyFont="1" applyFill="1" applyAlignment="1">
      <alignment horizontal="center"/>
    </xf>
    <xf numFmtId="1" fontId="52" fillId="16" borderId="16" xfId="0" applyNumberFormat="1" applyFont="1" applyFill="1" applyBorder="1" applyAlignment="1">
      <alignment horizontal="center"/>
    </xf>
    <xf numFmtId="0" fontId="93" fillId="0" borderId="0" xfId="0" applyFont="1" applyAlignment="1">
      <alignment horizontal="right"/>
    </xf>
    <xf numFmtId="0" fontId="94" fillId="0" borderId="0" xfId="0" applyFont="1" applyAlignment="1">
      <alignment horizontal="right"/>
    </xf>
    <xf numFmtId="0" fontId="90" fillId="2" borderId="0" xfId="0" applyFont="1" applyFill="1" applyBorder="1"/>
    <xf numFmtId="0" fontId="15" fillId="11" borderId="0" xfId="0" applyFont="1" applyFill="1" applyBorder="1" applyAlignment="1">
      <alignment horizontal="left"/>
    </xf>
    <xf numFmtId="0" fontId="6" fillId="11" borderId="0" xfId="0" applyFont="1" applyFill="1"/>
    <xf numFmtId="0" fontId="0" fillId="11" borderId="0" xfId="0" applyFont="1" applyFill="1"/>
    <xf numFmtId="0" fontId="72" fillId="11" borderId="0" xfId="0" applyFont="1" applyFill="1" applyBorder="1" applyAlignment="1">
      <alignment horizontal="left"/>
    </xf>
    <xf numFmtId="3" fontId="79" fillId="11" borderId="0" xfId="0" applyNumberFormat="1" applyFont="1" applyFill="1" applyBorder="1" applyAlignment="1">
      <alignment horizontal="center"/>
    </xf>
    <xf numFmtId="0" fontId="0" fillId="11" borderId="0" xfId="0" applyFill="1"/>
    <xf numFmtId="3" fontId="52" fillId="5" borderId="16" xfId="0" applyNumberFormat="1" applyFont="1" applyFill="1" applyBorder="1" applyAlignment="1">
      <alignment horizontal="center"/>
    </xf>
    <xf numFmtId="165" fontId="55" fillId="0" borderId="0" xfId="0" applyNumberFormat="1" applyFont="1" applyAlignment="1">
      <alignment horizontal="left"/>
    </xf>
    <xf numFmtId="174" fontId="52" fillId="5" borderId="0" xfId="0" applyNumberFormat="1" applyFont="1" applyFill="1" applyAlignment="1">
      <alignment horizontal="center"/>
    </xf>
    <xf numFmtId="174" fontId="52" fillId="5" borderId="0" xfId="0" applyNumberFormat="1" applyFont="1" applyFill="1" applyBorder="1" applyAlignment="1">
      <alignment horizontal="center"/>
    </xf>
    <xf numFmtId="0" fontId="91" fillId="0" borderId="15" xfId="0" applyFont="1" applyBorder="1" applyAlignment="1">
      <alignment horizontal="right"/>
    </xf>
    <xf numFmtId="1" fontId="40" fillId="0" borderId="0" xfId="0" applyNumberFormat="1" applyFont="1"/>
    <xf numFmtId="0" fontId="95" fillId="0" borderId="0" xfId="0" applyFont="1"/>
    <xf numFmtId="0" fontId="96" fillId="0" borderId="0" xfId="0" applyFont="1" applyAlignment="1">
      <alignment horizontal="center"/>
    </xf>
    <xf numFmtId="0" fontId="97" fillId="0" borderId="0" xfId="0" applyFont="1" applyAlignment="1">
      <alignment horizontal="left"/>
    </xf>
    <xf numFmtId="1" fontId="97" fillId="0" borderId="0" xfId="0" applyNumberFormat="1" applyFont="1" applyAlignment="1">
      <alignment horizontal="center"/>
    </xf>
    <xf numFmtId="0" fontId="25" fillId="11" borderId="0" xfId="0" applyFont="1" applyFill="1" applyBorder="1"/>
    <xf numFmtId="0" fontId="25" fillId="11" borderId="0" xfId="0" applyFont="1" applyFill="1" applyBorder="1" applyAlignment="1">
      <alignment horizontal="left"/>
    </xf>
    <xf numFmtId="0" fontId="25" fillId="11" borderId="26" xfId="0" quotePrefix="1" applyFont="1" applyFill="1" applyBorder="1" applyAlignment="1">
      <alignment horizontal="left"/>
    </xf>
    <xf numFmtId="0" fontId="25" fillId="11" borderId="26" xfId="0" applyFont="1" applyFill="1" applyBorder="1"/>
    <xf numFmtId="0" fontId="25" fillId="11" borderId="26" xfId="0" applyFont="1" applyFill="1" applyBorder="1" applyAlignment="1">
      <alignment horizontal="center"/>
    </xf>
    <xf numFmtId="2" fontId="41" fillId="11" borderId="0" xfId="0" applyNumberFormat="1" applyFont="1" applyFill="1" applyAlignment="1">
      <alignment horizontal="center"/>
    </xf>
    <xf numFmtId="166" fontId="41" fillId="5" borderId="16" xfId="0" applyNumberFormat="1" applyFont="1" applyFill="1" applyBorder="1" applyAlignment="1">
      <alignment horizontal="center"/>
    </xf>
    <xf numFmtId="164" fontId="98" fillId="3" borderId="0" xfId="0" applyNumberFormat="1" applyFont="1" applyFill="1" applyBorder="1" applyAlignment="1">
      <alignment horizontal="center"/>
    </xf>
    <xf numFmtId="164" fontId="98" fillId="3" borderId="16" xfId="0" applyNumberFormat="1" applyFont="1" applyFill="1" applyBorder="1" applyAlignment="1">
      <alignment horizontal="center"/>
    </xf>
    <xf numFmtId="1" fontId="99" fillId="5" borderId="0" xfId="0" applyNumberFormat="1" applyFont="1" applyFill="1" applyAlignment="1">
      <alignment horizontal="center"/>
    </xf>
    <xf numFmtId="1" fontId="99" fillId="16" borderId="16" xfId="0" applyNumberFormat="1" applyFont="1" applyFill="1" applyBorder="1" applyAlignment="1">
      <alignment horizontal="center"/>
    </xf>
    <xf numFmtId="164" fontId="0" fillId="0" borderId="0" xfId="0" applyNumberFormat="1"/>
    <xf numFmtId="0" fontId="61" fillId="0" borderId="0" xfId="0" applyFont="1" applyAlignment="1">
      <alignment horizontal="center"/>
    </xf>
    <xf numFmtId="10" fontId="61" fillId="0" borderId="0" xfId="0" applyNumberFormat="1" applyFont="1" applyAlignment="1">
      <alignment horizontal="center"/>
    </xf>
    <xf numFmtId="0" fontId="0" fillId="0" borderId="0" xfId="0" applyBorder="1"/>
    <xf numFmtId="164" fontId="41" fillId="19" borderId="0" xfId="0" applyNumberFormat="1" applyFont="1" applyFill="1" applyBorder="1" applyAlignment="1">
      <alignment horizontal="center"/>
    </xf>
    <xf numFmtId="164" fontId="41" fillId="19" borderId="16" xfId="0" applyNumberFormat="1" applyFont="1" applyFill="1" applyBorder="1" applyAlignment="1">
      <alignment horizontal="center"/>
    </xf>
    <xf numFmtId="3" fontId="50" fillId="13" borderId="0" xfId="0" applyNumberFormat="1" applyFont="1" applyFill="1" applyAlignment="1">
      <alignment horizontal="center"/>
    </xf>
    <xf numFmtId="3" fontId="50" fillId="7" borderId="0" xfId="0" applyNumberFormat="1" applyFont="1" applyFill="1" applyAlignment="1">
      <alignment horizontal="center"/>
    </xf>
    <xf numFmtId="0" fontId="100" fillId="0" borderId="0" xfId="0" applyFont="1"/>
    <xf numFmtId="0" fontId="101" fillId="0" borderId="0" xfId="0" applyFont="1"/>
    <xf numFmtId="0" fontId="102" fillId="0" borderId="0" xfId="0" applyFont="1"/>
    <xf numFmtId="169" fontId="105" fillId="0" borderId="0" xfId="0" applyNumberFormat="1" applyFont="1"/>
    <xf numFmtId="0" fontId="106" fillId="0" borderId="0" xfId="0" applyFont="1"/>
    <xf numFmtId="2" fontId="107" fillId="0" borderId="0" xfId="0" applyNumberFormat="1" applyFont="1"/>
    <xf numFmtId="4" fontId="107" fillId="0" borderId="0" xfId="0" applyNumberFormat="1" applyFont="1" applyFill="1" applyAlignment="1">
      <alignment horizontal="center"/>
    </xf>
    <xf numFmtId="2" fontId="107" fillId="0" borderId="0" xfId="0" applyNumberFormat="1" applyFont="1" applyAlignment="1">
      <alignment horizontal="center"/>
    </xf>
    <xf numFmtId="0" fontId="108" fillId="0" borderId="0" xfId="0" applyFont="1"/>
    <xf numFmtId="2" fontId="107" fillId="0" borderId="0" xfId="0" applyNumberFormat="1" applyFont="1" applyFill="1" applyAlignment="1">
      <alignment horizontal="center"/>
    </xf>
    <xf numFmtId="0" fontId="109" fillId="0" borderId="0" xfId="0" applyFont="1"/>
    <xf numFmtId="0" fontId="111" fillId="0" borderId="0" xfId="0" applyFont="1"/>
    <xf numFmtId="0" fontId="107" fillId="0" borderId="0" xfId="0" applyFont="1" applyFill="1"/>
    <xf numFmtId="2" fontId="112" fillId="0" borderId="0" xfId="0" applyNumberFormat="1" applyFont="1"/>
    <xf numFmtId="2" fontId="112" fillId="0" borderId="0" xfId="0" applyNumberFormat="1" applyFont="1" applyAlignment="1">
      <alignment horizontal="center"/>
    </xf>
    <xf numFmtId="0" fontId="112" fillId="0" borderId="0" xfId="0" applyFont="1"/>
    <xf numFmtId="0" fontId="111" fillId="0" borderId="0" xfId="0" applyFont="1" applyFill="1"/>
    <xf numFmtId="0" fontId="110" fillId="0" borderId="0" xfId="0" applyFont="1" applyAlignment="1">
      <alignment horizontal="left"/>
    </xf>
    <xf numFmtId="0" fontId="110" fillId="0" borderId="0" xfId="0" applyFont="1" applyAlignment="1">
      <alignment horizontal="center"/>
    </xf>
    <xf numFmtId="0" fontId="110" fillId="0" borderId="0" xfId="0" quotePrefix="1" applyFont="1" applyAlignment="1">
      <alignment horizontal="left"/>
    </xf>
    <xf numFmtId="0" fontId="104" fillId="0" borderId="0" xfId="0" applyFont="1"/>
    <xf numFmtId="0" fontId="113" fillId="0" borderId="0" xfId="0" applyFont="1" applyFill="1"/>
    <xf numFmtId="0" fontId="114" fillId="0" borderId="0" xfId="0" applyFont="1"/>
    <xf numFmtId="0" fontId="105" fillId="0" borderId="0" xfId="0" applyFont="1"/>
    <xf numFmtId="2" fontId="103" fillId="0" borderId="0" xfId="0" applyNumberFormat="1" applyFont="1" applyFill="1" applyBorder="1" applyAlignment="1">
      <alignment horizontal="center"/>
    </xf>
    <xf numFmtId="0" fontId="103" fillId="0" borderId="0" xfId="0" applyFont="1" applyFill="1" applyBorder="1" applyAlignment="1">
      <alignment horizontal="center"/>
    </xf>
    <xf numFmtId="0" fontId="115" fillId="0" borderId="0" xfId="0" applyFont="1" applyFill="1" applyBorder="1" applyAlignment="1">
      <alignment horizontal="center"/>
    </xf>
    <xf numFmtId="0" fontId="104" fillId="0" borderId="0" xfId="0" applyFont="1" applyBorder="1"/>
    <xf numFmtId="0" fontId="116" fillId="2" borderId="0" xfId="0" applyFont="1" applyFill="1"/>
    <xf numFmtId="0" fontId="100" fillId="2" borderId="0" xfId="0" applyFont="1" applyFill="1" applyAlignment="1">
      <alignment horizontal="center"/>
    </xf>
    <xf numFmtId="0" fontId="117" fillId="10" borderId="0" xfId="0" applyFont="1" applyFill="1" applyBorder="1" applyAlignment="1">
      <alignment horizontal="left"/>
    </xf>
    <xf numFmtId="0" fontId="118" fillId="10" borderId="0" xfId="0" quotePrefix="1" applyFont="1" applyFill="1" applyBorder="1" applyAlignment="1">
      <alignment horizontal="center"/>
    </xf>
    <xf numFmtId="0" fontId="119" fillId="10" borderId="0" xfId="0" applyFont="1" applyFill="1" applyBorder="1"/>
    <xf numFmtId="0" fontId="118" fillId="17" borderId="0" xfId="0" applyFont="1" applyFill="1" applyBorder="1" applyAlignment="1">
      <alignment horizontal="left"/>
    </xf>
    <xf numFmtId="0" fontId="117" fillId="17" borderId="0" xfId="0" quotePrefix="1" applyFont="1" applyFill="1" applyBorder="1" applyAlignment="1">
      <alignment horizontal="left"/>
    </xf>
    <xf numFmtId="0" fontId="119" fillId="17" borderId="0" xfId="0" applyFont="1" applyFill="1" applyBorder="1"/>
    <xf numFmtId="2" fontId="101" fillId="0" borderId="0" xfId="0" applyNumberFormat="1" applyFont="1"/>
    <xf numFmtId="0" fontId="115" fillId="0" borderId="0" xfId="0" applyFont="1" applyBorder="1" applyAlignment="1">
      <alignment horizontal="center"/>
    </xf>
    <xf numFmtId="1" fontId="121" fillId="0" borderId="0" xfId="0" applyNumberFormat="1" applyFont="1" applyAlignment="1">
      <alignment horizontal="center"/>
    </xf>
    <xf numFmtId="0" fontId="119" fillId="10" borderId="0" xfId="0" applyFont="1" applyFill="1" applyBorder="1" applyAlignment="1">
      <alignment horizontal="center"/>
    </xf>
    <xf numFmtId="0" fontId="119" fillId="10" borderId="0" xfId="0" applyFont="1" applyFill="1" applyBorder="1" applyAlignment="1">
      <alignment horizontal="left"/>
    </xf>
    <xf numFmtId="0" fontId="119" fillId="17" borderId="0" xfId="0" quotePrefix="1" applyFont="1" applyFill="1" applyBorder="1" applyAlignment="1">
      <alignment horizontal="left"/>
    </xf>
    <xf numFmtId="1" fontId="119" fillId="10" borderId="0" xfId="0" applyNumberFormat="1" applyFont="1" applyFill="1" applyBorder="1" applyAlignment="1">
      <alignment horizontal="center"/>
    </xf>
    <xf numFmtId="0" fontId="119" fillId="10" borderId="0" xfId="0" quotePrefix="1" applyFont="1" applyFill="1" applyBorder="1" applyAlignment="1">
      <alignment horizontal="left"/>
    </xf>
    <xf numFmtId="170" fontId="119" fillId="17" borderId="0" xfId="0" applyNumberFormat="1" applyFont="1" applyFill="1" applyBorder="1" applyAlignment="1">
      <alignment horizontal="left"/>
    </xf>
    <xf numFmtId="2" fontId="119" fillId="17" borderId="0" xfId="0" applyNumberFormat="1" applyFont="1" applyFill="1" applyBorder="1" applyAlignment="1">
      <alignment horizontal="center"/>
    </xf>
    <xf numFmtId="17" fontId="105" fillId="0" borderId="0" xfId="0" applyNumberFormat="1" applyFont="1"/>
    <xf numFmtId="2" fontId="122" fillId="0" borderId="0" xfId="0" applyNumberFormat="1" applyFont="1" applyFill="1" applyBorder="1" applyAlignment="1">
      <alignment horizontal="center"/>
    </xf>
    <xf numFmtId="0" fontId="116" fillId="2" borderId="0" xfId="0" applyFont="1" applyFill="1" applyAlignment="1">
      <alignment horizontal="center"/>
    </xf>
    <xf numFmtId="2" fontId="119" fillId="10" borderId="0" xfId="0" applyNumberFormat="1" applyFont="1" applyFill="1" applyBorder="1" applyAlignment="1">
      <alignment horizontal="left"/>
    </xf>
    <xf numFmtId="0" fontId="119" fillId="17" borderId="0" xfId="0" applyFont="1" applyFill="1" applyBorder="1" applyAlignment="1">
      <alignment horizontal="left"/>
    </xf>
    <xf numFmtId="2" fontId="104" fillId="0" borderId="21" xfId="0" applyNumberFormat="1" applyFont="1" applyFill="1" applyBorder="1" applyAlignment="1">
      <alignment horizontal="center"/>
    </xf>
    <xf numFmtId="0" fontId="100" fillId="0" borderId="0" xfId="0" applyFont="1" applyBorder="1"/>
    <xf numFmtId="0" fontId="100" fillId="0" borderId="22" xfId="0" applyFont="1" applyBorder="1"/>
    <xf numFmtId="0" fontId="100" fillId="2" borderId="0" xfId="0" applyFont="1" applyFill="1"/>
    <xf numFmtId="2" fontId="100" fillId="2" borderId="0" xfId="0" applyNumberFormat="1" applyFont="1" applyFill="1" applyAlignment="1">
      <alignment horizontal="center"/>
    </xf>
    <xf numFmtId="170" fontId="100" fillId="2" borderId="0" xfId="0" applyNumberFormat="1" applyFont="1" applyFill="1" applyAlignment="1">
      <alignment horizontal="center"/>
    </xf>
    <xf numFmtId="10" fontId="100" fillId="2" borderId="0" xfId="0" applyNumberFormat="1" applyFont="1" applyFill="1" applyAlignment="1">
      <alignment horizontal="center"/>
    </xf>
    <xf numFmtId="164" fontId="119" fillId="17" borderId="0" xfId="0" applyNumberFormat="1" applyFont="1" applyFill="1" applyBorder="1" applyAlignment="1">
      <alignment horizontal="left"/>
    </xf>
    <xf numFmtId="1" fontId="101" fillId="0" borderId="0" xfId="0" applyNumberFormat="1" applyFont="1" applyAlignment="1">
      <alignment horizontal="center"/>
    </xf>
    <xf numFmtId="0" fontId="100" fillId="0" borderId="0" xfId="0" applyFont="1" applyFill="1" applyBorder="1"/>
    <xf numFmtId="0" fontId="100" fillId="0" borderId="22" xfId="0" applyFont="1" applyFill="1" applyBorder="1"/>
    <xf numFmtId="0" fontId="104" fillId="0" borderId="0" xfId="0" applyFont="1" applyFill="1" applyBorder="1"/>
    <xf numFmtId="171" fontId="119" fillId="17" borderId="0" xfId="0" quotePrefix="1" applyNumberFormat="1" applyFont="1" applyFill="1" applyBorder="1" applyAlignment="1">
      <alignment horizontal="left"/>
    </xf>
    <xf numFmtId="0" fontId="115" fillId="0" borderId="0" xfId="0" applyFont="1"/>
    <xf numFmtId="0" fontId="119" fillId="0" borderId="0" xfId="0" applyFont="1"/>
    <xf numFmtId="0" fontId="101" fillId="0" borderId="0" xfId="0" applyFont="1" applyBorder="1"/>
    <xf numFmtId="0" fontId="101" fillId="0" borderId="22" xfId="0" applyFont="1" applyBorder="1"/>
    <xf numFmtId="2" fontId="119" fillId="17" borderId="0" xfId="0" applyNumberFormat="1" applyFont="1" applyFill="1" applyBorder="1" applyAlignment="1">
      <alignment horizontal="left"/>
    </xf>
    <xf numFmtId="2" fontId="110" fillId="0" borderId="21" xfId="0" applyNumberFormat="1" applyFont="1" applyFill="1" applyBorder="1" applyAlignment="1">
      <alignment horizontal="right"/>
    </xf>
    <xf numFmtId="0" fontId="104" fillId="0" borderId="22" xfId="0" applyFont="1" applyBorder="1"/>
    <xf numFmtId="1" fontId="121" fillId="0" borderId="0" xfId="0" applyNumberFormat="1" applyFont="1" applyFill="1" applyAlignment="1">
      <alignment horizontal="center"/>
    </xf>
    <xf numFmtId="0" fontId="101" fillId="17" borderId="0" xfId="0" applyFont="1" applyFill="1"/>
    <xf numFmtId="169" fontId="101" fillId="0" borderId="0" xfId="0" applyNumberFormat="1" applyFont="1" applyAlignment="1">
      <alignment horizontal="center"/>
    </xf>
    <xf numFmtId="166" fontId="123" fillId="0" borderId="22" xfId="0" applyNumberFormat="1" applyFont="1" applyBorder="1" applyAlignment="1">
      <alignment horizontal="center"/>
    </xf>
    <xf numFmtId="0" fontId="123" fillId="0" borderId="0" xfId="0" applyFont="1" applyBorder="1"/>
    <xf numFmtId="1" fontId="111" fillId="0" borderId="0" xfId="0" applyNumberFormat="1" applyFont="1" applyAlignment="1">
      <alignment horizontal="center"/>
    </xf>
    <xf numFmtId="0" fontId="104" fillId="17" borderId="0" xfId="0" applyFont="1" applyFill="1" applyBorder="1"/>
    <xf numFmtId="0" fontId="104" fillId="17" borderId="0" xfId="0" applyFont="1" applyFill="1"/>
    <xf numFmtId="166" fontId="100" fillId="0" borderId="0" xfId="0" applyNumberFormat="1" applyFont="1" applyBorder="1" applyAlignment="1">
      <alignment horizontal="center"/>
    </xf>
    <xf numFmtId="166" fontId="100" fillId="0" borderId="0" xfId="0" applyNumberFormat="1" applyFont="1" applyBorder="1"/>
    <xf numFmtId="166" fontId="104" fillId="0" borderId="0" xfId="0" applyNumberFormat="1" applyFont="1" applyBorder="1"/>
    <xf numFmtId="165" fontId="124" fillId="17" borderId="0" xfId="1" applyNumberFormat="1" applyFont="1" applyFill="1" applyAlignment="1">
      <alignment horizontal="left"/>
    </xf>
    <xf numFmtId="166" fontId="104" fillId="0" borderId="0" xfId="0" applyNumberFormat="1" applyFont="1"/>
    <xf numFmtId="166" fontId="104" fillId="0" borderId="0" xfId="0" applyNumberFormat="1" applyFont="1" applyFill="1" applyBorder="1"/>
    <xf numFmtId="0" fontId="104" fillId="0" borderId="21" xfId="0" applyFont="1" applyFill="1" applyBorder="1"/>
    <xf numFmtId="0" fontId="125" fillId="0" borderId="0" xfId="0" applyFont="1" applyFill="1" applyBorder="1"/>
    <xf numFmtId="170" fontId="127" fillId="0" borderId="21" xfId="0" applyNumberFormat="1" applyFont="1" applyFill="1" applyBorder="1" applyAlignment="1">
      <alignment horizontal="center"/>
    </xf>
    <xf numFmtId="1" fontId="104" fillId="0" borderId="0" xfId="0" applyNumberFormat="1" applyFont="1" applyBorder="1"/>
    <xf numFmtId="170" fontId="129" fillId="0" borderId="23" xfId="0" applyNumberFormat="1" applyFont="1" applyFill="1" applyBorder="1" applyAlignment="1">
      <alignment horizontal="center"/>
    </xf>
    <xf numFmtId="0" fontId="100" fillId="0" borderId="24" xfId="0" applyFont="1" applyBorder="1"/>
    <xf numFmtId="0" fontId="125" fillId="0" borderId="24" xfId="0" applyFont="1" applyFill="1" applyBorder="1"/>
    <xf numFmtId="0" fontId="100" fillId="0" borderId="25" xfId="0" applyFont="1" applyBorder="1"/>
    <xf numFmtId="0" fontId="130" fillId="0" borderId="0" xfId="0" applyFont="1"/>
    <xf numFmtId="0" fontId="100" fillId="8" borderId="0" xfId="0" applyFont="1" applyFill="1"/>
    <xf numFmtId="2" fontId="100" fillId="8" borderId="0" xfId="0" applyNumberFormat="1" applyFont="1" applyFill="1" applyAlignment="1">
      <alignment horizontal="center"/>
    </xf>
    <xf numFmtId="170" fontId="100" fillId="8" borderId="0" xfId="0" applyNumberFormat="1" applyFont="1" applyFill="1" applyAlignment="1">
      <alignment horizontal="center"/>
    </xf>
    <xf numFmtId="10" fontId="100" fillId="8" borderId="0" xfId="0" applyNumberFormat="1" applyFont="1" applyFill="1" applyAlignment="1">
      <alignment horizontal="center"/>
    </xf>
    <xf numFmtId="0" fontId="131" fillId="0" borderId="0" xfId="0" applyFont="1"/>
    <xf numFmtId="0" fontId="132" fillId="0" borderId="0" xfId="0" applyFont="1"/>
    <xf numFmtId="1" fontId="104" fillId="0" borderId="0" xfId="0" applyNumberFormat="1" applyFont="1"/>
    <xf numFmtId="0" fontId="133" fillId="11" borderId="0" xfId="0" applyFont="1" applyFill="1"/>
    <xf numFmtId="0" fontId="134" fillId="11" borderId="0" xfId="0" applyFont="1" applyFill="1" applyAlignment="1">
      <alignment horizontal="center"/>
    </xf>
    <xf numFmtId="0" fontId="135" fillId="11" borderId="0" xfId="0" applyFont="1" applyFill="1"/>
    <xf numFmtId="0" fontId="134" fillId="11" borderId="0" xfId="0" applyFont="1" applyFill="1" applyBorder="1" applyAlignment="1">
      <alignment horizontal="center"/>
    </xf>
    <xf numFmtId="0" fontId="133" fillId="11" borderId="0" xfId="0" applyFont="1" applyFill="1" applyBorder="1"/>
    <xf numFmtId="0" fontId="136" fillId="11" borderId="0" xfId="0" applyFont="1" applyFill="1"/>
    <xf numFmtId="0" fontId="123" fillId="0" borderId="0" xfId="0" applyFont="1" applyFill="1"/>
    <xf numFmtId="0" fontId="123" fillId="0" borderId="0" xfId="0" applyFont="1"/>
    <xf numFmtId="0" fontId="133" fillId="0" borderId="0" xfId="0" applyFont="1"/>
    <xf numFmtId="0" fontId="135" fillId="0" borderId="0" xfId="0" applyFont="1"/>
    <xf numFmtId="0" fontId="137" fillId="11" borderId="0" xfId="0" applyFont="1" applyFill="1"/>
    <xf numFmtId="0" fontId="133" fillId="11" borderId="0" xfId="0" applyFont="1" applyFill="1" applyAlignment="1">
      <alignment horizontal="right"/>
    </xf>
    <xf numFmtId="2" fontId="133" fillId="11" borderId="0" xfId="0" applyNumberFormat="1" applyFont="1" applyFill="1"/>
    <xf numFmtId="0" fontId="133" fillId="11" borderId="0" xfId="0" applyFont="1" applyFill="1" applyBorder="1" applyAlignment="1">
      <alignment horizontal="center"/>
    </xf>
    <xf numFmtId="166" fontId="133" fillId="11" borderId="0" xfId="0" applyNumberFormat="1" applyFont="1" applyFill="1" applyBorder="1" applyAlignment="1">
      <alignment horizontal="center"/>
    </xf>
    <xf numFmtId="1" fontId="105" fillId="0" borderId="0" xfId="0" applyNumberFormat="1" applyFont="1"/>
    <xf numFmtId="166" fontId="133" fillId="11" borderId="0" xfId="0" applyNumberFormat="1" applyFont="1" applyFill="1"/>
    <xf numFmtId="166" fontId="133" fillId="11" borderId="0" xfId="0" applyNumberFormat="1" applyFont="1" applyFill="1" applyAlignment="1"/>
    <xf numFmtId="166" fontId="133" fillId="11" borderId="0" xfId="0" applyNumberFormat="1" applyFont="1" applyFill="1" applyAlignment="1">
      <alignment horizontal="center"/>
    </xf>
    <xf numFmtId="166" fontId="133" fillId="11" borderId="0" xfId="0" applyNumberFormat="1" applyFont="1" applyFill="1" applyBorder="1"/>
    <xf numFmtId="2" fontId="133" fillId="11" borderId="0" xfId="0" applyNumberFormat="1" applyFont="1" applyFill="1" applyAlignment="1">
      <alignment horizontal="center"/>
    </xf>
    <xf numFmtId="9" fontId="123" fillId="11" borderId="0" xfId="0" applyNumberFormat="1" applyFont="1" applyFill="1" applyAlignment="1">
      <alignment horizontal="center"/>
    </xf>
    <xf numFmtId="0" fontId="123" fillId="11" borderId="0" xfId="0" applyFont="1" applyFill="1"/>
    <xf numFmtId="1" fontId="133" fillId="0" borderId="0" xfId="0" applyNumberFormat="1" applyFont="1"/>
    <xf numFmtId="0" fontId="138" fillId="0" borderId="0" xfId="0" applyFont="1"/>
    <xf numFmtId="2" fontId="123" fillId="11" borderId="0" xfId="0" applyNumberFormat="1" applyFont="1" applyFill="1" applyBorder="1" applyAlignment="1">
      <alignment horizontal="right"/>
    </xf>
    <xf numFmtId="0" fontId="133" fillId="0" borderId="0" xfId="0" applyFont="1" applyFill="1"/>
    <xf numFmtId="2" fontId="123" fillId="0" borderId="0" xfId="0" applyNumberFormat="1" applyFont="1" applyFill="1" applyBorder="1" applyAlignment="1">
      <alignment horizontal="center"/>
    </xf>
    <xf numFmtId="164" fontId="113" fillId="11" borderId="0" xfId="0" applyNumberFormat="1" applyFont="1" applyFill="1" applyAlignment="1">
      <alignment horizontal="center"/>
    </xf>
    <xf numFmtId="164" fontId="133" fillId="11" borderId="0" xfId="0" applyNumberFormat="1" applyFont="1" applyFill="1" applyAlignment="1">
      <alignment horizontal="center"/>
    </xf>
    <xf numFmtId="0" fontId="133" fillId="11" borderId="0" xfId="0" applyFont="1" applyFill="1" applyAlignment="1">
      <alignment horizontal="center"/>
    </xf>
    <xf numFmtId="164" fontId="139" fillId="11" borderId="0" xfId="0" applyNumberFormat="1" applyFont="1" applyFill="1" applyAlignment="1">
      <alignment horizontal="center"/>
    </xf>
    <xf numFmtId="164" fontId="140" fillId="11" borderId="0" xfId="0" applyNumberFormat="1" applyFont="1" applyFill="1" applyAlignment="1">
      <alignment horizontal="center"/>
    </xf>
    <xf numFmtId="0" fontId="100" fillId="0" borderId="0" xfId="0" applyFont="1" applyFill="1"/>
    <xf numFmtId="2" fontId="100" fillId="0" borderId="0" xfId="0" applyNumberFormat="1" applyFont="1" applyFill="1" applyAlignment="1">
      <alignment horizontal="center"/>
    </xf>
    <xf numFmtId="0" fontId="135" fillId="0" borderId="0" xfId="0" applyFont="1" applyFill="1"/>
    <xf numFmtId="0" fontId="100" fillId="0" borderId="0" xfId="0" applyFont="1" applyFill="1" applyAlignment="1">
      <alignment horizontal="center"/>
    </xf>
    <xf numFmtId="0" fontId="101" fillId="0" borderId="0" xfId="0" applyFont="1" applyFill="1" applyBorder="1" applyAlignment="1">
      <alignment horizontal="center"/>
    </xf>
    <xf numFmtId="0" fontId="100" fillId="0" borderId="0" xfId="0" applyFont="1" applyFill="1" applyBorder="1" applyAlignment="1">
      <alignment horizontal="center"/>
    </xf>
    <xf numFmtId="0" fontId="101" fillId="0" borderId="0" xfId="0" applyFont="1" applyFill="1" applyBorder="1"/>
    <xf numFmtId="2" fontId="100" fillId="0" borderId="0" xfId="0" applyNumberFormat="1" applyFont="1" applyFill="1" applyBorder="1" applyAlignment="1">
      <alignment horizontal="center"/>
    </xf>
    <xf numFmtId="166" fontId="142" fillId="5" borderId="0" xfId="0" applyNumberFormat="1" applyFont="1" applyFill="1" applyAlignment="1">
      <alignment horizontal="center"/>
    </xf>
    <xf numFmtId="166" fontId="100" fillId="0" borderId="0" xfId="0" applyNumberFormat="1" applyFont="1" applyFill="1" applyBorder="1" applyAlignment="1">
      <alignment horizontal="center"/>
    </xf>
    <xf numFmtId="166" fontId="142" fillId="5" borderId="0" xfId="0" applyNumberFormat="1" applyFont="1" applyFill="1" applyBorder="1" applyAlignment="1">
      <alignment horizontal="center"/>
    </xf>
    <xf numFmtId="166" fontId="142" fillId="6" borderId="0" xfId="0" applyNumberFormat="1" applyFont="1" applyFill="1" applyAlignment="1">
      <alignment horizontal="center"/>
    </xf>
    <xf numFmtId="166" fontId="142" fillId="6" borderId="0" xfId="0" applyNumberFormat="1" applyFont="1" applyFill="1" applyBorder="1" applyAlignment="1">
      <alignment horizontal="center"/>
    </xf>
    <xf numFmtId="2" fontId="141" fillId="0" borderId="0" xfId="0" applyNumberFormat="1" applyFont="1" applyFill="1" applyBorder="1" applyAlignment="1">
      <alignment horizontal="center"/>
    </xf>
    <xf numFmtId="0" fontId="141" fillId="0" borderId="0" xfId="0" applyFont="1" applyFill="1" applyBorder="1" applyAlignment="1">
      <alignment horizontal="left"/>
    </xf>
    <xf numFmtId="0" fontId="141" fillId="0" borderId="0" xfId="0" applyFont="1" applyAlignment="1">
      <alignment horizontal="left"/>
    </xf>
    <xf numFmtId="174" fontId="142" fillId="5" borderId="0" xfId="0" applyNumberFormat="1" applyFont="1" applyFill="1" applyAlignment="1">
      <alignment horizontal="center"/>
    </xf>
    <xf numFmtId="166" fontId="142" fillId="7" borderId="0" xfId="0" applyNumberFormat="1" applyFont="1" applyFill="1" applyAlignment="1">
      <alignment horizontal="center"/>
    </xf>
    <xf numFmtId="166" fontId="142" fillId="7" borderId="0" xfId="0" applyNumberFormat="1" applyFont="1" applyFill="1" applyBorder="1" applyAlignment="1">
      <alignment horizontal="center"/>
    </xf>
    <xf numFmtId="0" fontId="141" fillId="0" borderId="0" xfId="0" applyFont="1" applyFill="1" applyBorder="1" applyAlignment="1">
      <alignment horizontal="center"/>
    </xf>
    <xf numFmtId="166" fontId="144" fillId="0" borderId="0" xfId="0" applyNumberFormat="1" applyFont="1" applyFill="1" applyBorder="1" applyAlignment="1">
      <alignment horizontal="left"/>
    </xf>
    <xf numFmtId="0" fontId="141" fillId="0" borderId="0" xfId="0" applyFont="1" applyFill="1" applyBorder="1"/>
    <xf numFmtId="166" fontId="104" fillId="0" borderId="0" xfId="0" applyNumberFormat="1" applyFont="1" applyFill="1" applyBorder="1" applyAlignment="1">
      <alignment horizontal="center"/>
    </xf>
    <xf numFmtId="177" fontId="0" fillId="0" borderId="0" xfId="2" applyNumberFormat="1" applyFont="1"/>
    <xf numFmtId="3" fontId="41" fillId="7" borderId="0" xfId="0" applyNumberFormat="1" applyFont="1" applyFill="1" applyAlignment="1">
      <alignment horizontal="center"/>
    </xf>
    <xf numFmtId="10" fontId="41" fillId="7" borderId="0" xfId="0" applyNumberFormat="1" applyFont="1" applyFill="1" applyAlignment="1">
      <alignment horizontal="center"/>
    </xf>
    <xf numFmtId="3" fontId="41" fillId="7" borderId="16" xfId="0" applyNumberFormat="1" applyFont="1" applyFill="1" applyBorder="1" applyAlignment="1">
      <alignment horizontal="center"/>
    </xf>
    <xf numFmtId="3" fontId="6" fillId="0" borderId="0" xfId="0" applyNumberFormat="1" applyFont="1" applyFill="1" applyAlignment="1">
      <alignment horizontal="center"/>
    </xf>
    <xf numFmtId="3" fontId="54" fillId="0" borderId="0" xfId="0" applyNumberFormat="1" applyFont="1"/>
    <xf numFmtId="0" fontId="71" fillId="0" borderId="0" xfId="0" applyFont="1"/>
    <xf numFmtId="165" fontId="40" fillId="0" borderId="0" xfId="1" applyNumberFormat="1" applyFont="1" applyFill="1" applyAlignment="1">
      <alignment horizontal="center"/>
    </xf>
    <xf numFmtId="3" fontId="61" fillId="0" borderId="0" xfId="0" applyNumberFormat="1" applyFont="1"/>
    <xf numFmtId="0" fontId="146" fillId="0" borderId="0" xfId="0" applyFont="1" applyAlignment="1">
      <alignment horizontal="right"/>
    </xf>
    <xf numFmtId="0" fontId="147" fillId="5" borderId="27" xfId="0" applyFont="1" applyFill="1" applyBorder="1"/>
    <xf numFmtId="0" fontId="148" fillId="6" borderId="28" xfId="0" applyFont="1" applyFill="1" applyBorder="1" applyAlignment="1">
      <alignment horizontal="left"/>
    </xf>
    <xf numFmtId="0" fontId="149" fillId="6" borderId="30" xfId="0" applyFont="1" applyFill="1" applyBorder="1"/>
    <xf numFmtId="0" fontId="148" fillId="6" borderId="28" xfId="0" quotePrefix="1" applyFont="1" applyFill="1" applyBorder="1" applyAlignment="1">
      <alignment horizontal="right"/>
    </xf>
    <xf numFmtId="2" fontId="149" fillId="6" borderId="0" xfId="0" applyNumberFormat="1" applyFont="1" applyFill="1" applyAlignment="1">
      <alignment horizontal="center"/>
    </xf>
    <xf numFmtId="1" fontId="54" fillId="0" borderId="0" xfId="0" applyNumberFormat="1" applyFont="1" applyFill="1" applyAlignment="1">
      <alignment horizontal="center"/>
    </xf>
    <xf numFmtId="169" fontId="73" fillId="0" borderId="0" xfId="0" applyNumberFormat="1" applyFont="1" applyFill="1" applyAlignment="1">
      <alignment horizontal="center"/>
    </xf>
    <xf numFmtId="2" fontId="6" fillId="0" borderId="0" xfId="0" applyNumberFormat="1" applyFont="1" applyFill="1"/>
    <xf numFmtId="0" fontId="150" fillId="0" borderId="0" xfId="0" applyFont="1" applyFill="1"/>
    <xf numFmtId="1" fontId="44" fillId="7" borderId="16" xfId="0" applyNumberFormat="1" applyFont="1" applyFill="1" applyBorder="1" applyAlignment="1">
      <alignment horizontal="center"/>
    </xf>
    <xf numFmtId="1" fontId="62" fillId="7" borderId="0" xfId="0" applyNumberFormat="1" applyFont="1" applyFill="1" applyAlignment="1">
      <alignment horizontal="center"/>
    </xf>
    <xf numFmtId="1" fontId="151" fillId="14" borderId="0" xfId="0" applyNumberFormat="1" applyFont="1" applyFill="1" applyBorder="1" applyAlignment="1">
      <alignment horizontal="center"/>
    </xf>
    <xf numFmtId="3" fontId="151" fillId="14" borderId="0" xfId="0" applyNumberFormat="1" applyFont="1" applyFill="1" applyBorder="1" applyAlignment="1">
      <alignment horizontal="center"/>
    </xf>
    <xf numFmtId="1" fontId="151" fillId="5" borderId="0" xfId="0" applyNumberFormat="1" applyFont="1" applyFill="1" applyAlignment="1">
      <alignment horizontal="center"/>
    </xf>
    <xf numFmtId="165" fontId="22" fillId="0" borderId="0" xfId="0" applyNumberFormat="1" applyFont="1" applyFill="1" applyAlignment="1">
      <alignment horizontal="center"/>
    </xf>
    <xf numFmtId="166" fontId="22" fillId="0" borderId="0" xfId="0" applyNumberFormat="1" applyFont="1" applyFill="1" applyAlignment="1">
      <alignment horizontal="center"/>
    </xf>
    <xf numFmtId="0" fontId="152" fillId="0" borderId="0" xfId="0" applyFont="1"/>
    <xf numFmtId="0" fontId="22" fillId="0" borderId="0" xfId="0" quotePrefix="1" applyFont="1" applyAlignment="1">
      <alignment horizontal="center"/>
    </xf>
    <xf numFmtId="2" fontId="22" fillId="0" borderId="0" xfId="0" applyNumberFormat="1" applyFont="1" applyFill="1" applyBorder="1" applyAlignment="1">
      <alignment horizontal="center"/>
    </xf>
    <xf numFmtId="173" fontId="21" fillId="0" borderId="0" xfId="0" applyNumberFormat="1" applyFont="1"/>
    <xf numFmtId="0" fontId="27" fillId="0" borderId="0" xfId="0" applyFont="1" applyAlignment="1">
      <alignment horizontal="center"/>
    </xf>
    <xf numFmtId="0" fontId="25" fillId="0" borderId="0" xfId="0" applyFont="1" applyFill="1"/>
    <xf numFmtId="0" fontId="25" fillId="0" borderId="0" xfId="0" applyFont="1"/>
    <xf numFmtId="1" fontId="50" fillId="5" borderId="0" xfId="0" applyNumberFormat="1" applyFont="1" applyFill="1" applyAlignment="1">
      <alignment horizontal="center"/>
    </xf>
    <xf numFmtId="2" fontId="41" fillId="5" borderId="0" xfId="0" applyNumberFormat="1" applyFont="1" applyFill="1" applyAlignment="1">
      <alignment horizontal="center"/>
    </xf>
    <xf numFmtId="164" fontId="50" fillId="5" borderId="0" xfId="0" applyNumberFormat="1" applyFont="1" applyFill="1" applyAlignment="1">
      <alignment horizontal="center"/>
    </xf>
    <xf numFmtId="166" fontId="50" fillId="5" borderId="0" xfId="0" applyNumberFormat="1" applyFont="1" applyFill="1" applyBorder="1" applyAlignment="1">
      <alignment horizontal="center" wrapText="1"/>
    </xf>
    <xf numFmtId="166" fontId="50" fillId="5" borderId="0" xfId="0" applyNumberFormat="1" applyFont="1" applyFill="1" applyAlignment="1">
      <alignment horizontal="center"/>
    </xf>
    <xf numFmtId="166" fontId="50" fillId="6" borderId="16" xfId="0" applyNumberFormat="1" applyFont="1" applyFill="1" applyBorder="1" applyAlignment="1">
      <alignment horizontal="center"/>
    </xf>
    <xf numFmtId="166" fontId="50" fillId="6" borderId="0" xfId="0" applyNumberFormat="1" applyFont="1" applyFill="1" applyAlignment="1">
      <alignment horizontal="center"/>
    </xf>
    <xf numFmtId="10" fontId="50" fillId="6" borderId="0" xfId="0" applyNumberFormat="1" applyFont="1" applyFill="1" applyAlignment="1">
      <alignment horizontal="center"/>
    </xf>
    <xf numFmtId="2" fontId="41" fillId="5" borderId="0" xfId="0" applyNumberFormat="1" applyFont="1" applyFill="1" applyBorder="1" applyAlignment="1">
      <alignment horizontal="center"/>
    </xf>
    <xf numFmtId="164" fontId="41" fillId="5" borderId="0" xfId="0" applyNumberFormat="1" applyFont="1" applyFill="1" applyAlignment="1">
      <alignment horizontal="center"/>
    </xf>
    <xf numFmtId="174" fontId="50" fillId="5" borderId="0" xfId="0" applyNumberFormat="1" applyFont="1" applyFill="1" applyBorder="1" applyAlignment="1">
      <alignment horizontal="center" wrapText="1"/>
    </xf>
    <xf numFmtId="174" fontId="50" fillId="5" borderId="0" xfId="0" applyNumberFormat="1" applyFont="1" applyFill="1" applyAlignment="1">
      <alignment horizontal="center"/>
    </xf>
    <xf numFmtId="166" fontId="50" fillId="6" borderId="0" xfId="0" applyNumberFormat="1" applyFont="1" applyFill="1" applyBorder="1" applyAlignment="1">
      <alignment horizontal="center" wrapText="1"/>
    </xf>
    <xf numFmtId="166" fontId="41" fillId="6" borderId="0" xfId="0" applyNumberFormat="1" applyFont="1" applyFill="1" applyBorder="1" applyAlignment="1">
      <alignment horizontal="center"/>
    </xf>
    <xf numFmtId="1" fontId="50" fillId="7" borderId="0" xfId="0" applyNumberFormat="1" applyFont="1" applyFill="1" applyAlignment="1">
      <alignment horizontal="center"/>
    </xf>
    <xf numFmtId="174" fontId="50" fillId="6" borderId="0" xfId="0" applyNumberFormat="1" applyFont="1" applyFill="1" applyBorder="1" applyAlignment="1">
      <alignment horizontal="center" wrapText="1"/>
    </xf>
    <xf numFmtId="174" fontId="50" fillId="6" borderId="0" xfId="0" applyNumberFormat="1" applyFont="1" applyFill="1" applyAlignment="1">
      <alignment horizontal="center"/>
    </xf>
    <xf numFmtId="2" fontId="41" fillId="5" borderId="0" xfId="0" applyNumberFormat="1" applyFont="1" applyFill="1"/>
    <xf numFmtId="164" fontId="50" fillId="7" borderId="0" xfId="0" applyNumberFormat="1" applyFont="1" applyFill="1" applyAlignment="1">
      <alignment horizontal="center"/>
    </xf>
    <xf numFmtId="166" fontId="41" fillId="7" borderId="0" xfId="0" applyNumberFormat="1" applyFont="1" applyFill="1" applyAlignment="1">
      <alignment horizontal="center"/>
    </xf>
    <xf numFmtId="166" fontId="50" fillId="7" borderId="0" xfId="0" applyNumberFormat="1" applyFont="1" applyFill="1" applyAlignment="1">
      <alignment horizontal="center"/>
    </xf>
    <xf numFmtId="174" fontId="50" fillId="7" borderId="0" xfId="0" applyNumberFormat="1" applyFont="1" applyFill="1" applyBorder="1" applyAlignment="1">
      <alignment horizontal="center" wrapText="1"/>
    </xf>
    <xf numFmtId="174" fontId="50" fillId="7" borderId="0" xfId="0" applyNumberFormat="1" applyFont="1" applyFill="1" applyAlignment="1">
      <alignment horizontal="center"/>
    </xf>
    <xf numFmtId="166" fontId="41" fillId="7" borderId="0" xfId="0" applyNumberFormat="1" applyFont="1" applyFill="1" applyBorder="1" applyAlignment="1">
      <alignment horizontal="center"/>
    </xf>
    <xf numFmtId="166" fontId="50" fillId="7" borderId="16" xfId="0" applyNumberFormat="1" applyFont="1" applyFill="1" applyBorder="1" applyAlignment="1">
      <alignment horizontal="center"/>
    </xf>
    <xf numFmtId="166" fontId="50" fillId="7" borderId="0" xfId="0" applyNumberFormat="1" applyFont="1" applyFill="1" applyBorder="1" applyAlignment="1">
      <alignment horizontal="center" wrapText="1"/>
    </xf>
    <xf numFmtId="166" fontId="25" fillId="6" borderId="0" xfId="0" applyNumberFormat="1" applyFont="1" applyFill="1" applyBorder="1" applyAlignment="1">
      <alignment horizontal="center" wrapText="1"/>
    </xf>
    <xf numFmtId="166" fontId="41" fillId="6" borderId="0" xfId="0" applyNumberFormat="1" applyFont="1" applyFill="1" applyAlignment="1">
      <alignment horizontal="center"/>
    </xf>
    <xf numFmtId="166" fontId="50" fillId="6" borderId="0" xfId="0" applyNumberFormat="1" applyFont="1" applyFill="1" applyBorder="1" applyAlignment="1">
      <alignment horizontal="center"/>
    </xf>
    <xf numFmtId="164" fontId="41" fillId="6" borderId="14" xfId="0" applyNumberFormat="1" applyFont="1" applyFill="1" applyBorder="1" applyAlignment="1">
      <alignment horizontal="center"/>
    </xf>
    <xf numFmtId="3" fontId="41" fillId="6" borderId="14" xfId="0" applyNumberFormat="1" applyFont="1" applyFill="1" applyBorder="1" applyAlignment="1">
      <alignment horizontal="center"/>
    </xf>
    <xf numFmtId="164" fontId="41" fillId="6" borderId="14" xfId="0" applyNumberFormat="1" applyFont="1" applyFill="1" applyBorder="1" applyAlignment="1" applyProtection="1">
      <alignment horizontal="center"/>
      <protection locked="0"/>
    </xf>
    <xf numFmtId="10" fontId="28" fillId="6" borderId="14" xfId="0" applyNumberFormat="1" applyFont="1" applyFill="1" applyBorder="1" applyAlignment="1" applyProtection="1">
      <alignment horizontal="center"/>
      <protection locked="0"/>
    </xf>
    <xf numFmtId="10" fontId="28" fillId="6" borderId="34" xfId="0" applyNumberFormat="1" applyFont="1" applyFill="1" applyBorder="1" applyAlignment="1" applyProtection="1">
      <alignment horizontal="center"/>
      <protection locked="0"/>
    </xf>
    <xf numFmtId="0" fontId="28" fillId="11" borderId="26" xfId="0" applyFont="1" applyFill="1" applyBorder="1"/>
    <xf numFmtId="0" fontId="29" fillId="11" borderId="13" xfId="0" applyFont="1" applyFill="1" applyBorder="1"/>
    <xf numFmtId="164" fontId="41" fillId="6" borderId="14" xfId="0" applyNumberFormat="1" applyFont="1" applyFill="1" applyBorder="1" applyAlignment="1" applyProtection="1">
      <alignment horizontal="center"/>
    </xf>
    <xf numFmtId="164" fontId="41" fillId="6" borderId="13" xfId="0" applyNumberFormat="1" applyFont="1" applyFill="1" applyBorder="1" applyAlignment="1">
      <alignment horizontal="center"/>
    </xf>
    <xf numFmtId="0" fontId="90" fillId="6" borderId="14" xfId="0" applyFont="1" applyFill="1" applyBorder="1"/>
    <xf numFmtId="10" fontId="99" fillId="6" borderId="14" xfId="0" applyNumberFormat="1" applyFont="1" applyFill="1" applyBorder="1" applyAlignment="1" applyProtection="1">
      <alignment horizontal="center"/>
      <protection locked="0"/>
    </xf>
    <xf numFmtId="10" fontId="99" fillId="6" borderId="34" xfId="0" applyNumberFormat="1" applyFont="1" applyFill="1" applyBorder="1" applyAlignment="1" applyProtection="1">
      <alignment horizontal="center"/>
      <protection locked="0"/>
    </xf>
    <xf numFmtId="0" fontId="154" fillId="20" borderId="0" xfId="0" applyFont="1" applyFill="1" applyBorder="1" applyAlignment="1">
      <alignment horizontal="center"/>
    </xf>
    <xf numFmtId="166" fontId="71" fillId="20" borderId="0" xfId="0" applyNumberFormat="1" applyFont="1" applyFill="1" applyBorder="1" applyAlignment="1">
      <alignment horizontal="center"/>
    </xf>
    <xf numFmtId="0" fontId="142" fillId="0" borderId="0" xfId="0" applyFont="1"/>
    <xf numFmtId="2" fontId="25" fillId="0" borderId="0" xfId="0" applyNumberFormat="1" applyFont="1" applyFill="1" applyBorder="1" applyAlignment="1">
      <alignment horizontal="center"/>
    </xf>
    <xf numFmtId="0" fontId="155" fillId="0" borderId="0" xfId="0" applyFont="1" applyAlignment="1">
      <alignment horizontal="center"/>
    </xf>
    <xf numFmtId="172" fontId="25" fillId="0" borderId="0" xfId="0" applyNumberFormat="1" applyFont="1" applyFill="1" applyBorder="1" applyAlignment="1">
      <alignment horizontal="center"/>
    </xf>
    <xf numFmtId="0" fontId="27" fillId="0" borderId="0" xfId="0" applyFont="1" applyBorder="1" applyAlignment="1">
      <alignment horizontal="center"/>
    </xf>
    <xf numFmtId="166" fontId="25" fillId="11" borderId="0" xfId="0" applyNumberFormat="1" applyFont="1" applyFill="1" applyBorder="1" applyAlignment="1">
      <alignment horizontal="center"/>
    </xf>
    <xf numFmtId="166" fontId="53" fillId="11" borderId="0" xfId="0" applyNumberFormat="1" applyFont="1" applyFill="1" applyBorder="1" applyAlignment="1">
      <alignment horizontal="center"/>
    </xf>
    <xf numFmtId="166" fontId="53" fillId="11" borderId="0" xfId="0" applyNumberFormat="1" applyFont="1" applyFill="1" applyAlignment="1">
      <alignment horizontal="center"/>
    </xf>
    <xf numFmtId="166" fontId="71" fillId="18" borderId="0" xfId="0" applyNumberFormat="1" applyFont="1" applyFill="1" applyAlignment="1">
      <alignment horizontal="center"/>
    </xf>
    <xf numFmtId="166" fontId="71" fillId="18" borderId="0" xfId="0" applyNumberFormat="1" applyFont="1" applyFill="1" applyBorder="1" applyAlignment="1">
      <alignment horizontal="center"/>
    </xf>
    <xf numFmtId="0" fontId="57" fillId="0" borderId="0" xfId="0" applyFont="1" applyFill="1" applyBorder="1" applyAlignment="1">
      <alignment horizontal="center"/>
    </xf>
    <xf numFmtId="166" fontId="53" fillId="20" borderId="0" xfId="0" applyNumberFormat="1" applyFont="1" applyFill="1" applyBorder="1" applyAlignment="1">
      <alignment horizontal="center"/>
    </xf>
    <xf numFmtId="166" fontId="53" fillId="12" borderId="0" xfId="0" applyNumberFormat="1" applyFont="1" applyFill="1" applyBorder="1" applyAlignment="1">
      <alignment horizontal="center"/>
    </xf>
    <xf numFmtId="0" fontId="27" fillId="0" borderId="17" xfId="0" applyFont="1" applyBorder="1" applyAlignment="1">
      <alignment horizontal="center"/>
    </xf>
    <xf numFmtId="0" fontId="27" fillId="0" borderId="18" xfId="0" applyFont="1" applyBorder="1" applyAlignment="1">
      <alignment horizontal="center"/>
    </xf>
    <xf numFmtId="0" fontId="27" fillId="0" borderId="19" xfId="0" applyFont="1" applyBorder="1" applyAlignment="1">
      <alignment horizontal="center"/>
    </xf>
    <xf numFmtId="166" fontId="25" fillId="11" borderId="21" xfId="0" applyNumberFormat="1" applyFont="1" applyFill="1" applyBorder="1" applyAlignment="1">
      <alignment horizontal="center"/>
    </xf>
    <xf numFmtId="166" fontId="156" fillId="11" borderId="22" xfId="0" applyNumberFormat="1" applyFont="1" applyFill="1" applyBorder="1" applyAlignment="1">
      <alignment horizontal="center"/>
    </xf>
    <xf numFmtId="0" fontId="25" fillId="11" borderId="0" xfId="0" applyFont="1" applyFill="1"/>
    <xf numFmtId="2" fontId="157" fillId="0" borderId="0" xfId="0" applyNumberFormat="1" applyFont="1" applyFill="1" applyAlignment="1">
      <alignment horizontal="center"/>
    </xf>
    <xf numFmtId="0" fontId="54" fillId="0" borderId="0" xfId="0" applyFont="1" applyBorder="1" applyAlignment="1">
      <alignment horizontal="right"/>
    </xf>
    <xf numFmtId="173" fontId="82" fillId="0" borderId="0" xfId="0" applyNumberFormat="1" applyFont="1" applyBorder="1" applyAlignment="1">
      <alignment horizontal="center"/>
    </xf>
    <xf numFmtId="4" fontId="54" fillId="0" borderId="0" xfId="0" applyNumberFormat="1" applyFont="1"/>
    <xf numFmtId="0" fontId="41" fillId="0" borderId="0" xfId="0" applyFont="1" applyBorder="1"/>
    <xf numFmtId="0" fontId="50" fillId="0" borderId="0" xfId="0" applyFont="1" applyFill="1"/>
    <xf numFmtId="166" fontId="50" fillId="11" borderId="0" xfId="0" applyNumberFormat="1" applyFont="1" applyFill="1" applyAlignment="1">
      <alignment horizontal="center"/>
    </xf>
    <xf numFmtId="165" fontId="50" fillId="11" borderId="0" xfId="1" applyNumberFormat="1" applyFont="1" applyFill="1" applyAlignment="1">
      <alignment horizontal="center"/>
    </xf>
    <xf numFmtId="0" fontId="57" fillId="0" borderId="0" xfId="0" applyFont="1"/>
    <xf numFmtId="0" fontId="158" fillId="0" borderId="0" xfId="0" applyFont="1" applyAlignment="1">
      <alignment horizontal="right"/>
    </xf>
    <xf numFmtId="0" fontId="27" fillId="0" borderId="0" xfId="0" applyFont="1"/>
    <xf numFmtId="0" fontId="158" fillId="0" borderId="0" xfId="0" applyFont="1" applyFill="1" applyAlignment="1">
      <alignment horizontal="right"/>
    </xf>
    <xf numFmtId="169" fontId="82" fillId="0" borderId="0" xfId="0" applyNumberFormat="1" applyFont="1" applyFill="1"/>
    <xf numFmtId="2" fontId="41" fillId="0" borderId="0" xfId="0" applyNumberFormat="1" applyFont="1" applyFill="1" applyBorder="1" applyAlignment="1">
      <alignment horizontal="right"/>
    </xf>
    <xf numFmtId="1" fontId="158" fillId="0" borderId="0" xfId="0" applyNumberFormat="1" applyFont="1" applyFill="1" applyBorder="1" applyAlignment="1">
      <alignment horizontal="left"/>
    </xf>
    <xf numFmtId="164" fontId="52" fillId="5" borderId="0" xfId="0" applyNumberFormat="1" applyFont="1" applyFill="1" applyAlignment="1">
      <alignment horizontal="center"/>
    </xf>
    <xf numFmtId="164" fontId="52" fillId="5" borderId="16" xfId="0" applyNumberFormat="1" applyFont="1" applyFill="1" applyBorder="1" applyAlignment="1">
      <alignment horizontal="center"/>
    </xf>
    <xf numFmtId="164" fontId="41" fillId="5" borderId="0" xfId="0" applyNumberFormat="1" applyFont="1" applyFill="1" applyBorder="1" applyAlignment="1">
      <alignment horizontal="center"/>
    </xf>
    <xf numFmtId="164" fontId="41" fillId="5" borderId="16" xfId="0" applyNumberFormat="1" applyFont="1" applyFill="1" applyBorder="1" applyAlignment="1">
      <alignment horizontal="center"/>
    </xf>
    <xf numFmtId="0" fontId="49" fillId="11" borderId="0" xfId="0" applyFont="1" applyFill="1"/>
    <xf numFmtId="164" fontId="52" fillId="5" borderId="0" xfId="0" applyNumberFormat="1" applyFont="1" applyFill="1" applyBorder="1" applyAlignment="1">
      <alignment horizontal="center"/>
    </xf>
    <xf numFmtId="164" fontId="41" fillId="11" borderId="0" xfId="0" applyNumberFormat="1" applyFont="1" applyFill="1" applyAlignment="1">
      <alignment horizontal="center"/>
    </xf>
    <xf numFmtId="164" fontId="54" fillId="5" borderId="0" xfId="0" applyNumberFormat="1" applyFont="1" applyFill="1" applyAlignment="1">
      <alignment horizontal="center"/>
    </xf>
    <xf numFmtId="164" fontId="54" fillId="17" borderId="0" xfId="0" applyNumberFormat="1" applyFont="1" applyFill="1" applyAlignment="1">
      <alignment horizontal="center"/>
    </xf>
    <xf numFmtId="164" fontId="54" fillId="17" borderId="0" xfId="0" applyNumberFormat="1" applyFont="1" applyFill="1" applyBorder="1" applyAlignment="1">
      <alignment horizontal="center"/>
    </xf>
    <xf numFmtId="164" fontId="41" fillId="17" borderId="0" xfId="0" applyNumberFormat="1" applyFont="1" applyFill="1" applyBorder="1" applyAlignment="1">
      <alignment horizontal="center"/>
    </xf>
    <xf numFmtId="164" fontId="41" fillId="17" borderId="16" xfId="0" applyNumberFormat="1" applyFont="1" applyFill="1" applyBorder="1" applyAlignment="1">
      <alignment horizontal="center"/>
    </xf>
    <xf numFmtId="164" fontId="54" fillId="5" borderId="16" xfId="0" applyNumberFormat="1" applyFont="1" applyFill="1" applyBorder="1" applyAlignment="1">
      <alignment horizontal="center"/>
    </xf>
    <xf numFmtId="164" fontId="54" fillId="5" borderId="0" xfId="0" applyNumberFormat="1" applyFont="1" applyFill="1" applyBorder="1" applyAlignment="1">
      <alignment horizontal="center"/>
    </xf>
    <xf numFmtId="164" fontId="41" fillId="17" borderId="0" xfId="0" applyNumberFormat="1" applyFont="1" applyFill="1" applyAlignment="1">
      <alignment horizontal="center"/>
    </xf>
    <xf numFmtId="0" fontId="142" fillId="11" borderId="26" xfId="0" applyFont="1" applyFill="1" applyBorder="1"/>
    <xf numFmtId="0" fontId="25" fillId="16" borderId="0" xfId="0" applyFont="1" applyFill="1" applyAlignment="1">
      <alignment horizontal="center"/>
    </xf>
    <xf numFmtId="0" fontId="149" fillId="6" borderId="0" xfId="0" applyFont="1" applyFill="1" applyBorder="1" applyAlignment="1">
      <alignment horizontal="center"/>
    </xf>
    <xf numFmtId="0" fontId="149" fillId="6" borderId="29" xfId="0" applyFont="1" applyFill="1" applyBorder="1" applyAlignment="1">
      <alignment horizontal="center"/>
    </xf>
    <xf numFmtId="0" fontId="149" fillId="6" borderId="12" xfId="0" applyFont="1" applyFill="1" applyBorder="1" applyAlignment="1">
      <alignment horizontal="center"/>
    </xf>
    <xf numFmtId="0" fontId="149" fillId="6" borderId="36" xfId="0" applyFont="1" applyFill="1" applyBorder="1" applyAlignment="1">
      <alignment horizontal="center"/>
    </xf>
    <xf numFmtId="0" fontId="149" fillId="6" borderId="28" xfId="0" applyFont="1" applyFill="1" applyBorder="1" applyAlignment="1">
      <alignment horizontal="right"/>
    </xf>
    <xf numFmtId="10" fontId="149" fillId="6" borderId="0" xfId="0" applyNumberFormat="1" applyFont="1" applyFill="1" applyBorder="1" applyAlignment="1">
      <alignment horizontal="center"/>
    </xf>
    <xf numFmtId="10" fontId="149" fillId="6" borderId="29" xfId="0" applyNumberFormat="1" applyFont="1" applyFill="1" applyBorder="1" applyAlignment="1">
      <alignment horizontal="center"/>
    </xf>
    <xf numFmtId="0" fontId="142" fillId="6" borderId="0" xfId="0" applyFont="1" applyFill="1" applyBorder="1"/>
    <xf numFmtId="0" fontId="149" fillId="6" borderId="28" xfId="0" quotePrefix="1" applyFont="1" applyFill="1" applyBorder="1" applyAlignment="1">
      <alignment horizontal="right"/>
    </xf>
    <xf numFmtId="3" fontId="149" fillId="6" borderId="0" xfId="0" applyNumberFormat="1" applyFont="1" applyFill="1" applyBorder="1" applyAlignment="1">
      <alignment horizontal="center"/>
    </xf>
    <xf numFmtId="3" fontId="149" fillId="6" borderId="29" xfId="0" applyNumberFormat="1" applyFont="1" applyFill="1" applyBorder="1" applyAlignment="1">
      <alignment horizontal="center"/>
    </xf>
    <xf numFmtId="0" fontId="149" fillId="6" borderId="30" xfId="0" quotePrefix="1" applyFont="1" applyFill="1" applyBorder="1" applyAlignment="1">
      <alignment horizontal="right"/>
    </xf>
    <xf numFmtId="10" fontId="149" fillId="6" borderId="12" xfId="0" applyNumberFormat="1" applyFont="1" applyFill="1" applyBorder="1" applyAlignment="1">
      <alignment horizontal="center"/>
    </xf>
    <xf numFmtId="10" fontId="149" fillId="6" borderId="36" xfId="0" applyNumberFormat="1" applyFont="1" applyFill="1" applyBorder="1" applyAlignment="1">
      <alignment horizontal="center"/>
    </xf>
    <xf numFmtId="166" fontId="149" fillId="6" borderId="0" xfId="0" applyNumberFormat="1" applyFont="1" applyFill="1" applyBorder="1" applyAlignment="1">
      <alignment horizontal="center"/>
    </xf>
    <xf numFmtId="166" fontId="149" fillId="6" borderId="29" xfId="0" applyNumberFormat="1" applyFont="1" applyFill="1" applyBorder="1" applyAlignment="1">
      <alignment horizontal="center"/>
    </xf>
    <xf numFmtId="0" fontId="160" fillId="6" borderId="0" xfId="0" applyFont="1" applyFill="1"/>
    <xf numFmtId="2" fontId="41" fillId="11" borderId="31" xfId="0" applyNumberFormat="1" applyFont="1" applyFill="1" applyBorder="1" applyAlignment="1">
      <alignment horizontal="center"/>
    </xf>
    <xf numFmtId="2" fontId="41" fillId="11" borderId="32" xfId="0" applyNumberFormat="1" applyFont="1" applyFill="1" applyBorder="1" applyAlignment="1">
      <alignment horizontal="center"/>
    </xf>
    <xf numFmtId="2" fontId="41" fillId="11" borderId="35" xfId="0" applyNumberFormat="1" applyFont="1" applyFill="1" applyBorder="1" applyAlignment="1">
      <alignment horizontal="center"/>
    </xf>
    <xf numFmtId="1" fontId="25" fillId="11" borderId="0" xfId="0" applyNumberFormat="1" applyFont="1" applyFill="1" applyAlignment="1">
      <alignment horizontal="center"/>
    </xf>
    <xf numFmtId="1" fontId="25" fillId="11" borderId="0" xfId="0" quotePrefix="1" applyNumberFormat="1" applyFont="1" applyFill="1" applyAlignment="1">
      <alignment horizontal="center"/>
    </xf>
    <xf numFmtId="0" fontId="142" fillId="0" borderId="0" xfId="0" applyFont="1" applyBorder="1"/>
    <xf numFmtId="0" fontId="57" fillId="11" borderId="26" xfId="0" applyFont="1" applyFill="1" applyBorder="1"/>
    <xf numFmtId="1" fontId="57" fillId="11" borderId="26" xfId="0" applyNumberFormat="1" applyFont="1" applyFill="1" applyBorder="1" applyAlignment="1">
      <alignment horizontal="center"/>
    </xf>
    <xf numFmtId="166" fontId="54" fillId="0" borderId="0" xfId="0" applyNumberFormat="1" applyFont="1" applyFill="1"/>
    <xf numFmtId="3" fontId="29" fillId="0" borderId="0" xfId="0" applyNumberFormat="1" applyFont="1" applyFill="1" applyAlignment="1">
      <alignment horizontal="center"/>
    </xf>
    <xf numFmtId="0" fontId="25" fillId="11" borderId="0" xfId="0" quotePrefix="1" applyFont="1" applyFill="1" applyBorder="1" applyAlignment="1">
      <alignment horizontal="left"/>
    </xf>
    <xf numFmtId="0" fontId="41" fillId="0" borderId="0" xfId="0" applyFont="1" applyAlignment="1">
      <alignment horizontal="right"/>
    </xf>
    <xf numFmtId="0" fontId="41" fillId="5" borderId="0" xfId="0" applyNumberFormat="1" applyFont="1" applyFill="1" applyAlignment="1">
      <alignment horizontal="center"/>
    </xf>
    <xf numFmtId="1" fontId="71" fillId="0" borderId="0" xfId="0" applyNumberFormat="1" applyFont="1" applyAlignment="1">
      <alignment horizontal="center"/>
    </xf>
    <xf numFmtId="2" fontId="71" fillId="0" borderId="0" xfId="0" applyNumberFormat="1" applyFont="1" applyAlignment="1">
      <alignment horizontal="center"/>
    </xf>
    <xf numFmtId="2" fontId="159" fillId="0" borderId="0" xfId="0" applyNumberFormat="1" applyFont="1" applyAlignment="1">
      <alignment horizontal="center"/>
    </xf>
    <xf numFmtId="0" fontId="162" fillId="0" borderId="0" xfId="3" quotePrefix="1" applyFont="1" applyAlignment="1" applyProtection="1">
      <alignment horizontal="left"/>
    </xf>
    <xf numFmtId="0" fontId="163" fillId="0" borderId="0" xfId="0" applyFont="1" applyAlignment="1">
      <alignment horizontal="right"/>
    </xf>
    <xf numFmtId="0" fontId="157" fillId="0" borderId="0" xfId="0" applyFont="1"/>
    <xf numFmtId="175" fontId="157" fillId="0" borderId="0" xfId="0" applyNumberFormat="1" applyFont="1"/>
    <xf numFmtId="4" fontId="41" fillId="5" borderId="0" xfId="0" applyNumberFormat="1" applyFont="1" applyFill="1" applyAlignment="1">
      <alignment horizontal="center"/>
    </xf>
    <xf numFmtId="2" fontId="52" fillId="5" borderId="0" xfId="0" applyNumberFormat="1" applyFont="1" applyFill="1" applyAlignment="1">
      <alignment horizontal="center"/>
    </xf>
    <xf numFmtId="0" fontId="52" fillId="5" borderId="0" xfId="0" applyNumberFormat="1" applyFont="1" applyFill="1" applyAlignment="1">
      <alignment horizontal="center"/>
    </xf>
    <xf numFmtId="0" fontId="29" fillId="0" borderId="0" xfId="0" applyFont="1" applyAlignment="1">
      <alignment horizontal="center"/>
    </xf>
    <xf numFmtId="1" fontId="29" fillId="0" borderId="0" xfId="0" applyNumberFormat="1" applyFont="1" applyAlignment="1">
      <alignment horizontal="center"/>
    </xf>
    <xf numFmtId="2" fontId="164" fillId="0" borderId="0" xfId="0" applyNumberFormat="1" applyFont="1" applyAlignment="1">
      <alignment horizontal="center"/>
    </xf>
    <xf numFmtId="0" fontId="142" fillId="2" borderId="0" xfId="0" applyFont="1" applyFill="1"/>
    <xf numFmtId="0" fontId="98" fillId="2" borderId="0" xfId="0" applyFont="1" applyFill="1" applyAlignment="1">
      <alignment horizontal="center"/>
    </xf>
    <xf numFmtId="0" fontId="99" fillId="2" borderId="0" xfId="0" applyFont="1" applyFill="1"/>
    <xf numFmtId="2" fontId="166" fillId="7" borderId="0" xfId="0" applyNumberFormat="1" applyFont="1" applyFill="1" applyAlignment="1">
      <alignment horizontal="center"/>
    </xf>
    <xf numFmtId="0" fontId="167" fillId="0" borderId="0" xfId="0" applyFont="1" applyAlignment="1">
      <alignment horizontal="center"/>
    </xf>
    <xf numFmtId="0" fontId="167" fillId="0" borderId="0" xfId="0" applyFont="1"/>
    <xf numFmtId="0" fontId="168" fillId="0" borderId="0" xfId="0" applyFont="1" applyAlignment="1">
      <alignment horizontal="center"/>
    </xf>
    <xf numFmtId="164" fontId="167" fillId="0" borderId="0" xfId="0" applyNumberFormat="1" applyFont="1"/>
    <xf numFmtId="164" fontId="41" fillId="11" borderId="0" xfId="0" applyNumberFormat="1" applyFont="1" applyFill="1" applyBorder="1" applyAlignment="1">
      <alignment horizontal="center"/>
    </xf>
    <xf numFmtId="166" fontId="50" fillId="7" borderId="0" xfId="0" applyNumberFormat="1" applyFont="1" applyFill="1" applyBorder="1" applyAlignment="1">
      <alignment horizontal="center"/>
    </xf>
    <xf numFmtId="0" fontId="169" fillId="0" borderId="0" xfId="0" applyFont="1" applyFill="1"/>
    <xf numFmtId="0" fontId="170" fillId="0" borderId="0" xfId="0" applyFont="1" applyFill="1"/>
    <xf numFmtId="0" fontId="170" fillId="0" borderId="0" xfId="0" applyFont="1"/>
    <xf numFmtId="0" fontId="68" fillId="11" borderId="0" xfId="0" applyFont="1" applyFill="1" applyAlignment="1">
      <alignment horizontal="right"/>
    </xf>
    <xf numFmtId="0" fontId="40" fillId="0" borderId="0" xfId="0" applyFont="1" applyFill="1" applyBorder="1" applyAlignment="1">
      <alignment horizontal="center"/>
    </xf>
    <xf numFmtId="0" fontId="40" fillId="0" borderId="0" xfId="0" applyFont="1" applyBorder="1" applyAlignment="1">
      <alignment horizontal="center"/>
    </xf>
    <xf numFmtId="166" fontId="40" fillId="0" borderId="0" xfId="0" applyNumberFormat="1" applyFont="1" applyFill="1" applyBorder="1" applyAlignment="1">
      <alignment horizontal="center"/>
    </xf>
    <xf numFmtId="166" fontId="40" fillId="0" borderId="0" xfId="0" applyNumberFormat="1" applyFont="1" applyFill="1" applyAlignment="1">
      <alignment horizontal="center"/>
    </xf>
    <xf numFmtId="166" fontId="40" fillId="0" borderId="0" xfId="0" applyNumberFormat="1" applyFont="1" applyAlignment="1">
      <alignment horizontal="center"/>
    </xf>
    <xf numFmtId="164" fontId="149" fillId="6" borderId="14" xfId="0" applyNumberFormat="1" applyFont="1" applyFill="1" applyBorder="1" applyAlignment="1" applyProtection="1">
      <alignment horizontal="center"/>
      <protection locked="0"/>
    </xf>
    <xf numFmtId="0" fontId="148" fillId="6" borderId="14" xfId="0" applyFont="1" applyFill="1" applyBorder="1"/>
    <xf numFmtId="0" fontId="148" fillId="2" borderId="0" xfId="0" applyFont="1" applyFill="1" applyBorder="1"/>
    <xf numFmtId="164" fontId="149" fillId="3" borderId="0" xfId="0" applyNumberFormat="1" applyFont="1" applyFill="1" applyBorder="1" applyAlignment="1">
      <alignment horizontal="center"/>
    </xf>
    <xf numFmtId="0" fontId="148" fillId="5" borderId="27" xfId="0" applyFont="1" applyFill="1" applyBorder="1"/>
    <xf numFmtId="164" fontId="149" fillId="5" borderId="0" xfId="0" applyNumberFormat="1" applyFont="1" applyFill="1" applyAlignment="1">
      <alignment horizontal="center"/>
    </xf>
    <xf numFmtId="1" fontId="149" fillId="5" borderId="0" xfId="0" applyNumberFormat="1" applyFont="1" applyFill="1" applyAlignment="1">
      <alignment horizontal="center"/>
    </xf>
    <xf numFmtId="177" fontId="66" fillId="0" borderId="22" xfId="2" applyNumberFormat="1" applyFont="1" applyBorder="1"/>
    <xf numFmtId="171" fontId="22" fillId="0" borderId="0" xfId="0" applyNumberFormat="1" applyFont="1" applyBorder="1" applyAlignment="1">
      <alignment horizontal="left"/>
    </xf>
    <xf numFmtId="177" fontId="171" fillId="0" borderId="0" xfId="2" applyNumberFormat="1" applyFont="1"/>
    <xf numFmtId="0" fontId="171" fillId="0" borderId="0" xfId="0" applyFont="1" applyAlignment="1">
      <alignment horizontal="left"/>
    </xf>
    <xf numFmtId="0" fontId="46" fillId="0" borderId="0" xfId="0" applyFont="1"/>
    <xf numFmtId="0" fontId="172" fillId="2" borderId="0" xfId="0" applyFont="1" applyFill="1" applyAlignment="1">
      <alignment horizontal="center"/>
    </xf>
    <xf numFmtId="0" fontId="17" fillId="2" borderId="0" xfId="0" applyFont="1" applyFill="1" applyAlignment="1">
      <alignment horizontal="left"/>
    </xf>
    <xf numFmtId="174" fontId="99" fillId="5" borderId="0" xfId="0" applyNumberFormat="1" applyFont="1" applyFill="1" applyBorder="1" applyAlignment="1">
      <alignment horizontal="center"/>
    </xf>
    <xf numFmtId="174" fontId="52" fillId="5" borderId="16" xfId="0" applyNumberFormat="1" applyFont="1" applyFill="1" applyBorder="1" applyAlignment="1">
      <alignment horizontal="center"/>
    </xf>
    <xf numFmtId="0" fontId="170" fillId="0" borderId="0" xfId="0" applyFont="1" applyAlignment="1">
      <alignment horizontal="center"/>
    </xf>
    <xf numFmtId="3" fontId="170" fillId="0" borderId="0" xfId="0" applyNumberFormat="1" applyFont="1" applyAlignment="1">
      <alignment horizontal="center"/>
    </xf>
    <xf numFmtId="3" fontId="41" fillId="5" borderId="0" xfId="0" applyNumberFormat="1" applyFont="1" applyFill="1" applyBorder="1" applyAlignment="1">
      <alignment horizontal="center"/>
    </xf>
    <xf numFmtId="1" fontId="41" fillId="5" borderId="0" xfId="0" applyNumberFormat="1" applyFont="1" applyFill="1" applyBorder="1" applyAlignment="1">
      <alignment horizontal="center"/>
    </xf>
    <xf numFmtId="0" fontId="54" fillId="11" borderId="0" xfId="0" applyFont="1" applyFill="1" applyBorder="1" applyAlignment="1">
      <alignment horizontal="center"/>
    </xf>
    <xf numFmtId="0" fontId="54" fillId="11" borderId="0" xfId="0" applyFont="1" applyFill="1" applyAlignment="1">
      <alignment horizontal="center"/>
    </xf>
    <xf numFmtId="3" fontId="13" fillId="0" borderId="0" xfId="0" applyNumberFormat="1" applyFont="1" applyAlignment="1">
      <alignment horizontal="center"/>
    </xf>
    <xf numFmtId="0" fontId="174" fillId="7" borderId="0" xfId="0" applyFont="1" applyFill="1" applyAlignment="1">
      <alignment horizontal="left"/>
    </xf>
    <xf numFmtId="0" fontId="174" fillId="7" borderId="0" xfId="0" applyFont="1" applyFill="1" applyBorder="1" applyAlignment="1">
      <alignment horizontal="right"/>
    </xf>
    <xf numFmtId="0" fontId="175" fillId="4" borderId="0" xfId="0" applyFont="1" applyFill="1"/>
    <xf numFmtId="0" fontId="175" fillId="4" borderId="0" xfId="0" quotePrefix="1" applyFont="1" applyFill="1" applyAlignment="1">
      <alignment horizontal="left"/>
    </xf>
    <xf numFmtId="10" fontId="175" fillId="4" borderId="0" xfId="1" applyNumberFormat="1" applyFont="1" applyFill="1" applyAlignment="1">
      <alignment horizontal="right"/>
    </xf>
    <xf numFmtId="0" fontId="101" fillId="4" borderId="0" xfId="0" applyFont="1" applyFill="1"/>
    <xf numFmtId="173" fontId="0" fillId="0" borderId="0" xfId="0" applyNumberFormat="1" applyFont="1"/>
    <xf numFmtId="173" fontId="49" fillId="0" borderId="0" xfId="0" applyNumberFormat="1" applyFont="1" applyAlignment="1">
      <alignment horizontal="left"/>
    </xf>
    <xf numFmtId="10" fontId="52" fillId="5" borderId="0" xfId="0" applyNumberFormat="1" applyFont="1" applyFill="1" applyAlignment="1">
      <alignment horizontal="center"/>
    </xf>
    <xf numFmtId="0" fontId="174" fillId="7" borderId="0" xfId="0" applyFont="1" applyFill="1" applyBorder="1" applyAlignment="1">
      <alignment horizontal="left"/>
    </xf>
    <xf numFmtId="2" fontId="154" fillId="9" borderId="0" xfId="0" applyNumberFormat="1" applyFont="1" applyFill="1" applyAlignment="1">
      <alignment horizontal="center"/>
    </xf>
    <xf numFmtId="0" fontId="32" fillId="2" borderId="0" xfId="0" applyFont="1" applyFill="1" applyAlignment="1">
      <alignment horizontal="center"/>
    </xf>
    <xf numFmtId="164" fontId="54" fillId="0" borderId="0" xfId="0" applyNumberFormat="1" applyFont="1" applyFill="1" applyAlignment="1">
      <alignment horizontal="center"/>
    </xf>
    <xf numFmtId="0" fontId="55" fillId="0" borderId="0" xfId="0" quotePrefix="1" applyFont="1" applyFill="1" applyAlignment="1">
      <alignment horizontal="left"/>
    </xf>
    <xf numFmtId="0" fontId="55" fillId="0" borderId="0" xfId="0" applyFont="1" applyFill="1"/>
    <xf numFmtId="166" fontId="55" fillId="0" borderId="0" xfId="0" applyNumberFormat="1" applyFont="1" applyFill="1"/>
    <xf numFmtId="166" fontId="46" fillId="0" borderId="0" xfId="0" applyNumberFormat="1" applyFont="1" applyFill="1"/>
    <xf numFmtId="165" fontId="55" fillId="0" borderId="0" xfId="1" applyNumberFormat="1" applyFont="1" applyFill="1"/>
    <xf numFmtId="0" fontId="170" fillId="11" borderId="0" xfId="0" applyFont="1" applyFill="1"/>
    <xf numFmtId="165" fontId="170" fillId="11" borderId="0" xfId="0" applyNumberFormat="1" applyFont="1" applyFill="1" applyBorder="1" applyAlignment="1">
      <alignment horizontal="right"/>
    </xf>
    <xf numFmtId="0" fontId="13" fillId="11" borderId="0" xfId="0" applyFont="1" applyFill="1"/>
    <xf numFmtId="0" fontId="23" fillId="0" borderId="0" xfId="0" quotePrefix="1" applyFont="1" applyBorder="1" applyAlignment="1">
      <alignment horizontal="center"/>
    </xf>
    <xf numFmtId="166" fontId="40" fillId="0" borderId="0" xfId="0" applyNumberFormat="1" applyFont="1" applyBorder="1" applyAlignment="1">
      <alignment horizontal="center"/>
    </xf>
    <xf numFmtId="166" fontId="149" fillId="5" borderId="0" xfId="0" applyNumberFormat="1" applyFont="1" applyFill="1" applyAlignment="1">
      <alignment horizontal="center"/>
    </xf>
    <xf numFmtId="166" fontId="149" fillId="7" borderId="0" xfId="0" applyNumberFormat="1" applyFont="1" applyFill="1" applyAlignment="1">
      <alignment horizontal="center"/>
    </xf>
    <xf numFmtId="178" fontId="174" fillId="7" borderId="0" xfId="0" applyNumberFormat="1" applyFont="1" applyFill="1" applyAlignment="1">
      <alignment horizontal="right"/>
    </xf>
    <xf numFmtId="179" fontId="174" fillId="7" borderId="0" xfId="0" applyNumberFormat="1" applyFont="1" applyFill="1" applyAlignment="1">
      <alignment horizontal="right"/>
    </xf>
    <xf numFmtId="180" fontId="175" fillId="4" borderId="0" xfId="0" applyNumberFormat="1" applyFont="1" applyFill="1" applyAlignment="1">
      <alignment horizontal="right"/>
    </xf>
    <xf numFmtId="180" fontId="177" fillId="4" borderId="0" xfId="0" applyNumberFormat="1" applyFont="1" applyFill="1" applyAlignment="1">
      <alignment horizontal="right"/>
    </xf>
    <xf numFmtId="180" fontId="126" fillId="4" borderId="0" xfId="0" applyNumberFormat="1" applyFont="1" applyFill="1" applyAlignment="1">
      <alignment horizontal="center"/>
    </xf>
    <xf numFmtId="180" fontId="128" fillId="4" borderId="0" xfId="0" applyNumberFormat="1" applyFont="1" applyFill="1" applyAlignment="1">
      <alignment horizontal="center"/>
    </xf>
    <xf numFmtId="17" fontId="178" fillId="0" borderId="0" xfId="0" applyNumberFormat="1" applyFont="1" applyAlignment="1">
      <alignment horizontal="left"/>
    </xf>
    <xf numFmtId="17" fontId="178" fillId="0" borderId="0" xfId="0" quotePrefix="1" applyNumberFormat="1" applyFont="1" applyFill="1" applyBorder="1" applyAlignment="1">
      <alignment horizontal="left"/>
    </xf>
    <xf numFmtId="0" fontId="25" fillId="11" borderId="0" xfId="0" quotePrefix="1" applyFont="1" applyFill="1" applyBorder="1" applyAlignment="1">
      <alignment horizontal="center"/>
    </xf>
    <xf numFmtId="0" fontId="25" fillId="11" borderId="12" xfId="0" applyFont="1" applyFill="1" applyBorder="1" applyAlignment="1">
      <alignment horizontal="left"/>
    </xf>
    <xf numFmtId="0" fontId="25" fillId="11" borderId="12" xfId="0" applyFont="1" applyFill="1" applyBorder="1"/>
    <xf numFmtId="0" fontId="25" fillId="11" borderId="12" xfId="0" quotePrefix="1" applyFont="1" applyFill="1" applyBorder="1" applyAlignment="1">
      <alignment horizontal="center"/>
    </xf>
    <xf numFmtId="0" fontId="27" fillId="11" borderId="0" xfId="0" applyFont="1" applyFill="1" applyBorder="1"/>
    <xf numFmtId="0" fontId="27" fillId="11" borderId="12" xfId="0" applyFont="1" applyFill="1" applyBorder="1" applyAlignment="1">
      <alignment horizontal="left"/>
    </xf>
    <xf numFmtId="0" fontId="27" fillId="11" borderId="12" xfId="0" applyFont="1" applyFill="1" applyBorder="1" applyAlignment="1">
      <alignment horizontal="center"/>
    </xf>
    <xf numFmtId="0" fontId="27" fillId="11" borderId="26" xfId="0" applyFont="1" applyFill="1" applyBorder="1" applyAlignment="1">
      <alignment horizontal="center"/>
    </xf>
    <xf numFmtId="9" fontId="101" fillId="0" borderId="0" xfId="1" applyFont="1"/>
    <xf numFmtId="0" fontId="27" fillId="13" borderId="1" xfId="0" applyFont="1" applyFill="1" applyBorder="1"/>
    <xf numFmtId="0" fontId="25" fillId="13" borderId="2" xfId="0" applyFont="1" applyFill="1" applyBorder="1" applyAlignment="1">
      <alignment horizontal="center"/>
    </xf>
    <xf numFmtId="0" fontId="27" fillId="13" borderId="3" xfId="0" applyFont="1" applyFill="1" applyBorder="1" applyAlignment="1">
      <alignment horizontal="center"/>
    </xf>
    <xf numFmtId="0" fontId="165" fillId="13" borderId="3" xfId="0" applyFont="1" applyFill="1" applyBorder="1" applyAlignment="1">
      <alignment horizontal="center"/>
    </xf>
    <xf numFmtId="0" fontId="27" fillId="13" borderId="4" xfId="0" applyFont="1" applyFill="1" applyBorder="1"/>
    <xf numFmtId="0" fontId="27" fillId="13" borderId="7" xfId="0" applyFont="1" applyFill="1" applyBorder="1"/>
    <xf numFmtId="0" fontId="25" fillId="13" borderId="10" xfId="0" applyFont="1" applyFill="1" applyBorder="1" applyAlignment="1">
      <alignment horizontal="center"/>
    </xf>
    <xf numFmtId="0" fontId="27" fillId="13" borderId="11" xfId="0" applyFont="1" applyFill="1" applyBorder="1" applyAlignment="1">
      <alignment horizontal="center"/>
    </xf>
    <xf numFmtId="0" fontId="27" fillId="8" borderId="7" xfId="0" applyFont="1" applyFill="1" applyBorder="1"/>
    <xf numFmtId="0" fontId="25" fillId="8" borderId="8" xfId="0" applyFont="1" applyFill="1" applyBorder="1" applyAlignment="1">
      <alignment horizontal="center"/>
    </xf>
    <xf numFmtId="0" fontId="27" fillId="8" borderId="9" xfId="0" applyFont="1" applyFill="1" applyBorder="1" applyAlignment="1">
      <alignment horizontal="center"/>
    </xf>
    <xf numFmtId="0" fontId="165" fillId="8" borderId="9" xfId="0" applyFont="1" applyFill="1" applyBorder="1" applyAlignment="1">
      <alignment horizontal="center"/>
    </xf>
    <xf numFmtId="0" fontId="27" fillId="8" borderId="4" xfId="0" applyFont="1" applyFill="1" applyBorder="1"/>
    <xf numFmtId="0" fontId="25" fillId="8" borderId="5" xfId="0" applyFont="1" applyFill="1" applyBorder="1" applyAlignment="1">
      <alignment horizontal="center"/>
    </xf>
    <xf numFmtId="0" fontId="27" fillId="8" borderId="6" xfId="0" applyFont="1" applyFill="1" applyBorder="1" applyAlignment="1">
      <alignment horizontal="center"/>
    </xf>
    <xf numFmtId="0" fontId="165" fillId="8" borderId="6" xfId="0" applyFont="1" applyFill="1" applyBorder="1" applyAlignment="1">
      <alignment horizontal="center"/>
    </xf>
    <xf numFmtId="0" fontId="27" fillId="8" borderId="10" xfId="0" applyFont="1" applyFill="1" applyBorder="1"/>
    <xf numFmtId="0" fontId="25" fillId="8" borderId="10" xfId="0" applyFont="1" applyFill="1" applyBorder="1" applyAlignment="1">
      <alignment horizontal="center"/>
    </xf>
    <xf numFmtId="0" fontId="27" fillId="8" borderId="11" xfId="0" applyFont="1" applyFill="1" applyBorder="1" applyAlignment="1">
      <alignment horizontal="center"/>
    </xf>
    <xf numFmtId="0" fontId="165" fillId="8" borderId="11" xfId="0" applyFont="1" applyFill="1" applyBorder="1" applyAlignment="1">
      <alignment horizontal="center"/>
    </xf>
    <xf numFmtId="181" fontId="171" fillId="0" borderId="0" xfId="2" applyNumberFormat="1" applyFont="1"/>
    <xf numFmtId="166" fontId="25" fillId="21" borderId="20" xfId="0" applyNumberFormat="1" applyFont="1" applyFill="1" applyBorder="1" applyAlignment="1">
      <alignment horizontal="center"/>
    </xf>
    <xf numFmtId="182" fontId="6" fillId="0" borderId="0" xfId="0" applyNumberFormat="1" applyFont="1"/>
    <xf numFmtId="0" fontId="179" fillId="0" borderId="0" xfId="0" applyFont="1" applyAlignment="1">
      <alignment horizontal="right"/>
    </xf>
    <xf numFmtId="0" fontId="41" fillId="11" borderId="0" xfId="0" applyFont="1" applyFill="1" applyBorder="1" applyAlignment="1">
      <alignment horizontal="center"/>
    </xf>
    <xf numFmtId="164" fontId="52" fillId="6" borderId="14" xfId="0" applyNumberFormat="1" applyFont="1" applyFill="1" applyBorder="1" applyAlignment="1" applyProtection="1">
      <alignment horizontal="center"/>
    </xf>
    <xf numFmtId="3" fontId="52" fillId="6" borderId="14" xfId="0" applyNumberFormat="1" applyFont="1" applyFill="1" applyBorder="1" applyAlignment="1">
      <alignment horizontal="center"/>
    </xf>
    <xf numFmtId="164" fontId="52" fillId="6" borderId="14" xfId="0" applyNumberFormat="1" applyFont="1" applyFill="1" applyBorder="1" applyAlignment="1" applyProtection="1">
      <alignment horizontal="center"/>
      <protection locked="0"/>
    </xf>
    <xf numFmtId="164" fontId="41" fillId="11" borderId="13" xfId="0" applyNumberFormat="1" applyFont="1" applyFill="1" applyBorder="1" applyAlignment="1">
      <alignment horizontal="center"/>
    </xf>
    <xf numFmtId="0" fontId="180" fillId="0" borderId="0" xfId="0" applyFont="1" applyAlignment="1">
      <alignment horizontal="right"/>
    </xf>
    <xf numFmtId="0" fontId="41" fillId="11" borderId="0" xfId="0" quotePrefix="1" applyFont="1" applyFill="1" applyAlignment="1">
      <alignment horizontal="left"/>
    </xf>
    <xf numFmtId="0" fontId="41" fillId="11" borderId="0" xfId="0" quotePrefix="1" applyFont="1" applyFill="1" applyBorder="1" applyAlignment="1">
      <alignment horizontal="left"/>
    </xf>
    <xf numFmtId="9" fontId="28" fillId="6" borderId="14" xfId="0" applyNumberFormat="1" applyFont="1" applyFill="1" applyBorder="1" applyAlignment="1" applyProtection="1">
      <alignment horizontal="center"/>
      <protection locked="0"/>
    </xf>
    <xf numFmtId="9" fontId="28" fillId="6" borderId="34" xfId="0" applyNumberFormat="1" applyFont="1" applyFill="1" applyBorder="1" applyAlignment="1" applyProtection="1">
      <alignment horizontal="center"/>
      <protection locked="0"/>
    </xf>
    <xf numFmtId="0" fontId="71" fillId="0" borderId="0" xfId="0" applyFont="1" applyFill="1" applyBorder="1" applyAlignment="1">
      <alignment horizontal="center"/>
    </xf>
    <xf numFmtId="0" fontId="147" fillId="0" borderId="0" xfId="0" applyFont="1"/>
    <xf numFmtId="1" fontId="99" fillId="0" borderId="0" xfId="0" applyNumberFormat="1" applyFont="1" applyAlignment="1">
      <alignment horizontal="right"/>
    </xf>
    <xf numFmtId="0" fontId="99" fillId="0" borderId="0" xfId="0" applyFont="1"/>
    <xf numFmtId="2" fontId="8" fillId="0" borderId="0" xfId="0" applyNumberFormat="1" applyFont="1" applyFill="1" applyAlignment="1">
      <alignment horizontal="right"/>
    </xf>
    <xf numFmtId="0" fontId="8" fillId="0" borderId="0" xfId="0" applyFont="1" applyFill="1"/>
    <xf numFmtId="0" fontId="40" fillId="0" borderId="0" xfId="0" applyFont="1" applyFill="1"/>
    <xf numFmtId="166" fontId="40" fillId="0" borderId="0" xfId="0" applyNumberFormat="1" applyFont="1" applyFill="1"/>
  </cellXfs>
  <cellStyles count="4">
    <cellStyle name="Komma" xfId="2" builtinId="3"/>
    <cellStyle name="Link" xfId="3" builtinId="8"/>
    <cellStyle name="Normal" xfId="0" builtinId="0"/>
    <cellStyle name="Procent" xfId="1" builtinId="5"/>
  </cellStyles>
  <dxfs count="0"/>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50040455469379E-2"/>
          <c:y val="9.4972583872560468E-2"/>
          <c:w val="0.86039883172498177"/>
          <c:h val="0.82385572100517135"/>
        </c:manualLayout>
      </c:layout>
      <c:lineChart>
        <c:grouping val="standard"/>
        <c:varyColors val="0"/>
        <c:ser>
          <c:idx val="0"/>
          <c:order val="0"/>
          <c:tx>
            <c:strRef>
              <c:f>'share of GDP(ppp-$)'!$B$32</c:f>
              <c:strCache>
                <c:ptCount val="1"/>
                <c:pt idx="0">
                  <c:v>United States</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spPr>
              <a:ln w="25400">
                <a:solidFill>
                  <a:srgbClr val="FFC000"/>
                </a:solidFill>
                <a:prstDash val="solid"/>
              </a:ln>
            </c:spPr>
            <c:extLst>
              <c:ext xmlns:c16="http://schemas.microsoft.com/office/drawing/2014/chart" uri="{C3380CC4-5D6E-409C-BE32-E72D297353CC}">
                <c16:uniqueId val="{0000000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GDP(ppp-$)'!$C$32:$F$32</c:f>
              <c:numCache>
                <c:formatCode>0.00%</c:formatCode>
                <c:ptCount val="4"/>
                <c:pt idx="0">
                  <c:v>5.2828643076881189E-3</c:v>
                </c:pt>
                <c:pt idx="1">
                  <c:v>7.9661705806554784E-3</c:v>
                </c:pt>
                <c:pt idx="2">
                  <c:v>8.9017015947771925E-3</c:v>
                </c:pt>
              </c:numCache>
            </c:numRef>
          </c:val>
          <c:smooth val="1"/>
          <c:extLst>
            <c:ext xmlns:c16="http://schemas.microsoft.com/office/drawing/2014/chart" uri="{C3380CC4-5D6E-409C-BE32-E72D297353CC}">
              <c16:uniqueId val="{00000004-4088-426F-B08B-FA3BB5E263D7}"/>
            </c:ext>
          </c:extLst>
        </c:ser>
        <c:ser>
          <c:idx val="1"/>
          <c:order val="1"/>
          <c:tx>
            <c:strRef>
              <c:f>'share of GDP(ppp-$)'!$B$33</c:f>
              <c:strCache>
                <c:ptCount val="1"/>
                <c:pt idx="0">
                  <c:v>Canada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5-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6-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7-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GDP(ppp-$)'!$C$33:$F$33</c:f>
              <c:numCache>
                <c:formatCode>0.00%</c:formatCode>
                <c:ptCount val="4"/>
                <c:pt idx="0">
                  <c:v>4.9994112151889479E-3</c:v>
                </c:pt>
                <c:pt idx="1">
                  <c:v>8.0433393661174992E-3</c:v>
                </c:pt>
                <c:pt idx="2">
                  <c:v>8.5100779669957122E-3</c:v>
                </c:pt>
              </c:numCache>
            </c:numRef>
          </c:val>
          <c:smooth val="1"/>
          <c:extLst>
            <c:ext xmlns:c16="http://schemas.microsoft.com/office/drawing/2014/chart" uri="{C3380CC4-5D6E-409C-BE32-E72D297353CC}">
              <c16:uniqueId val="{00000008-4088-426F-B08B-FA3BB5E263D7}"/>
            </c:ext>
          </c:extLst>
        </c:ser>
        <c:ser>
          <c:idx val="2"/>
          <c:order val="2"/>
          <c:tx>
            <c:strRef>
              <c:f>'share of GDP(ppp-$)'!$B$34</c:f>
              <c:strCache>
                <c:ptCount val="1"/>
                <c:pt idx="0">
                  <c:v>Angola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9-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A-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B-4088-426F-B08B-FA3BB5E263D7}"/>
                </c:ext>
              </c:extLst>
            </c:dLbl>
            <c:dLbl>
              <c:idx val="2"/>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4088-426F-B08B-FA3BB5E263D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GDP(ppp-$)'!$C$34:$F$34</c:f>
              <c:numCache>
                <c:formatCode>0.00%</c:formatCode>
                <c:ptCount val="4"/>
                <c:pt idx="0">
                  <c:v>9.6264091243400366E-5</c:v>
                </c:pt>
                <c:pt idx="1">
                  <c:v>1.9380513646223931E-4</c:v>
                </c:pt>
                <c:pt idx="2">
                  <c:v>2.9629879646743184E-4</c:v>
                </c:pt>
              </c:numCache>
            </c:numRef>
          </c:val>
          <c:smooth val="1"/>
          <c:extLst>
            <c:ext xmlns:c16="http://schemas.microsoft.com/office/drawing/2014/chart" uri="{C3380CC4-5D6E-409C-BE32-E72D297353CC}">
              <c16:uniqueId val="{0000000C-4088-426F-B08B-FA3BB5E263D7}"/>
            </c:ext>
          </c:extLst>
        </c:ser>
        <c:ser>
          <c:idx val="3"/>
          <c:order val="3"/>
          <c:tx>
            <c:strRef>
              <c:f>'share of GDP(ppp-$)'!$B$35</c:f>
              <c:strCache>
                <c:ptCount val="1"/>
                <c:pt idx="0">
                  <c:v>China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0D-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E-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F-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GDP(ppp-$)'!$C$35:$F$35</c:f>
              <c:numCache>
                <c:formatCode>0.00%</c:formatCode>
                <c:ptCount val="4"/>
                <c:pt idx="0">
                  <c:v>1.0780319059635929E-3</c:v>
                </c:pt>
                <c:pt idx="1">
                  <c:v>2.0149384470256682E-3</c:v>
                </c:pt>
                <c:pt idx="2">
                  <c:v>5.1281763224843195E-3</c:v>
                </c:pt>
              </c:numCache>
            </c:numRef>
          </c:val>
          <c:smooth val="1"/>
          <c:extLst>
            <c:ext xmlns:c16="http://schemas.microsoft.com/office/drawing/2014/chart" uri="{C3380CC4-5D6E-409C-BE32-E72D297353CC}">
              <c16:uniqueId val="{00000010-4088-426F-B08B-FA3BB5E263D7}"/>
            </c:ext>
          </c:extLst>
        </c:ser>
        <c:ser>
          <c:idx val="4"/>
          <c:order val="4"/>
          <c:tx>
            <c:strRef>
              <c:f>'share of GDP(ppp-$)'!$B$36</c:f>
              <c:strCache>
                <c:ptCount val="1"/>
                <c:pt idx="0">
                  <c:v>Russia</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ln>
            </c:spPr>
          </c:marker>
          <c:dPt>
            <c:idx val="2"/>
            <c:bubble3D val="0"/>
            <c:extLst>
              <c:ext xmlns:c16="http://schemas.microsoft.com/office/drawing/2014/chart" uri="{C3380CC4-5D6E-409C-BE32-E72D297353CC}">
                <c16:uniqueId val="{0000001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1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1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GDP(ppp-$)'!$C$36:$F$36</c:f>
              <c:numCache>
                <c:formatCode>0.00%</c:formatCode>
                <c:ptCount val="4"/>
                <c:pt idx="0">
                  <c:v>1.0125651009391806E-3</c:v>
                </c:pt>
                <c:pt idx="1">
                  <c:v>3.8363594444206181E-3</c:v>
                </c:pt>
                <c:pt idx="2">
                  <c:v>5.5877911863401767E-3</c:v>
                </c:pt>
              </c:numCache>
            </c:numRef>
          </c:val>
          <c:smooth val="1"/>
          <c:extLst>
            <c:ext xmlns:c16="http://schemas.microsoft.com/office/drawing/2014/chart" uri="{C3380CC4-5D6E-409C-BE32-E72D297353CC}">
              <c16:uniqueId val="{00000014-4088-426F-B08B-FA3BB5E263D7}"/>
            </c:ext>
          </c:extLst>
        </c:ser>
        <c:dLbls>
          <c:showLegendKey val="0"/>
          <c:showVal val="0"/>
          <c:showCatName val="0"/>
          <c:showSerName val="0"/>
          <c:showPercent val="0"/>
          <c:showBubbleSize val="0"/>
        </c:dLbls>
        <c:marker val="1"/>
        <c:smooth val="0"/>
        <c:axId val="314185680"/>
        <c:axId val="1"/>
      </c:lineChart>
      <c:catAx>
        <c:axId val="314185680"/>
        <c:scaling>
          <c:orientation val="minMax"/>
        </c:scaling>
        <c:delete val="0"/>
        <c:axPos val="b"/>
        <c:majorGridlines>
          <c:spPr>
            <a:ln>
              <a:solidFill>
                <a:srgbClr val="FFC000"/>
              </a:solidFill>
            </a:ln>
          </c:spPr>
        </c:maj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spPr>
            <a:ln>
              <a:solidFill>
                <a:srgbClr val="FFC000"/>
              </a:solidFill>
            </a:ln>
          </c:spPr>
        </c:majorGridlines>
        <c:numFmt formatCode="0.0%" sourceLinked="0"/>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14185680"/>
        <c:crosses val="autoZero"/>
        <c:crossBetween val="midCat"/>
      </c:valAx>
      <c:spPr>
        <a:solidFill>
          <a:schemeClr val="bg1">
            <a:lumMod val="95000"/>
          </a:schemeClr>
        </a:solidFill>
        <a:ln>
          <a:solidFill>
            <a:srgbClr val="FFC000"/>
          </a:solidFill>
        </a:ln>
      </c:spPr>
    </c:plotArea>
    <c:plotVisOnly val="1"/>
    <c:dispBlanksAs val="gap"/>
    <c:showDLblsOverMax val="0"/>
  </c:chart>
  <c:spPr>
    <a:solidFill>
      <a:srgbClr val="FFC0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n-lt"/>
                <a:ea typeface="Times New Roman"/>
                <a:cs typeface="Times New Roman"/>
              </a:defRPr>
            </a:pPr>
            <a:r>
              <a:rPr lang="da-DK">
                <a:latin typeface="+mn-lt"/>
              </a:rPr>
              <a:t>Generated Nuclear Power in kWh per capita</a:t>
            </a:r>
          </a:p>
        </c:rich>
      </c:tx>
      <c:layout>
        <c:manualLayout>
          <c:xMode val="edge"/>
          <c:yMode val="edge"/>
          <c:x val="0.32195985487548712"/>
          <c:y val="2.9884998800771799E-2"/>
        </c:manualLayout>
      </c:layout>
      <c:overlay val="0"/>
      <c:spPr>
        <a:noFill/>
        <a:ln w="25400">
          <a:noFill/>
        </a:ln>
      </c:spPr>
    </c:title>
    <c:autoTitleDeleted val="0"/>
    <c:plotArea>
      <c:layout>
        <c:manualLayout>
          <c:layoutTarget val="inner"/>
          <c:xMode val="edge"/>
          <c:yMode val="edge"/>
          <c:x val="8.7905835109347158E-2"/>
          <c:y val="9.7573778887395171E-2"/>
          <c:w val="0.87568909806388329"/>
          <c:h val="0.77521655321540095"/>
        </c:manualLayout>
      </c:layout>
      <c:lineChart>
        <c:grouping val="standard"/>
        <c:varyColors val="0"/>
        <c:ser>
          <c:idx val="2"/>
          <c:order val="0"/>
          <c:tx>
            <c:strRef>
              <c:f>Nuclear!$B$19</c:f>
              <c:strCache>
                <c:ptCount val="1"/>
                <c:pt idx="0">
                  <c:v>(World)</c:v>
                </c:pt>
              </c:strCache>
            </c:strRef>
          </c:tx>
          <c:spPr>
            <a:ln w="38100">
              <a:solidFill>
                <a:schemeClr val="bg1">
                  <a:lumMod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81-45E4-BEA0-360AFF785CCA}"/>
                </c:ext>
              </c:extLst>
            </c:dLbl>
            <c:dLbl>
              <c:idx val="1"/>
              <c:delete val="1"/>
              <c:extLst>
                <c:ext xmlns:c15="http://schemas.microsoft.com/office/drawing/2012/chart" uri="{CE6537A1-D6FC-4f65-9D91-7224C49458BB}"/>
                <c:ext xmlns:c16="http://schemas.microsoft.com/office/drawing/2014/chart" uri="{C3380CC4-5D6E-409C-BE32-E72D297353CC}">
                  <c16:uniqueId val="{00000002-9C81-45E4-BEA0-360AFF785CCA}"/>
                </c:ext>
              </c:extLst>
            </c:dLbl>
            <c:dLbl>
              <c:idx val="2"/>
              <c:delete val="1"/>
              <c:extLst>
                <c:ext xmlns:c15="http://schemas.microsoft.com/office/drawing/2012/chart" uri="{CE6537A1-D6FC-4f65-9D91-7224C49458BB}"/>
                <c:ext xmlns:c16="http://schemas.microsoft.com/office/drawing/2014/chart" uri="{C3380CC4-5D6E-409C-BE32-E72D297353CC}">
                  <c16:uniqueId val="{00000003-9C81-45E4-BEA0-360AFF785CCA}"/>
                </c:ext>
              </c:extLst>
            </c:dLbl>
            <c:dLbl>
              <c:idx val="3"/>
              <c:delete val="1"/>
              <c:extLst>
                <c:ext xmlns:c15="http://schemas.microsoft.com/office/drawing/2012/chart" uri="{CE6537A1-D6FC-4f65-9D91-7224C49458BB}"/>
                <c:ext xmlns:c16="http://schemas.microsoft.com/office/drawing/2014/chart" uri="{C3380CC4-5D6E-409C-BE32-E72D297353CC}">
                  <c16:uniqueId val="{00000004-9C81-45E4-BEA0-360AFF785CCA}"/>
                </c:ext>
              </c:extLst>
            </c:dLbl>
            <c:dLbl>
              <c:idx val="4"/>
              <c:delete val="1"/>
              <c:extLst>
                <c:ext xmlns:c15="http://schemas.microsoft.com/office/drawing/2012/chart" uri="{CE6537A1-D6FC-4f65-9D91-7224C49458BB}"/>
                <c:ext xmlns:c16="http://schemas.microsoft.com/office/drawing/2014/chart" uri="{C3380CC4-5D6E-409C-BE32-E72D297353CC}">
                  <c16:uniqueId val="{00000005-9C81-45E4-BEA0-360AFF785CCA}"/>
                </c:ext>
              </c:extLst>
            </c:dLbl>
            <c:dLbl>
              <c:idx val="5"/>
              <c:delete val="1"/>
              <c:extLst>
                <c:ext xmlns:c15="http://schemas.microsoft.com/office/drawing/2012/chart" uri="{CE6537A1-D6FC-4f65-9D91-7224C49458BB}"/>
                <c:ext xmlns:c16="http://schemas.microsoft.com/office/drawing/2014/chart" uri="{C3380CC4-5D6E-409C-BE32-E72D297353CC}">
                  <c16:uniqueId val="{00000006-9C81-45E4-BEA0-360AFF785CCA}"/>
                </c:ext>
              </c:extLst>
            </c:dLbl>
            <c:dLbl>
              <c:idx val="6"/>
              <c:delete val="1"/>
              <c:extLst>
                <c:ext xmlns:c15="http://schemas.microsoft.com/office/drawing/2012/chart" uri="{CE6537A1-D6FC-4f65-9D91-7224C49458BB}"/>
                <c:ext xmlns:c16="http://schemas.microsoft.com/office/drawing/2014/chart" uri="{C3380CC4-5D6E-409C-BE32-E72D297353CC}">
                  <c16:uniqueId val="{00000007-9C81-45E4-BEA0-360AFF785CCA}"/>
                </c:ext>
              </c:extLst>
            </c:dLbl>
            <c:dLbl>
              <c:idx val="7"/>
              <c:delete val="1"/>
              <c:extLst>
                <c:ext xmlns:c15="http://schemas.microsoft.com/office/drawing/2012/chart" uri="{CE6537A1-D6FC-4f65-9D91-7224C49458BB}"/>
                <c:ext xmlns:c16="http://schemas.microsoft.com/office/drawing/2014/chart" uri="{C3380CC4-5D6E-409C-BE32-E72D297353CC}">
                  <c16:uniqueId val="{00000008-9C81-45E4-BEA0-360AFF785CCA}"/>
                </c:ext>
              </c:extLst>
            </c:dLbl>
            <c:dLbl>
              <c:idx val="8"/>
              <c:delete val="1"/>
              <c:extLst>
                <c:ext xmlns:c15="http://schemas.microsoft.com/office/drawing/2012/chart" uri="{CE6537A1-D6FC-4f65-9D91-7224C49458BB}"/>
                <c:ext xmlns:c16="http://schemas.microsoft.com/office/drawing/2014/chart" uri="{C3380CC4-5D6E-409C-BE32-E72D297353CC}">
                  <c16:uniqueId val="{00000009-9C81-45E4-BEA0-360AFF785CCA}"/>
                </c:ext>
              </c:extLst>
            </c:dLbl>
            <c:dLbl>
              <c:idx val="9"/>
              <c:delete val="1"/>
              <c:extLst>
                <c:ext xmlns:c15="http://schemas.microsoft.com/office/drawing/2012/chart" uri="{CE6537A1-D6FC-4f65-9D91-7224C49458BB}"/>
                <c:ext xmlns:c16="http://schemas.microsoft.com/office/drawing/2014/chart" uri="{C3380CC4-5D6E-409C-BE32-E72D297353CC}">
                  <c16:uniqueId val="{0000000A-9C81-45E4-BEA0-360AFF785CCA}"/>
                </c:ext>
              </c:extLst>
            </c:dLbl>
            <c:dLbl>
              <c:idx val="10"/>
              <c:delete val="1"/>
              <c:extLst>
                <c:ext xmlns:c15="http://schemas.microsoft.com/office/drawing/2012/chart" uri="{CE6537A1-D6FC-4f65-9D91-7224C49458BB}"/>
                <c:ext xmlns:c16="http://schemas.microsoft.com/office/drawing/2014/chart" uri="{C3380CC4-5D6E-409C-BE32-E72D297353CC}">
                  <c16:uniqueId val="{0000000B-9C81-45E4-BEA0-360AFF785CCA}"/>
                </c:ext>
              </c:extLst>
            </c:dLbl>
            <c:dLbl>
              <c:idx val="11"/>
              <c:delete val="1"/>
              <c:extLst>
                <c:ext xmlns:c15="http://schemas.microsoft.com/office/drawing/2012/chart" uri="{CE6537A1-D6FC-4f65-9D91-7224C49458BB}"/>
                <c:ext xmlns:c16="http://schemas.microsoft.com/office/drawing/2014/chart" uri="{C3380CC4-5D6E-409C-BE32-E72D297353CC}">
                  <c16:uniqueId val="{0000000C-9C81-45E4-BEA0-360AFF785CCA}"/>
                </c:ext>
              </c:extLst>
            </c:dLbl>
            <c:dLbl>
              <c:idx val="12"/>
              <c:delete val="1"/>
              <c:extLst>
                <c:ext xmlns:c15="http://schemas.microsoft.com/office/drawing/2012/chart" uri="{CE6537A1-D6FC-4f65-9D91-7224C49458BB}"/>
                <c:ext xmlns:c16="http://schemas.microsoft.com/office/drawing/2014/chart" uri="{C3380CC4-5D6E-409C-BE32-E72D297353CC}">
                  <c16:uniqueId val="{0000000D-9C81-45E4-BEA0-360AFF785CCA}"/>
                </c:ext>
              </c:extLst>
            </c:dLbl>
            <c:dLbl>
              <c:idx val="13"/>
              <c:delete val="1"/>
              <c:extLst>
                <c:ext xmlns:c15="http://schemas.microsoft.com/office/drawing/2012/chart" uri="{CE6537A1-D6FC-4f65-9D91-7224C49458BB}"/>
                <c:ext xmlns:c16="http://schemas.microsoft.com/office/drawing/2014/chart" uri="{C3380CC4-5D6E-409C-BE32-E72D297353CC}">
                  <c16:uniqueId val="{0000000E-9C81-45E4-BEA0-360AFF785CCA}"/>
                </c:ext>
              </c:extLst>
            </c:dLbl>
            <c:dLbl>
              <c:idx val="14"/>
              <c:delete val="1"/>
              <c:extLst>
                <c:ext xmlns:c15="http://schemas.microsoft.com/office/drawing/2012/chart" uri="{CE6537A1-D6FC-4f65-9D91-7224C49458BB}"/>
                <c:ext xmlns:c16="http://schemas.microsoft.com/office/drawing/2014/chart" uri="{C3380CC4-5D6E-409C-BE32-E72D297353CC}">
                  <c16:uniqueId val="{0000000F-9C81-45E4-BEA0-360AFF785CCA}"/>
                </c:ext>
              </c:extLst>
            </c:dLbl>
            <c:dLbl>
              <c:idx val="15"/>
              <c:delete val="1"/>
              <c:extLst>
                <c:ext xmlns:c15="http://schemas.microsoft.com/office/drawing/2012/chart" uri="{CE6537A1-D6FC-4f65-9D91-7224C49458BB}"/>
                <c:ext xmlns:c16="http://schemas.microsoft.com/office/drawing/2014/chart" uri="{C3380CC4-5D6E-409C-BE32-E72D297353CC}">
                  <c16:uniqueId val="{00000002-FB41-485D-A230-6FD55327CFEA}"/>
                </c:ext>
              </c:extLst>
            </c:dLbl>
            <c:dLbl>
              <c:idx val="16"/>
              <c:delete val="1"/>
              <c:extLst>
                <c:ext xmlns:c15="http://schemas.microsoft.com/office/drawing/2012/chart" uri="{CE6537A1-D6FC-4f65-9D91-7224C49458BB}"/>
                <c:ext xmlns:c16="http://schemas.microsoft.com/office/drawing/2014/chart" uri="{C3380CC4-5D6E-409C-BE32-E72D297353CC}">
                  <c16:uniqueId val="{00000006-77CC-4CAF-84E1-B94B911011E7}"/>
                </c:ext>
              </c:extLst>
            </c:dLbl>
            <c:dLbl>
              <c:idx val="17"/>
              <c:delete val="1"/>
              <c:extLst>
                <c:ext xmlns:c15="http://schemas.microsoft.com/office/drawing/2012/chart" uri="{CE6537A1-D6FC-4f65-9D91-7224C49458BB}"/>
                <c:ext xmlns:c16="http://schemas.microsoft.com/office/drawing/2014/chart" uri="{C3380CC4-5D6E-409C-BE32-E72D297353CC}">
                  <c16:uniqueId val="{00000007-77CC-4CAF-84E1-B94B911011E7}"/>
                </c:ext>
              </c:extLst>
            </c:dLbl>
            <c:dLbl>
              <c:idx val="18"/>
              <c:layout>
                <c:manualLayout>
                  <c:x val="0"/>
                  <c:y val="3.6832401840924045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E2EC-4642-AD14-150CE9DDBDA1}"/>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Nuclear!$F$17:$AB$17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Nuclear!$F$19:$AB$19</c:f>
              <c:numCache>
                <c:formatCode>#,##0</c:formatCode>
                <c:ptCount val="23"/>
                <c:pt idx="0">
                  <c:v>355.09127055123997</c:v>
                </c:pt>
                <c:pt idx="1">
                  <c:v>367.98723551435967</c:v>
                </c:pt>
                <c:pt idx="2">
                  <c:v>376.40462440997055</c:v>
                </c:pt>
                <c:pt idx="3">
                  <c:v>376.40462440997055</c:v>
                </c:pt>
                <c:pt idx="4">
                  <c:v>382.96931245680753</c:v>
                </c:pt>
                <c:pt idx="5">
                  <c:v>382.96931245680753</c:v>
                </c:pt>
                <c:pt idx="6">
                  <c:v>387.22906558942174</c:v>
                </c:pt>
                <c:pt idx="7">
                  <c:v>380.37261362939205</c:v>
                </c:pt>
                <c:pt idx="8">
                  <c:v>379.13261699832282</c:v>
                </c:pt>
                <c:pt idx="9">
                  <c:v>372.97639842995574</c:v>
                </c:pt>
                <c:pt idx="10">
                  <c:v>383.45801701140545</c:v>
                </c:pt>
                <c:pt idx="11">
                  <c:v>366.99523820950424</c:v>
                </c:pt>
                <c:pt idx="12">
                  <c:v>342.23907017509924</c:v>
                </c:pt>
                <c:pt idx="13">
                  <c:v>344.13553561085212</c:v>
                </c:pt>
                <c:pt idx="14">
                  <c:v>351.72139735386372</c:v>
                </c:pt>
                <c:pt idx="15">
                  <c:v>356.14162063873391</c:v>
                </c:pt>
                <c:pt idx="16">
                  <c:v>363.27524831629671</c:v>
                </c:pt>
                <c:pt idx="17">
                  <c:v>367.47664866627235</c:v>
                </c:pt>
                <c:pt idx="18">
                  <c:v>373.89545475651295</c:v>
                </c:pt>
              </c:numCache>
            </c:numRef>
          </c:val>
          <c:smooth val="1"/>
          <c:extLst>
            <c:ext xmlns:c16="http://schemas.microsoft.com/office/drawing/2014/chart" uri="{C3380CC4-5D6E-409C-BE32-E72D297353CC}">
              <c16:uniqueId val="{00000000-9C81-45E4-BEA0-360AFF785CCA}"/>
            </c:ext>
          </c:extLst>
        </c:ser>
        <c:ser>
          <c:idx val="0"/>
          <c:order val="1"/>
          <c:tx>
            <c:strRef>
              <c:f>Nuclear!$B$20</c:f>
              <c:strCache>
                <c:ptCount val="1"/>
                <c:pt idx="0">
                  <c:v>France</c:v>
                </c:pt>
              </c:strCache>
            </c:strRef>
          </c:tx>
          <c:spPr>
            <a:ln w="38100">
              <a:solidFill>
                <a:srgbClr val="00B05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A9FD-44CC-8F42-45DAC0677827}"/>
                </c:ext>
              </c:extLst>
            </c:dLbl>
            <c:dLbl>
              <c:idx val="1"/>
              <c:delete val="1"/>
              <c:extLst>
                <c:ext xmlns:c15="http://schemas.microsoft.com/office/drawing/2012/chart" uri="{CE6537A1-D6FC-4f65-9D91-7224C49458BB}"/>
                <c:ext xmlns:c16="http://schemas.microsoft.com/office/drawing/2014/chart" uri="{C3380CC4-5D6E-409C-BE32-E72D297353CC}">
                  <c16:uniqueId val="{00000001-A9FD-44CC-8F42-45DAC0677827}"/>
                </c:ext>
              </c:extLst>
            </c:dLbl>
            <c:dLbl>
              <c:idx val="2"/>
              <c:delete val="1"/>
              <c:extLst>
                <c:ext xmlns:c15="http://schemas.microsoft.com/office/drawing/2012/chart" uri="{CE6537A1-D6FC-4f65-9D91-7224C49458BB}"/>
                <c:ext xmlns:c16="http://schemas.microsoft.com/office/drawing/2014/chart" uri="{C3380CC4-5D6E-409C-BE32-E72D297353CC}">
                  <c16:uniqueId val="{00000002-A9FD-44CC-8F42-45DAC0677827}"/>
                </c:ext>
              </c:extLst>
            </c:dLbl>
            <c:dLbl>
              <c:idx val="3"/>
              <c:delete val="1"/>
              <c:extLst>
                <c:ext xmlns:c15="http://schemas.microsoft.com/office/drawing/2012/chart" uri="{CE6537A1-D6FC-4f65-9D91-7224C49458BB}"/>
                <c:ext xmlns:c16="http://schemas.microsoft.com/office/drawing/2014/chart" uri="{C3380CC4-5D6E-409C-BE32-E72D297353CC}">
                  <c16:uniqueId val="{00000003-A9FD-44CC-8F42-45DAC0677827}"/>
                </c:ext>
              </c:extLst>
            </c:dLbl>
            <c:dLbl>
              <c:idx val="4"/>
              <c:delete val="1"/>
              <c:extLst>
                <c:ext xmlns:c15="http://schemas.microsoft.com/office/drawing/2012/chart" uri="{CE6537A1-D6FC-4f65-9D91-7224C49458BB}"/>
                <c:ext xmlns:c16="http://schemas.microsoft.com/office/drawing/2014/chart" uri="{C3380CC4-5D6E-409C-BE32-E72D297353CC}">
                  <c16:uniqueId val="{00000004-A9FD-44CC-8F42-45DAC0677827}"/>
                </c:ext>
              </c:extLst>
            </c:dLbl>
            <c:dLbl>
              <c:idx val="5"/>
              <c:delete val="1"/>
              <c:extLst>
                <c:ext xmlns:c15="http://schemas.microsoft.com/office/drawing/2012/chart" uri="{CE6537A1-D6FC-4f65-9D91-7224C49458BB}"/>
                <c:ext xmlns:c16="http://schemas.microsoft.com/office/drawing/2014/chart" uri="{C3380CC4-5D6E-409C-BE32-E72D297353CC}">
                  <c16:uniqueId val="{00000005-A9FD-44CC-8F42-45DAC0677827}"/>
                </c:ext>
              </c:extLst>
            </c:dLbl>
            <c:dLbl>
              <c:idx val="6"/>
              <c:delete val="1"/>
              <c:extLst>
                <c:ext xmlns:c15="http://schemas.microsoft.com/office/drawing/2012/chart" uri="{CE6537A1-D6FC-4f65-9D91-7224C49458BB}"/>
                <c:ext xmlns:c16="http://schemas.microsoft.com/office/drawing/2014/chart" uri="{C3380CC4-5D6E-409C-BE32-E72D297353CC}">
                  <c16:uniqueId val="{00000006-A9FD-44CC-8F42-45DAC0677827}"/>
                </c:ext>
              </c:extLst>
            </c:dLbl>
            <c:dLbl>
              <c:idx val="7"/>
              <c:delete val="1"/>
              <c:extLst>
                <c:ext xmlns:c15="http://schemas.microsoft.com/office/drawing/2012/chart" uri="{CE6537A1-D6FC-4f65-9D91-7224C49458BB}"/>
                <c:ext xmlns:c16="http://schemas.microsoft.com/office/drawing/2014/chart" uri="{C3380CC4-5D6E-409C-BE32-E72D297353CC}">
                  <c16:uniqueId val="{00000007-A9FD-44CC-8F42-45DAC0677827}"/>
                </c:ext>
              </c:extLst>
            </c:dLbl>
            <c:dLbl>
              <c:idx val="8"/>
              <c:delete val="1"/>
              <c:extLst>
                <c:ext xmlns:c15="http://schemas.microsoft.com/office/drawing/2012/chart" uri="{CE6537A1-D6FC-4f65-9D91-7224C49458BB}"/>
                <c:ext xmlns:c16="http://schemas.microsoft.com/office/drawing/2014/chart" uri="{C3380CC4-5D6E-409C-BE32-E72D297353CC}">
                  <c16:uniqueId val="{00000008-A9FD-44CC-8F42-45DAC0677827}"/>
                </c:ext>
              </c:extLst>
            </c:dLbl>
            <c:dLbl>
              <c:idx val="9"/>
              <c:delete val="1"/>
              <c:extLst>
                <c:ext xmlns:c15="http://schemas.microsoft.com/office/drawing/2012/chart" uri="{CE6537A1-D6FC-4f65-9D91-7224C49458BB}"/>
                <c:ext xmlns:c16="http://schemas.microsoft.com/office/drawing/2014/chart" uri="{C3380CC4-5D6E-409C-BE32-E72D297353CC}">
                  <c16:uniqueId val="{00000009-A9FD-44CC-8F42-45DAC0677827}"/>
                </c:ext>
              </c:extLst>
            </c:dLbl>
            <c:dLbl>
              <c:idx val="10"/>
              <c:delete val="1"/>
              <c:extLst>
                <c:ext xmlns:c15="http://schemas.microsoft.com/office/drawing/2012/chart" uri="{CE6537A1-D6FC-4f65-9D91-7224C49458BB}"/>
                <c:ext xmlns:c16="http://schemas.microsoft.com/office/drawing/2014/chart" uri="{C3380CC4-5D6E-409C-BE32-E72D297353CC}">
                  <c16:uniqueId val="{0000000A-A9FD-44CC-8F42-45DAC0677827}"/>
                </c:ext>
              </c:extLst>
            </c:dLbl>
            <c:dLbl>
              <c:idx val="11"/>
              <c:delete val="1"/>
              <c:extLst>
                <c:ext xmlns:c15="http://schemas.microsoft.com/office/drawing/2012/chart" uri="{CE6537A1-D6FC-4f65-9D91-7224C49458BB}"/>
                <c:ext xmlns:c16="http://schemas.microsoft.com/office/drawing/2014/chart" uri="{C3380CC4-5D6E-409C-BE32-E72D297353CC}">
                  <c16:uniqueId val="{0000000B-A9FD-44CC-8F42-45DAC0677827}"/>
                </c:ext>
              </c:extLst>
            </c:dLbl>
            <c:dLbl>
              <c:idx val="12"/>
              <c:delete val="1"/>
              <c:extLst>
                <c:ext xmlns:c15="http://schemas.microsoft.com/office/drawing/2012/chart" uri="{CE6537A1-D6FC-4f65-9D91-7224C49458BB}"/>
                <c:ext xmlns:c16="http://schemas.microsoft.com/office/drawing/2014/chart" uri="{C3380CC4-5D6E-409C-BE32-E72D297353CC}">
                  <c16:uniqueId val="{0000000C-A9FD-44CC-8F42-45DAC0677827}"/>
                </c:ext>
              </c:extLst>
            </c:dLbl>
            <c:dLbl>
              <c:idx val="13"/>
              <c:delete val="1"/>
              <c:extLst>
                <c:ext xmlns:c15="http://schemas.microsoft.com/office/drawing/2012/chart" uri="{CE6537A1-D6FC-4f65-9D91-7224C49458BB}"/>
                <c:ext xmlns:c16="http://schemas.microsoft.com/office/drawing/2014/chart" uri="{C3380CC4-5D6E-409C-BE32-E72D297353CC}">
                  <c16:uniqueId val="{0000000D-A9FD-44CC-8F42-45DAC0677827}"/>
                </c:ext>
              </c:extLst>
            </c:dLbl>
            <c:dLbl>
              <c:idx val="14"/>
              <c:delete val="1"/>
              <c:extLst>
                <c:ext xmlns:c15="http://schemas.microsoft.com/office/drawing/2012/chart" uri="{CE6537A1-D6FC-4f65-9D91-7224C49458BB}"/>
                <c:ext xmlns:c16="http://schemas.microsoft.com/office/drawing/2014/chart" uri="{C3380CC4-5D6E-409C-BE32-E72D297353CC}">
                  <c16:uniqueId val="{0000000E-A9FD-44CC-8F42-45DAC0677827}"/>
                </c:ext>
              </c:extLst>
            </c:dLbl>
            <c:dLbl>
              <c:idx val="15"/>
              <c:delete val="1"/>
              <c:extLst>
                <c:ext xmlns:c15="http://schemas.microsoft.com/office/drawing/2012/chart" uri="{CE6537A1-D6FC-4f65-9D91-7224C49458BB}"/>
                <c:ext xmlns:c16="http://schemas.microsoft.com/office/drawing/2014/chart" uri="{C3380CC4-5D6E-409C-BE32-E72D297353CC}">
                  <c16:uniqueId val="{0000000F-A9FD-44CC-8F42-45DAC0677827}"/>
                </c:ext>
              </c:extLst>
            </c:dLbl>
            <c:dLbl>
              <c:idx val="16"/>
              <c:delete val="1"/>
              <c:extLst>
                <c:ext xmlns:c15="http://schemas.microsoft.com/office/drawing/2012/chart" uri="{CE6537A1-D6FC-4f65-9D91-7224C49458BB}"/>
                <c:ext xmlns:c16="http://schemas.microsoft.com/office/drawing/2014/chart" uri="{C3380CC4-5D6E-409C-BE32-E72D297353CC}">
                  <c16:uniqueId val="{00000011-54DF-46AD-A724-013B84AA3DB1}"/>
                </c:ext>
              </c:extLst>
            </c:dLbl>
            <c:dLbl>
              <c:idx val="17"/>
              <c:delete val="1"/>
              <c:extLst>
                <c:ext xmlns:c15="http://schemas.microsoft.com/office/drawing/2012/chart" uri="{CE6537A1-D6FC-4f65-9D91-7224C49458BB}"/>
                <c:ext xmlns:c16="http://schemas.microsoft.com/office/drawing/2014/chart" uri="{C3380CC4-5D6E-409C-BE32-E72D297353CC}">
                  <c16:uniqueId val="{00000003-77CC-4CAF-84E1-B94B911011E7}"/>
                </c:ext>
              </c:extLst>
            </c:dLbl>
            <c:dLbl>
              <c:idx val="18"/>
              <c:layout>
                <c:manualLayout>
                  <c:x val="0"/>
                  <c:y val="-3.6832401840924045E-3"/>
                </c:manualLayout>
              </c:layout>
              <c:spPr>
                <a:noFill/>
                <a:ln w="25400">
                  <a:noFill/>
                </a:ln>
              </c:spPr>
              <c:txPr>
                <a:bodyPr wrap="square" lIns="38100" tIns="19050" rIns="38100" bIns="19050" anchor="ctr" anchorCtr="0">
                  <a:spAutoFit/>
                </a:bodyPr>
                <a:lstStyle/>
                <a:p>
                  <a:pPr algn="ctr" rtl="0">
                    <a:defRPr lang="en-US"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7CC-4CAF-84E1-B94B911011E7}"/>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Nuclear!$F$17:$AB$17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Nuclear!$F$20:$AB$20</c:f>
              <c:numCache>
                <c:formatCode>#,##0</c:formatCode>
                <c:ptCount val="23"/>
                <c:pt idx="0">
                  <c:v>6167.3306581024999</c:v>
                </c:pt>
                <c:pt idx="1">
                  <c:v>6268.9727708754872</c:v>
                </c:pt>
                <c:pt idx="2">
                  <c:v>6497.2765934117369</c:v>
                </c:pt>
                <c:pt idx="3">
                  <c:v>6497.2765934117369</c:v>
                </c:pt>
                <c:pt idx="4">
                  <c:v>6738.090214443122</c:v>
                </c:pt>
                <c:pt idx="5">
                  <c:v>6738.090214443122</c:v>
                </c:pt>
                <c:pt idx="6">
                  <c:v>6703.6882685814962</c:v>
                </c:pt>
                <c:pt idx="7">
                  <c:v>6569.2079347587742</c:v>
                </c:pt>
                <c:pt idx="8">
                  <c:v>6541.060888144716</c:v>
                </c:pt>
                <c:pt idx="9">
                  <c:v>6125.1100881814127</c:v>
                </c:pt>
                <c:pt idx="10">
                  <c:v>6412.8354535695626</c:v>
                </c:pt>
                <c:pt idx="11">
                  <c:v>6622.3745783631057</c:v>
                </c:pt>
                <c:pt idx="12">
                  <c:v>6370.6148836484754</c:v>
                </c:pt>
                <c:pt idx="13">
                  <c:v>6347.159011470093</c:v>
                </c:pt>
                <c:pt idx="14">
                  <c:v>6536.3697137090394</c:v>
                </c:pt>
                <c:pt idx="15">
                  <c:v>6552.0069618279604</c:v>
                </c:pt>
                <c:pt idx="16">
                  <c:v>6004.7032776657206</c:v>
                </c:pt>
                <c:pt idx="17">
                  <c:v>5928.0807618830077</c:v>
                </c:pt>
                <c:pt idx="18">
                  <c:v>6190.7865302808814</c:v>
                </c:pt>
              </c:numCache>
            </c:numRef>
          </c:val>
          <c:smooth val="1"/>
          <c:extLst>
            <c:ext xmlns:c16="http://schemas.microsoft.com/office/drawing/2014/chart" uri="{C3380CC4-5D6E-409C-BE32-E72D297353CC}">
              <c16:uniqueId val="{00000000-18E9-4E18-8DA2-45626DA525E9}"/>
            </c:ext>
          </c:extLst>
        </c:ser>
        <c:ser>
          <c:idx val="3"/>
          <c:order val="2"/>
          <c:tx>
            <c:strRef>
              <c:f>Nuclear!$B$21</c:f>
              <c:strCache>
                <c:ptCount val="1"/>
                <c:pt idx="0">
                  <c:v>United Kingdom</c:v>
                </c:pt>
              </c:strCache>
            </c:strRef>
          </c:tx>
          <c:spPr>
            <a:ln w="38100">
              <a:solidFill>
                <a:schemeClr val="accent1">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54DF-46AD-A724-013B84AA3DB1}"/>
                </c:ext>
              </c:extLst>
            </c:dLbl>
            <c:dLbl>
              <c:idx val="1"/>
              <c:delete val="1"/>
              <c:extLst>
                <c:ext xmlns:c15="http://schemas.microsoft.com/office/drawing/2012/chart" uri="{CE6537A1-D6FC-4f65-9D91-7224C49458BB}"/>
                <c:ext xmlns:c16="http://schemas.microsoft.com/office/drawing/2014/chart" uri="{C3380CC4-5D6E-409C-BE32-E72D297353CC}">
                  <c16:uniqueId val="{00000002-54DF-46AD-A724-013B84AA3DB1}"/>
                </c:ext>
              </c:extLst>
            </c:dLbl>
            <c:dLbl>
              <c:idx val="2"/>
              <c:delete val="1"/>
              <c:extLst>
                <c:ext xmlns:c15="http://schemas.microsoft.com/office/drawing/2012/chart" uri="{CE6537A1-D6FC-4f65-9D91-7224C49458BB}"/>
                <c:ext xmlns:c16="http://schemas.microsoft.com/office/drawing/2014/chart" uri="{C3380CC4-5D6E-409C-BE32-E72D297353CC}">
                  <c16:uniqueId val="{00000003-54DF-46AD-A724-013B84AA3DB1}"/>
                </c:ext>
              </c:extLst>
            </c:dLbl>
            <c:dLbl>
              <c:idx val="3"/>
              <c:delete val="1"/>
              <c:extLst>
                <c:ext xmlns:c15="http://schemas.microsoft.com/office/drawing/2012/chart" uri="{CE6537A1-D6FC-4f65-9D91-7224C49458BB}"/>
                <c:ext xmlns:c16="http://schemas.microsoft.com/office/drawing/2014/chart" uri="{C3380CC4-5D6E-409C-BE32-E72D297353CC}">
                  <c16:uniqueId val="{00000004-54DF-46AD-A724-013B84AA3DB1}"/>
                </c:ext>
              </c:extLst>
            </c:dLbl>
            <c:dLbl>
              <c:idx val="4"/>
              <c:delete val="1"/>
              <c:extLst>
                <c:ext xmlns:c15="http://schemas.microsoft.com/office/drawing/2012/chart" uri="{CE6537A1-D6FC-4f65-9D91-7224C49458BB}"/>
                <c:ext xmlns:c16="http://schemas.microsoft.com/office/drawing/2014/chart" uri="{C3380CC4-5D6E-409C-BE32-E72D297353CC}">
                  <c16:uniqueId val="{00000005-54DF-46AD-A724-013B84AA3DB1}"/>
                </c:ext>
              </c:extLst>
            </c:dLbl>
            <c:dLbl>
              <c:idx val="5"/>
              <c:delete val="1"/>
              <c:extLst>
                <c:ext xmlns:c15="http://schemas.microsoft.com/office/drawing/2012/chart" uri="{CE6537A1-D6FC-4f65-9D91-7224C49458BB}"/>
                <c:ext xmlns:c16="http://schemas.microsoft.com/office/drawing/2014/chart" uri="{C3380CC4-5D6E-409C-BE32-E72D297353CC}">
                  <c16:uniqueId val="{00000006-54DF-46AD-A724-013B84AA3DB1}"/>
                </c:ext>
              </c:extLst>
            </c:dLbl>
            <c:dLbl>
              <c:idx val="6"/>
              <c:delete val="1"/>
              <c:extLst>
                <c:ext xmlns:c15="http://schemas.microsoft.com/office/drawing/2012/chart" uri="{CE6537A1-D6FC-4f65-9D91-7224C49458BB}"/>
                <c:ext xmlns:c16="http://schemas.microsoft.com/office/drawing/2014/chart" uri="{C3380CC4-5D6E-409C-BE32-E72D297353CC}">
                  <c16:uniqueId val="{00000007-54DF-46AD-A724-013B84AA3DB1}"/>
                </c:ext>
              </c:extLst>
            </c:dLbl>
            <c:dLbl>
              <c:idx val="7"/>
              <c:delete val="1"/>
              <c:extLst>
                <c:ext xmlns:c15="http://schemas.microsoft.com/office/drawing/2012/chart" uri="{CE6537A1-D6FC-4f65-9D91-7224C49458BB}"/>
                <c:ext xmlns:c16="http://schemas.microsoft.com/office/drawing/2014/chart" uri="{C3380CC4-5D6E-409C-BE32-E72D297353CC}">
                  <c16:uniqueId val="{00000008-54DF-46AD-A724-013B84AA3DB1}"/>
                </c:ext>
              </c:extLst>
            </c:dLbl>
            <c:dLbl>
              <c:idx val="8"/>
              <c:delete val="1"/>
              <c:extLst>
                <c:ext xmlns:c15="http://schemas.microsoft.com/office/drawing/2012/chart" uri="{CE6537A1-D6FC-4f65-9D91-7224C49458BB}"/>
                <c:ext xmlns:c16="http://schemas.microsoft.com/office/drawing/2014/chart" uri="{C3380CC4-5D6E-409C-BE32-E72D297353CC}">
                  <c16:uniqueId val="{00000009-54DF-46AD-A724-013B84AA3DB1}"/>
                </c:ext>
              </c:extLst>
            </c:dLbl>
            <c:dLbl>
              <c:idx val="9"/>
              <c:delete val="1"/>
              <c:extLst>
                <c:ext xmlns:c15="http://schemas.microsoft.com/office/drawing/2012/chart" uri="{CE6537A1-D6FC-4f65-9D91-7224C49458BB}"/>
                <c:ext xmlns:c16="http://schemas.microsoft.com/office/drawing/2014/chart" uri="{C3380CC4-5D6E-409C-BE32-E72D297353CC}">
                  <c16:uniqueId val="{0000000A-54DF-46AD-A724-013B84AA3DB1}"/>
                </c:ext>
              </c:extLst>
            </c:dLbl>
            <c:dLbl>
              <c:idx val="10"/>
              <c:delete val="1"/>
              <c:extLst>
                <c:ext xmlns:c15="http://schemas.microsoft.com/office/drawing/2012/chart" uri="{CE6537A1-D6FC-4f65-9D91-7224C49458BB}"/>
                <c:ext xmlns:c16="http://schemas.microsoft.com/office/drawing/2014/chart" uri="{C3380CC4-5D6E-409C-BE32-E72D297353CC}">
                  <c16:uniqueId val="{0000000B-54DF-46AD-A724-013B84AA3DB1}"/>
                </c:ext>
              </c:extLst>
            </c:dLbl>
            <c:dLbl>
              <c:idx val="11"/>
              <c:delete val="1"/>
              <c:extLst>
                <c:ext xmlns:c15="http://schemas.microsoft.com/office/drawing/2012/chart" uri="{CE6537A1-D6FC-4f65-9D91-7224C49458BB}"/>
                <c:ext xmlns:c16="http://schemas.microsoft.com/office/drawing/2014/chart" uri="{C3380CC4-5D6E-409C-BE32-E72D297353CC}">
                  <c16:uniqueId val="{0000000C-54DF-46AD-A724-013B84AA3DB1}"/>
                </c:ext>
              </c:extLst>
            </c:dLbl>
            <c:dLbl>
              <c:idx val="12"/>
              <c:delete val="1"/>
              <c:extLst>
                <c:ext xmlns:c15="http://schemas.microsoft.com/office/drawing/2012/chart" uri="{CE6537A1-D6FC-4f65-9D91-7224C49458BB}"/>
                <c:ext xmlns:c16="http://schemas.microsoft.com/office/drawing/2014/chart" uri="{C3380CC4-5D6E-409C-BE32-E72D297353CC}">
                  <c16:uniqueId val="{0000000D-54DF-46AD-A724-013B84AA3DB1}"/>
                </c:ext>
              </c:extLst>
            </c:dLbl>
            <c:dLbl>
              <c:idx val="13"/>
              <c:delete val="1"/>
              <c:extLst>
                <c:ext xmlns:c15="http://schemas.microsoft.com/office/drawing/2012/chart" uri="{CE6537A1-D6FC-4f65-9D91-7224C49458BB}"/>
                <c:ext xmlns:c16="http://schemas.microsoft.com/office/drawing/2014/chart" uri="{C3380CC4-5D6E-409C-BE32-E72D297353CC}">
                  <c16:uniqueId val="{0000000E-54DF-46AD-A724-013B84AA3DB1}"/>
                </c:ext>
              </c:extLst>
            </c:dLbl>
            <c:dLbl>
              <c:idx val="14"/>
              <c:delete val="1"/>
              <c:extLst>
                <c:ext xmlns:c15="http://schemas.microsoft.com/office/drawing/2012/chart" uri="{CE6537A1-D6FC-4f65-9D91-7224C49458BB}"/>
                <c:ext xmlns:c16="http://schemas.microsoft.com/office/drawing/2014/chart" uri="{C3380CC4-5D6E-409C-BE32-E72D297353CC}">
                  <c16:uniqueId val="{0000000F-54DF-46AD-A724-013B84AA3DB1}"/>
                </c:ext>
              </c:extLst>
            </c:dLbl>
            <c:dLbl>
              <c:idx val="15"/>
              <c:delete val="1"/>
              <c:extLst>
                <c:ext xmlns:c15="http://schemas.microsoft.com/office/drawing/2012/chart" uri="{CE6537A1-D6FC-4f65-9D91-7224C49458BB}"/>
                <c:ext xmlns:c16="http://schemas.microsoft.com/office/drawing/2014/chart" uri="{C3380CC4-5D6E-409C-BE32-E72D297353CC}">
                  <c16:uniqueId val="{00000010-54DF-46AD-A724-013B84AA3DB1}"/>
                </c:ext>
              </c:extLst>
            </c:dLbl>
            <c:dLbl>
              <c:idx val="16"/>
              <c:delete val="1"/>
              <c:extLst>
                <c:ext xmlns:c15="http://schemas.microsoft.com/office/drawing/2012/chart" uri="{CE6537A1-D6FC-4f65-9D91-7224C49458BB}"/>
                <c:ext xmlns:c16="http://schemas.microsoft.com/office/drawing/2014/chart" uri="{C3380CC4-5D6E-409C-BE32-E72D297353CC}">
                  <c16:uniqueId val="{00000000-C3FF-48F4-BC00-882FE0E8DBE7}"/>
                </c:ext>
              </c:extLst>
            </c:dLbl>
            <c:dLbl>
              <c:idx val="17"/>
              <c:delete val="1"/>
              <c:extLst>
                <c:ext xmlns:c15="http://schemas.microsoft.com/office/drawing/2012/chart" uri="{CE6537A1-D6FC-4f65-9D91-7224C49458BB}"/>
                <c:ext xmlns:c16="http://schemas.microsoft.com/office/drawing/2014/chart" uri="{C3380CC4-5D6E-409C-BE32-E72D297353CC}">
                  <c16:uniqueId val="{00000001-77CC-4CAF-84E1-B94B911011E7}"/>
                </c:ext>
              </c:extLst>
            </c:dLbl>
            <c:dLbl>
              <c:idx val="18"/>
              <c:layout>
                <c:manualLayout>
                  <c:x val="1.9020446980504042E-3"/>
                  <c:y val="-2.2099441104554429E-2"/>
                </c:manualLayout>
              </c:layout>
              <c:spPr>
                <a:noFill/>
                <a:ln w="25400">
                  <a:noFill/>
                </a:ln>
              </c:spPr>
              <c:txPr>
                <a:bodyPr wrap="square" lIns="38100" tIns="19050" rIns="38100" bIns="19050" anchor="ctr" anchorCtr="0">
                  <a:spAutoFit/>
                </a:bodyPr>
                <a:lstStyle/>
                <a:p>
                  <a:pPr algn="ctr" rtl="0">
                    <a:defRPr lang="en-US"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7CC-4CAF-84E1-B94B911011E7}"/>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Nuclear!$F$17:$AB$17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Nuclear!$F$21:$AB$21</c:f>
              <c:numCache>
                <c:formatCode>#,##0</c:formatCode>
                <c:ptCount val="23"/>
                <c:pt idx="0">
                  <c:v>1303.2225127621493</c:v>
                </c:pt>
                <c:pt idx="1">
                  <c:v>1365.432644950306</c:v>
                </c:pt>
                <c:pt idx="2">
                  <c:v>1293.6517231947405</c:v>
                </c:pt>
                <c:pt idx="3">
                  <c:v>1293.6517231947405</c:v>
                </c:pt>
                <c:pt idx="4">
                  <c:v>1199.538959115222</c:v>
                </c:pt>
                <c:pt idx="5">
                  <c:v>1199.538959115222</c:v>
                </c:pt>
                <c:pt idx="6">
                  <c:v>1103.8310634411353</c:v>
                </c:pt>
                <c:pt idx="7">
                  <c:v>917.20066687666576</c:v>
                </c:pt>
                <c:pt idx="8">
                  <c:v>837.44408714826011</c:v>
                </c:pt>
                <c:pt idx="9">
                  <c:v>1003.3377729833438</c:v>
                </c:pt>
                <c:pt idx="10">
                  <c:v>907.62987730925693</c:v>
                </c:pt>
                <c:pt idx="11">
                  <c:v>1000.1475097942077</c:v>
                </c:pt>
                <c:pt idx="12">
                  <c:v>1020.8842205235932</c:v>
                </c:pt>
                <c:pt idx="13">
                  <c:v>1022.4793521181612</c:v>
                </c:pt>
                <c:pt idx="14">
                  <c:v>923.58119325493817</c:v>
                </c:pt>
                <c:pt idx="15">
                  <c:v>1019.2890889290251</c:v>
                </c:pt>
                <c:pt idx="16">
                  <c:v>1038.4306680638424</c:v>
                </c:pt>
                <c:pt idx="17">
                  <c:v>1019.2890889290251</c:v>
                </c:pt>
                <c:pt idx="18">
                  <c:v>942.72277238975551</c:v>
                </c:pt>
              </c:numCache>
            </c:numRef>
          </c:val>
          <c:smooth val="1"/>
          <c:extLst>
            <c:ext xmlns:c16="http://schemas.microsoft.com/office/drawing/2014/chart" uri="{C3380CC4-5D6E-409C-BE32-E72D297353CC}">
              <c16:uniqueId val="{00000000-54DF-46AD-A724-013B84AA3DB1}"/>
            </c:ext>
          </c:extLst>
        </c:ser>
        <c:ser>
          <c:idx val="1"/>
          <c:order val="3"/>
          <c:tx>
            <c:strRef>
              <c:f>Nuclear!$B$18</c:f>
              <c:strCache>
                <c:ptCount val="1"/>
                <c:pt idx="0">
                  <c:v>Germany</c:v>
                </c:pt>
              </c:strCache>
            </c:strRef>
          </c:tx>
          <c:spPr>
            <a:ln w="38100">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1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1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1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1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1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1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1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1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1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1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1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1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1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1E-BC42-42A2-9627-108BC226B948}"/>
                </c:ext>
              </c:extLst>
            </c:dLbl>
            <c:dLbl>
              <c:idx val="15"/>
              <c:delete val="1"/>
              <c:extLst>
                <c:ext xmlns:c15="http://schemas.microsoft.com/office/drawing/2012/chart" uri="{CE6537A1-D6FC-4f65-9D91-7224C49458BB}"/>
                <c:ext xmlns:c16="http://schemas.microsoft.com/office/drawing/2014/chart" uri="{C3380CC4-5D6E-409C-BE32-E72D297353CC}">
                  <c16:uniqueId val="{00000001-FB41-485D-A230-6FD55327CFEA}"/>
                </c:ext>
              </c:extLst>
            </c:dLbl>
            <c:dLbl>
              <c:idx val="16"/>
              <c:delete val="1"/>
              <c:extLst>
                <c:ext xmlns:c15="http://schemas.microsoft.com/office/drawing/2012/chart" uri="{CE6537A1-D6FC-4f65-9D91-7224C49458BB}"/>
                <c:ext xmlns:c16="http://schemas.microsoft.com/office/drawing/2014/chart" uri="{C3380CC4-5D6E-409C-BE32-E72D297353CC}">
                  <c16:uniqueId val="{00000004-77CC-4CAF-84E1-B94B911011E7}"/>
                </c:ext>
              </c:extLst>
            </c:dLbl>
            <c:dLbl>
              <c:idx val="17"/>
              <c:delete val="1"/>
              <c:extLst>
                <c:ext xmlns:c15="http://schemas.microsoft.com/office/drawing/2012/chart" uri="{CE6537A1-D6FC-4f65-9D91-7224C49458BB}"/>
                <c:ext xmlns:c16="http://schemas.microsoft.com/office/drawing/2014/chart" uri="{C3380CC4-5D6E-409C-BE32-E72D297353CC}">
                  <c16:uniqueId val="{00000005-77CC-4CAF-84E1-B94B911011E7}"/>
                </c:ext>
              </c:extLst>
            </c:dLbl>
            <c:dLbl>
              <c:idx val="18"/>
              <c:layout>
                <c:manualLayout>
                  <c:x val="1.9020446980504042E-3"/>
                  <c:y val="7.3664803681848089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A01-4D16-AA66-AA1E39E5D638}"/>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Nuclear!$F$17:$AB$17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Nuclear!$F$18:$AB$18</c:f>
              <c:numCache>
                <c:formatCode>#,##0</c:formatCode>
                <c:ptCount val="23"/>
                <c:pt idx="0">
                  <c:v>1952.2896500248303</c:v>
                </c:pt>
                <c:pt idx="1">
                  <c:v>1969.2450191937805</c:v>
                </c:pt>
                <c:pt idx="2">
                  <c:v>1977.7227037782559</c:v>
                </c:pt>
                <c:pt idx="3">
                  <c:v>1977.7227037782559</c:v>
                </c:pt>
                <c:pt idx="4">
                  <c:v>1872.3571953712083</c:v>
                </c:pt>
                <c:pt idx="5">
                  <c:v>1872.3571953712083</c:v>
                </c:pt>
                <c:pt idx="6">
                  <c:v>1922.0122050802763</c:v>
                </c:pt>
                <c:pt idx="7">
                  <c:v>1613.1822666458277</c:v>
                </c:pt>
                <c:pt idx="8">
                  <c:v>1706.4367970750536</c:v>
                </c:pt>
                <c:pt idx="9">
                  <c:v>1546.5718877678091</c:v>
                </c:pt>
                <c:pt idx="10">
                  <c:v>1610.7600710502634</c:v>
                </c:pt>
                <c:pt idx="11">
                  <c:v>1238.9530471311425</c:v>
                </c:pt>
                <c:pt idx="12">
                  <c:v>1139.6430277130059</c:v>
                </c:pt>
                <c:pt idx="13">
                  <c:v>1115.4210717573626</c:v>
                </c:pt>
                <c:pt idx="14">
                  <c:v>1111.7877783640165</c:v>
                </c:pt>
                <c:pt idx="15">
                  <c:v>1051.2328884749088</c:v>
                </c:pt>
                <c:pt idx="16">
                  <c:v>970.08933602350442</c:v>
                </c:pt>
                <c:pt idx="17">
                  <c:v>874.41260999871452</c:v>
                </c:pt>
                <c:pt idx="18">
                  <c:v>870.77931660536797</c:v>
                </c:pt>
              </c:numCache>
            </c:numRef>
          </c:val>
          <c:smooth val="1"/>
          <c:extLst>
            <c:ext xmlns:c16="http://schemas.microsoft.com/office/drawing/2014/chart" uri="{C3380CC4-5D6E-409C-BE32-E72D297353CC}">
              <c16:uniqueId val="{0000001F-BC42-42A2-9627-108BC226B948}"/>
            </c:ext>
          </c:extLst>
        </c:ser>
        <c:dLbls>
          <c:showLegendKey val="0"/>
          <c:showVal val="0"/>
          <c:showCatName val="0"/>
          <c:showSerName val="0"/>
          <c:showPercent val="0"/>
          <c:showBubbleSize val="0"/>
        </c:dLbls>
        <c:smooth val="0"/>
        <c:axId val="328127944"/>
        <c:axId val="1"/>
      </c:lineChart>
      <c:catAx>
        <c:axId val="328127944"/>
        <c:scaling>
          <c:orientation val="minMax"/>
        </c:scaling>
        <c:delete val="0"/>
        <c:axPos val="b"/>
        <c:minorGridlines>
          <c:spPr>
            <a:ln>
              <a:solidFill>
                <a:schemeClr val="bg1">
                  <a:lumMod val="65000"/>
                </a:schemeClr>
              </a:solidFill>
            </a:ln>
          </c:spPr>
        </c:minorGridlines>
        <c:numFmt formatCode="General" sourceLinked="1"/>
        <c:majorTickMark val="cross"/>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tickLblSkip val="2"/>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none"/>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7944"/>
        <c:crosses val="autoZero"/>
        <c:crossBetween val="midCat"/>
      </c:valAx>
      <c:spPr>
        <a:solidFill>
          <a:schemeClr val="bg1">
            <a:lumMod val="8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Population</a:t>
            </a:r>
            <a:r>
              <a:rPr lang="da-DK" sz="1100" b="1" baseline="0">
                <a:solidFill>
                  <a:schemeClr val="tx1"/>
                </a:solidFill>
              </a:rPr>
              <a:t> growth, annually, 2000-2018</a:t>
            </a:r>
            <a:endParaRPr lang="da-DK" sz="1100" b="1">
              <a:solidFill>
                <a:schemeClr val="tx1"/>
              </a:solidFill>
            </a:endParaRPr>
          </a:p>
        </c:rich>
      </c:tx>
      <c:layout>
        <c:manualLayout>
          <c:xMode val="edge"/>
          <c:yMode val="edge"/>
          <c:x val="0.21688072802375111"/>
          <c:y val="8.538603466645877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2215029473774797"/>
          <c:y val="0.21376310719780717"/>
          <c:w val="0.65633578589561548"/>
          <c:h val="0.69510823523297216"/>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B9F1-43E5-B777-979ED23B92C1}"/>
              </c:ext>
            </c:extLst>
          </c:dPt>
          <c:dPt>
            <c:idx val="1"/>
            <c:invertIfNegative val="0"/>
            <c:bubble3D val="0"/>
            <c:spPr>
              <a:solidFill>
                <a:srgbClr val="00B050"/>
              </a:solidFill>
              <a:ln>
                <a:noFill/>
              </a:ln>
              <a:effectLst/>
            </c:spPr>
            <c:extLst>
              <c:ext xmlns:c16="http://schemas.microsoft.com/office/drawing/2014/chart" uri="{C3380CC4-5D6E-409C-BE32-E72D297353CC}">
                <c16:uniqueId val="{00000002-B9F1-43E5-B777-979ED23B92C1}"/>
              </c:ext>
            </c:extLst>
          </c:dPt>
          <c:dPt>
            <c:idx val="2"/>
            <c:invertIfNegative val="0"/>
            <c:bubble3D val="0"/>
            <c:spPr>
              <a:solidFill>
                <a:srgbClr val="FF0000"/>
              </a:solidFill>
              <a:ln>
                <a:noFill/>
              </a:ln>
              <a:effectLst/>
            </c:spPr>
            <c:extLst>
              <c:ext xmlns:c16="http://schemas.microsoft.com/office/drawing/2014/chart" uri="{C3380CC4-5D6E-409C-BE32-E72D297353CC}">
                <c16:uniqueId val="{00000001-B9F1-43E5-B777-979ED23B92C1}"/>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6DAE-4C58-895E-2BD83441471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Population!$B$9:$B$12</c:f>
              <c:strCache>
                <c:ptCount val="4"/>
                <c:pt idx="0">
                  <c:v>China</c:v>
                </c:pt>
                <c:pt idx="1">
                  <c:v>South Korea</c:v>
                </c:pt>
                <c:pt idx="2">
                  <c:v>Germany</c:v>
                </c:pt>
                <c:pt idx="3">
                  <c:v>(World)</c:v>
                </c:pt>
              </c:strCache>
            </c:strRef>
          </c:cat>
          <c:val>
            <c:numRef>
              <c:f>Population!$C$9:$C$12</c:f>
              <c:numCache>
                <c:formatCode>0.0%</c:formatCode>
                <c:ptCount val="4"/>
                <c:pt idx="0">
                  <c:v>6.4391119435787576E-3</c:v>
                </c:pt>
                <c:pt idx="1">
                  <c:v>6.1520566631575561E-3</c:v>
                </c:pt>
                <c:pt idx="2">
                  <c:v>5.4464242402657299E-4</c:v>
                </c:pt>
                <c:pt idx="3">
                  <c:v>1.5113640663238476E-2</c:v>
                </c:pt>
              </c:numCache>
            </c:numRef>
          </c:val>
          <c:extLst>
            <c:ext xmlns:c16="http://schemas.microsoft.com/office/drawing/2014/chart" uri="{C3380CC4-5D6E-409C-BE32-E72D297353CC}">
              <c16:uniqueId val="{00000000-B9F1-43E5-B777-979ED23B92C1}"/>
            </c:ext>
          </c:extLst>
        </c:ser>
        <c:dLbls>
          <c:showLegendKey val="0"/>
          <c:showVal val="0"/>
          <c:showCatName val="0"/>
          <c:showSerName val="0"/>
          <c:showPercent val="0"/>
          <c:showBubbleSize val="0"/>
        </c:dLbls>
        <c:gapWidth val="182"/>
        <c:axId val="491581136"/>
        <c:axId val="491586056"/>
      </c:barChart>
      <c:catAx>
        <c:axId val="491581136"/>
        <c:scaling>
          <c:orientation val="minMax"/>
        </c:scaling>
        <c:delete val="0"/>
        <c:axPos val="l"/>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1586056"/>
        <c:crosses val="autoZero"/>
        <c:auto val="1"/>
        <c:lblAlgn val="ctr"/>
        <c:lblOffset val="100"/>
        <c:noMultiLvlLbl val="0"/>
      </c:catAx>
      <c:valAx>
        <c:axId val="491586056"/>
        <c:scaling>
          <c:orientation val="minMax"/>
        </c:scaling>
        <c:delete val="1"/>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491581136"/>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Humans</a:t>
            </a:r>
            <a:r>
              <a:rPr lang="da-DK" sz="1100" b="1" baseline="0">
                <a:solidFill>
                  <a:schemeClr val="tx1"/>
                </a:solidFill>
              </a:rPr>
              <a:t> per km</a:t>
            </a:r>
            <a:r>
              <a:rPr lang="da-DK" sz="1100" b="1" baseline="0">
                <a:solidFill>
                  <a:schemeClr val="tx1"/>
                </a:solidFill>
                <a:latin typeface="Calibri" panose="020F0502020204030204" pitchFamily="34" charset="0"/>
                <a:cs typeface="Calibri" panose="020F0502020204030204" pitchFamily="34" charset="0"/>
              </a:rPr>
              <a:t>²</a:t>
            </a:r>
            <a:r>
              <a:rPr lang="da-DK" sz="1100" b="1" baseline="0">
                <a:solidFill>
                  <a:schemeClr val="tx1"/>
                </a:solidFill>
              </a:rPr>
              <a:t>, 2018</a:t>
            </a:r>
            <a:endParaRPr lang="da-DK" sz="1100" b="1">
              <a:solidFill>
                <a:schemeClr val="tx1"/>
              </a:solidFill>
            </a:endParaRPr>
          </a:p>
        </c:rich>
      </c:tx>
      <c:layout>
        <c:manualLayout>
          <c:xMode val="edge"/>
          <c:yMode val="edge"/>
          <c:x val="0.33236789151356083"/>
          <c:y val="9.195402298850574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0876224846894137"/>
          <c:y val="0.21077175697865355"/>
          <c:w val="0.67579330708661423"/>
          <c:h val="0.7029324260233875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2700-4ED4-8AE2-0B5467A5DD82}"/>
              </c:ext>
            </c:extLst>
          </c:dPt>
          <c:dPt>
            <c:idx val="1"/>
            <c:invertIfNegative val="0"/>
            <c:bubble3D val="0"/>
            <c:spPr>
              <a:solidFill>
                <a:srgbClr val="00B050"/>
              </a:solidFill>
              <a:ln>
                <a:noFill/>
              </a:ln>
              <a:effectLst/>
            </c:spPr>
            <c:extLst>
              <c:ext xmlns:c16="http://schemas.microsoft.com/office/drawing/2014/chart" uri="{C3380CC4-5D6E-409C-BE32-E72D297353CC}">
                <c16:uniqueId val="{00000002-2700-4ED4-8AE2-0B5467A5DD82}"/>
              </c:ext>
            </c:extLst>
          </c:dPt>
          <c:dPt>
            <c:idx val="2"/>
            <c:invertIfNegative val="0"/>
            <c:bubble3D val="0"/>
            <c:spPr>
              <a:solidFill>
                <a:srgbClr val="FF0000"/>
              </a:solidFill>
              <a:ln>
                <a:noFill/>
              </a:ln>
              <a:effectLst/>
            </c:spPr>
            <c:extLst>
              <c:ext xmlns:c16="http://schemas.microsoft.com/office/drawing/2014/chart" uri="{C3380CC4-5D6E-409C-BE32-E72D297353CC}">
                <c16:uniqueId val="{00000001-2700-4ED4-8AE2-0B5467A5DD82}"/>
              </c:ext>
            </c:extLst>
          </c:dPt>
          <c:dPt>
            <c:idx val="3"/>
            <c:invertIfNegative val="0"/>
            <c:bubble3D val="0"/>
            <c:spPr>
              <a:solidFill>
                <a:schemeClr val="bg1">
                  <a:lumMod val="50000"/>
                </a:schemeClr>
              </a:solidFill>
              <a:ln>
                <a:noFill/>
              </a:ln>
              <a:effectLst/>
            </c:spPr>
            <c:extLst>
              <c:ext xmlns:c16="http://schemas.microsoft.com/office/drawing/2014/chart" uri="{C3380CC4-5D6E-409C-BE32-E72D297353CC}">
                <c16:uniqueId val="{00000007-3E05-49A8-B89F-148FAFB9D08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Population!$H$7:$H$10</c:f>
              <c:strCache>
                <c:ptCount val="4"/>
                <c:pt idx="0">
                  <c:v>China</c:v>
                </c:pt>
                <c:pt idx="1">
                  <c:v>South Korea</c:v>
                </c:pt>
                <c:pt idx="2">
                  <c:v>Germany</c:v>
                </c:pt>
                <c:pt idx="3">
                  <c:v>(World)</c:v>
                </c:pt>
              </c:strCache>
            </c:strRef>
          </c:cat>
          <c:val>
            <c:numRef>
              <c:f>Population!$I$7:$I$10</c:f>
              <c:numCache>
                <c:formatCode>#,##0</c:formatCode>
                <c:ptCount val="4"/>
                <c:pt idx="0">
                  <c:v>145.10485102563072</c:v>
                </c:pt>
                <c:pt idx="1">
                  <c:v>518.02058628784687</c:v>
                </c:pt>
                <c:pt idx="2">
                  <c:v>232.27678406372718</c:v>
                </c:pt>
                <c:pt idx="3">
                  <c:v>55.886656470037963</c:v>
                </c:pt>
              </c:numCache>
            </c:numRef>
          </c:val>
          <c:extLst>
            <c:ext xmlns:c16="http://schemas.microsoft.com/office/drawing/2014/chart" uri="{C3380CC4-5D6E-409C-BE32-E72D297353CC}">
              <c16:uniqueId val="{00000000-2700-4ED4-8AE2-0B5467A5DD82}"/>
            </c:ext>
          </c:extLst>
        </c:ser>
        <c:dLbls>
          <c:showLegendKey val="0"/>
          <c:showVal val="0"/>
          <c:showCatName val="0"/>
          <c:showSerName val="0"/>
          <c:showPercent val="0"/>
          <c:showBubbleSize val="0"/>
        </c:dLbls>
        <c:gapWidth val="182"/>
        <c:axId val="331218328"/>
        <c:axId val="497068832"/>
      </c:barChart>
      <c:catAx>
        <c:axId val="331218328"/>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7068832"/>
        <c:crosses val="autoZero"/>
        <c:auto val="1"/>
        <c:lblAlgn val="ctr"/>
        <c:lblOffset val="100"/>
        <c:noMultiLvlLbl val="0"/>
      </c:catAx>
      <c:valAx>
        <c:axId val="49706883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31218328"/>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1263985455857E-2"/>
          <c:y val="0.13998998962339007"/>
          <c:w val="0.93284232228631592"/>
          <c:h val="0.70353488372093009"/>
        </c:manualLayout>
      </c:layout>
      <c:barChart>
        <c:barDir val="col"/>
        <c:grouping val="stacked"/>
        <c:varyColors val="0"/>
        <c:ser>
          <c:idx val="0"/>
          <c:order val="0"/>
          <c:tx>
            <c:strRef>
              <c:f>Global!$A$36</c:f>
              <c:strCache>
                <c:ptCount val="1"/>
                <c:pt idx="0">
                  <c:v>oC:</c:v>
                </c:pt>
              </c:strCache>
            </c:strRef>
          </c:tx>
          <c:spPr>
            <a:solidFill>
              <a:schemeClr val="bg1">
                <a:lumMod val="50000"/>
              </a:schemeClr>
            </a:solidFill>
            <a:ln w="12700">
              <a:solidFill>
                <a:schemeClr val="bg1">
                  <a:lumMod val="50000"/>
                </a:schemeClr>
              </a:solidFill>
              <a:prstDash val="solid"/>
            </a:ln>
          </c:spPr>
          <c:invertIfNegative val="0"/>
          <c:dLbls>
            <c:dLbl>
              <c:idx val="0"/>
              <c:layout>
                <c:manualLayout>
                  <c:x val="1.7332095326524296E-2"/>
                  <c:y val="-0.10542635658914729"/>
                </c:manualLayout>
              </c:layout>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A0-4BC1-A4DD-7EE0590F546E}"/>
                </c:ext>
              </c:extLst>
            </c:dLbl>
            <c:dLbl>
              <c:idx val="1"/>
              <c:delete val="1"/>
              <c:extLst>
                <c:ext xmlns:c15="http://schemas.microsoft.com/office/drawing/2012/chart" uri="{CE6537A1-D6FC-4f65-9D91-7224C49458BB}"/>
                <c:ext xmlns:c16="http://schemas.microsoft.com/office/drawing/2014/chart" uri="{C3380CC4-5D6E-409C-BE32-E72D297353CC}">
                  <c16:uniqueId val="{00000001-4EA0-4BC1-A4DD-7EE0590F546E}"/>
                </c:ext>
              </c:extLst>
            </c:dLbl>
            <c:dLbl>
              <c:idx val="2"/>
              <c:delete val="1"/>
              <c:extLst>
                <c:ext xmlns:c15="http://schemas.microsoft.com/office/drawing/2012/chart" uri="{CE6537A1-D6FC-4f65-9D91-7224C49458BB}"/>
                <c:ext xmlns:c16="http://schemas.microsoft.com/office/drawing/2014/chart" uri="{C3380CC4-5D6E-409C-BE32-E72D297353CC}">
                  <c16:uniqueId val="{0000000E-4EA0-4BC1-A4DD-7EE0590F546E}"/>
                </c:ext>
              </c:extLst>
            </c:dLbl>
            <c:dLbl>
              <c:idx val="3"/>
              <c:delete val="1"/>
              <c:extLst>
                <c:ext xmlns:c15="http://schemas.microsoft.com/office/drawing/2012/chart" uri="{CE6537A1-D6FC-4f65-9D91-7224C49458BB}"/>
                <c:ext xmlns:c16="http://schemas.microsoft.com/office/drawing/2014/chart" uri="{C3380CC4-5D6E-409C-BE32-E72D297353CC}">
                  <c16:uniqueId val="{0000000D-4EA0-4BC1-A4DD-7EE0590F546E}"/>
                </c:ext>
              </c:extLst>
            </c:dLbl>
            <c:dLbl>
              <c:idx val="4"/>
              <c:delete val="1"/>
              <c:extLst>
                <c:ext xmlns:c15="http://schemas.microsoft.com/office/drawing/2012/chart" uri="{CE6537A1-D6FC-4f65-9D91-7224C49458BB}"/>
                <c:ext xmlns:c16="http://schemas.microsoft.com/office/drawing/2014/chart" uri="{C3380CC4-5D6E-409C-BE32-E72D297353CC}">
                  <c16:uniqueId val="{0000000C-4EA0-4BC1-A4DD-7EE0590F546E}"/>
                </c:ext>
              </c:extLst>
            </c:dLbl>
            <c:dLbl>
              <c:idx val="5"/>
              <c:delete val="1"/>
              <c:extLst>
                <c:ext xmlns:c15="http://schemas.microsoft.com/office/drawing/2012/chart" uri="{CE6537A1-D6FC-4f65-9D91-7224C49458BB}"/>
                <c:ext xmlns:c16="http://schemas.microsoft.com/office/drawing/2014/chart" uri="{C3380CC4-5D6E-409C-BE32-E72D297353CC}">
                  <c16:uniqueId val="{0000000B-4EA0-4BC1-A4DD-7EE0590F546E}"/>
                </c:ext>
              </c:extLst>
            </c:dLbl>
            <c:dLbl>
              <c:idx val="6"/>
              <c:delete val="1"/>
              <c:extLst>
                <c:ext xmlns:c15="http://schemas.microsoft.com/office/drawing/2012/chart" uri="{CE6537A1-D6FC-4f65-9D91-7224C49458BB}"/>
                <c:ext xmlns:c16="http://schemas.microsoft.com/office/drawing/2014/chart" uri="{C3380CC4-5D6E-409C-BE32-E72D297353CC}">
                  <c16:uniqueId val="{0000000A-4EA0-4BC1-A4DD-7EE0590F546E}"/>
                </c:ext>
              </c:extLst>
            </c:dLbl>
            <c:dLbl>
              <c:idx val="7"/>
              <c:delete val="1"/>
              <c:extLst>
                <c:ext xmlns:c15="http://schemas.microsoft.com/office/drawing/2012/chart" uri="{CE6537A1-D6FC-4f65-9D91-7224C49458BB}"/>
                <c:ext xmlns:c16="http://schemas.microsoft.com/office/drawing/2014/chart" uri="{C3380CC4-5D6E-409C-BE32-E72D297353CC}">
                  <c16:uniqueId val="{00000009-4EA0-4BC1-A4DD-7EE0590F546E}"/>
                </c:ext>
              </c:extLst>
            </c:dLbl>
            <c:dLbl>
              <c:idx val="8"/>
              <c:delete val="1"/>
              <c:extLst>
                <c:ext xmlns:c15="http://schemas.microsoft.com/office/drawing/2012/chart" uri="{CE6537A1-D6FC-4f65-9D91-7224C49458BB}"/>
                <c:ext xmlns:c16="http://schemas.microsoft.com/office/drawing/2014/chart" uri="{C3380CC4-5D6E-409C-BE32-E72D297353CC}">
                  <c16:uniqueId val="{00000003-4EA0-4BC1-A4DD-7EE0590F546E}"/>
                </c:ext>
              </c:extLst>
            </c:dLbl>
            <c:dLbl>
              <c:idx val="9"/>
              <c:delete val="1"/>
              <c:extLst>
                <c:ext xmlns:c15="http://schemas.microsoft.com/office/drawing/2012/chart" uri="{CE6537A1-D6FC-4f65-9D91-7224C49458BB}"/>
                <c:ext xmlns:c16="http://schemas.microsoft.com/office/drawing/2014/chart" uri="{C3380CC4-5D6E-409C-BE32-E72D297353CC}">
                  <c16:uniqueId val="{00000004-4EA0-4BC1-A4DD-7EE0590F546E}"/>
                </c:ext>
              </c:extLst>
            </c:dLbl>
            <c:dLbl>
              <c:idx val="10"/>
              <c:delete val="1"/>
              <c:extLst>
                <c:ext xmlns:c15="http://schemas.microsoft.com/office/drawing/2012/chart" uri="{CE6537A1-D6FC-4f65-9D91-7224C49458BB}"/>
                <c:ext xmlns:c16="http://schemas.microsoft.com/office/drawing/2014/chart" uri="{C3380CC4-5D6E-409C-BE32-E72D297353CC}">
                  <c16:uniqueId val="{00000008-4EA0-4BC1-A4DD-7EE0590F546E}"/>
                </c:ext>
              </c:extLst>
            </c:dLbl>
            <c:dLbl>
              <c:idx val="11"/>
              <c:delete val="1"/>
              <c:extLst>
                <c:ext xmlns:c15="http://schemas.microsoft.com/office/drawing/2012/chart" uri="{CE6537A1-D6FC-4f65-9D91-7224C49458BB}"/>
                <c:ext xmlns:c16="http://schemas.microsoft.com/office/drawing/2014/chart" uri="{C3380CC4-5D6E-409C-BE32-E72D297353CC}">
                  <c16:uniqueId val="{00000007-4EA0-4BC1-A4DD-7EE0590F546E}"/>
                </c:ext>
              </c:extLst>
            </c:dLbl>
            <c:dLbl>
              <c:idx val="12"/>
              <c:delete val="1"/>
              <c:extLst>
                <c:ext xmlns:c15="http://schemas.microsoft.com/office/drawing/2012/chart" uri="{CE6537A1-D6FC-4f65-9D91-7224C49458BB}"/>
                <c:ext xmlns:c16="http://schemas.microsoft.com/office/drawing/2014/chart" uri="{C3380CC4-5D6E-409C-BE32-E72D297353CC}">
                  <c16:uniqueId val="{00000013-4EA0-4BC1-A4DD-7EE0590F546E}"/>
                </c:ext>
              </c:extLst>
            </c:dLbl>
            <c:dLbl>
              <c:idx val="13"/>
              <c:delete val="1"/>
              <c:extLst>
                <c:ext xmlns:c15="http://schemas.microsoft.com/office/drawing/2012/chart" uri="{CE6537A1-D6FC-4f65-9D91-7224C49458BB}"/>
                <c:ext xmlns:c16="http://schemas.microsoft.com/office/drawing/2014/chart" uri="{C3380CC4-5D6E-409C-BE32-E72D297353CC}">
                  <c16:uniqueId val="{00000005-4EA0-4BC1-A4DD-7EE0590F546E}"/>
                </c:ext>
              </c:extLst>
            </c:dLbl>
            <c:dLbl>
              <c:idx val="14"/>
              <c:delete val="1"/>
              <c:extLst>
                <c:ext xmlns:c15="http://schemas.microsoft.com/office/drawing/2012/chart" uri="{CE6537A1-D6FC-4f65-9D91-7224C49458BB}"/>
                <c:ext xmlns:c16="http://schemas.microsoft.com/office/drawing/2014/chart" uri="{C3380CC4-5D6E-409C-BE32-E72D297353CC}">
                  <c16:uniqueId val="{00000011-4EA0-4BC1-A4DD-7EE0590F546E}"/>
                </c:ext>
              </c:extLst>
            </c:dLbl>
            <c:dLbl>
              <c:idx val="15"/>
              <c:delete val="1"/>
              <c:extLst>
                <c:ext xmlns:c15="http://schemas.microsoft.com/office/drawing/2012/chart" uri="{CE6537A1-D6FC-4f65-9D91-7224C49458BB}"/>
                <c:ext xmlns:c16="http://schemas.microsoft.com/office/drawing/2014/chart" uri="{C3380CC4-5D6E-409C-BE32-E72D297353CC}">
                  <c16:uniqueId val="{0000000F-4EA0-4BC1-A4DD-7EE0590F546E}"/>
                </c:ext>
              </c:extLst>
            </c:dLbl>
            <c:dLbl>
              <c:idx val="16"/>
              <c:delete val="1"/>
              <c:extLst>
                <c:ext xmlns:c15="http://schemas.microsoft.com/office/drawing/2012/chart" uri="{CE6537A1-D6FC-4f65-9D91-7224C49458BB}"/>
                <c:ext xmlns:c16="http://schemas.microsoft.com/office/drawing/2014/chart" uri="{C3380CC4-5D6E-409C-BE32-E72D297353CC}">
                  <c16:uniqueId val="{00000017-4EA0-4BC1-A4DD-7EE0590F546E}"/>
                </c:ext>
              </c:extLst>
            </c:dLbl>
            <c:dLbl>
              <c:idx val="17"/>
              <c:delete val="1"/>
              <c:extLst>
                <c:ext xmlns:c15="http://schemas.microsoft.com/office/drawing/2012/chart" uri="{CE6537A1-D6FC-4f65-9D91-7224C49458BB}"/>
                <c:ext xmlns:c16="http://schemas.microsoft.com/office/drawing/2014/chart" uri="{C3380CC4-5D6E-409C-BE32-E72D297353CC}">
                  <c16:uniqueId val="{00000015-4EA0-4BC1-A4DD-7EE0590F546E}"/>
                </c:ext>
              </c:extLst>
            </c:dLbl>
            <c:dLbl>
              <c:idx val="18"/>
              <c:delete val="1"/>
              <c:extLst>
                <c:ext xmlns:c15="http://schemas.microsoft.com/office/drawing/2012/chart" uri="{CE6537A1-D6FC-4f65-9D91-7224C49458BB}"/>
                <c:ext xmlns:c16="http://schemas.microsoft.com/office/drawing/2014/chart" uri="{C3380CC4-5D6E-409C-BE32-E72D297353CC}">
                  <c16:uniqueId val="{00000012-4EA0-4BC1-A4DD-7EE0590F546E}"/>
                </c:ext>
              </c:extLst>
            </c:dLbl>
            <c:dLbl>
              <c:idx val="19"/>
              <c:delete val="1"/>
              <c:extLst>
                <c:ext xmlns:c15="http://schemas.microsoft.com/office/drawing/2012/chart" uri="{CE6537A1-D6FC-4f65-9D91-7224C49458BB}"/>
                <c:ext xmlns:c16="http://schemas.microsoft.com/office/drawing/2014/chart" uri="{C3380CC4-5D6E-409C-BE32-E72D297353CC}">
                  <c16:uniqueId val="{00000010-4EA0-4BC1-A4DD-7EE0590F546E}"/>
                </c:ext>
              </c:extLst>
            </c:dLbl>
            <c:dLbl>
              <c:idx val="20"/>
              <c:delete val="1"/>
              <c:extLst>
                <c:ext xmlns:c15="http://schemas.microsoft.com/office/drawing/2012/chart" uri="{CE6537A1-D6FC-4f65-9D91-7224C49458BB}"/>
                <c:ext xmlns:c16="http://schemas.microsoft.com/office/drawing/2014/chart" uri="{C3380CC4-5D6E-409C-BE32-E72D297353CC}">
                  <c16:uniqueId val="{00000016-4EA0-4BC1-A4DD-7EE0590F546E}"/>
                </c:ext>
              </c:extLst>
            </c:dLbl>
            <c:dLbl>
              <c:idx val="21"/>
              <c:delete val="1"/>
              <c:extLst>
                <c:ext xmlns:c15="http://schemas.microsoft.com/office/drawing/2012/chart" uri="{CE6537A1-D6FC-4f65-9D91-7224C49458BB}"/>
                <c:ext xmlns:c16="http://schemas.microsoft.com/office/drawing/2014/chart" uri="{C3380CC4-5D6E-409C-BE32-E72D297353CC}">
                  <c16:uniqueId val="{00000014-4EA0-4BC1-A4DD-7EE0590F546E}"/>
                </c:ext>
              </c:extLst>
            </c:dLbl>
            <c:dLbl>
              <c:idx val="22"/>
              <c:delete val="1"/>
              <c:extLst>
                <c:ext xmlns:c15="http://schemas.microsoft.com/office/drawing/2012/chart" uri="{CE6537A1-D6FC-4f65-9D91-7224C49458BB}"/>
                <c:ext xmlns:c16="http://schemas.microsoft.com/office/drawing/2014/chart" uri="{C3380CC4-5D6E-409C-BE32-E72D297353CC}">
                  <c16:uniqueId val="{00000006-4EA0-4BC1-A4DD-7EE0590F546E}"/>
                </c:ext>
              </c:extLst>
            </c:dLbl>
            <c:dLbl>
              <c:idx val="23"/>
              <c:delete val="1"/>
              <c:extLst>
                <c:ext xmlns:c15="http://schemas.microsoft.com/office/drawing/2012/chart" uri="{CE6537A1-D6FC-4f65-9D91-7224C49458BB}"/>
                <c:ext xmlns:c16="http://schemas.microsoft.com/office/drawing/2014/chart" uri="{C3380CC4-5D6E-409C-BE32-E72D297353CC}">
                  <c16:uniqueId val="{0000001E-4EA0-4BC1-A4DD-7EE0590F546E}"/>
                </c:ext>
              </c:extLst>
            </c:dLbl>
            <c:dLbl>
              <c:idx val="24"/>
              <c:delete val="1"/>
              <c:extLst>
                <c:ext xmlns:c15="http://schemas.microsoft.com/office/drawing/2012/chart" uri="{CE6537A1-D6FC-4f65-9D91-7224C49458BB}"/>
                <c:ext xmlns:c16="http://schemas.microsoft.com/office/drawing/2014/chart" uri="{C3380CC4-5D6E-409C-BE32-E72D297353CC}">
                  <c16:uniqueId val="{0000001D-4EA0-4BC1-A4DD-7EE0590F546E}"/>
                </c:ext>
              </c:extLst>
            </c:dLbl>
            <c:dLbl>
              <c:idx val="25"/>
              <c:delete val="1"/>
              <c:extLst>
                <c:ext xmlns:c15="http://schemas.microsoft.com/office/drawing/2012/chart" uri="{CE6537A1-D6FC-4f65-9D91-7224C49458BB}"/>
                <c:ext xmlns:c16="http://schemas.microsoft.com/office/drawing/2014/chart" uri="{C3380CC4-5D6E-409C-BE32-E72D297353CC}">
                  <c16:uniqueId val="{0000001B-4EA0-4BC1-A4DD-7EE0590F546E}"/>
                </c:ext>
              </c:extLst>
            </c:dLbl>
            <c:dLbl>
              <c:idx val="26"/>
              <c:delete val="1"/>
              <c:extLst>
                <c:ext xmlns:c15="http://schemas.microsoft.com/office/drawing/2012/chart" uri="{CE6537A1-D6FC-4f65-9D91-7224C49458BB}"/>
                <c:ext xmlns:c16="http://schemas.microsoft.com/office/drawing/2014/chart" uri="{C3380CC4-5D6E-409C-BE32-E72D297353CC}">
                  <c16:uniqueId val="{0000001A-4EA0-4BC1-A4DD-7EE0590F546E}"/>
                </c:ext>
              </c:extLst>
            </c:dLbl>
            <c:dLbl>
              <c:idx val="27"/>
              <c:delete val="1"/>
              <c:extLst>
                <c:ext xmlns:c15="http://schemas.microsoft.com/office/drawing/2012/chart" uri="{CE6537A1-D6FC-4f65-9D91-7224C49458BB}"/>
                <c:ext xmlns:c16="http://schemas.microsoft.com/office/drawing/2014/chart" uri="{C3380CC4-5D6E-409C-BE32-E72D297353CC}">
                  <c16:uniqueId val="{00000019-4EA0-4BC1-A4DD-7EE0590F546E}"/>
                </c:ext>
              </c:extLst>
            </c:dLbl>
            <c:dLbl>
              <c:idx val="28"/>
              <c:delete val="1"/>
              <c:extLst>
                <c:ext xmlns:c15="http://schemas.microsoft.com/office/drawing/2012/chart" uri="{CE6537A1-D6FC-4f65-9D91-7224C49458BB}"/>
                <c:ext xmlns:c16="http://schemas.microsoft.com/office/drawing/2014/chart" uri="{C3380CC4-5D6E-409C-BE32-E72D297353CC}">
                  <c16:uniqueId val="{00000018-4EA0-4BC1-A4DD-7EE0590F546E}"/>
                </c:ext>
              </c:extLst>
            </c:dLbl>
            <c:dLbl>
              <c:idx val="29"/>
              <c:delete val="1"/>
              <c:extLst>
                <c:ext xmlns:c15="http://schemas.microsoft.com/office/drawing/2012/chart" uri="{CE6537A1-D6FC-4f65-9D91-7224C49458BB}"/>
                <c:ext xmlns:c16="http://schemas.microsoft.com/office/drawing/2014/chart" uri="{C3380CC4-5D6E-409C-BE32-E72D297353CC}">
                  <c16:uniqueId val="{00000023-4EA0-4BC1-A4DD-7EE0590F546E}"/>
                </c:ext>
              </c:extLst>
            </c:dLbl>
            <c:dLbl>
              <c:idx val="30"/>
              <c:delete val="1"/>
              <c:extLst>
                <c:ext xmlns:c15="http://schemas.microsoft.com/office/drawing/2012/chart" uri="{CE6537A1-D6FC-4f65-9D91-7224C49458BB}"/>
                <c:ext xmlns:c16="http://schemas.microsoft.com/office/drawing/2014/chart" uri="{C3380CC4-5D6E-409C-BE32-E72D297353CC}">
                  <c16:uniqueId val="{0000001C-4EA0-4BC1-A4DD-7EE0590F546E}"/>
                </c:ext>
              </c:extLst>
            </c:dLbl>
            <c:dLbl>
              <c:idx val="31"/>
              <c:delete val="1"/>
              <c:extLst>
                <c:ext xmlns:c15="http://schemas.microsoft.com/office/drawing/2012/chart" uri="{CE6537A1-D6FC-4f65-9D91-7224C49458BB}"/>
                <c:ext xmlns:c16="http://schemas.microsoft.com/office/drawing/2014/chart" uri="{C3380CC4-5D6E-409C-BE32-E72D297353CC}">
                  <c16:uniqueId val="{00000022-4EA0-4BC1-A4DD-7EE0590F546E}"/>
                </c:ext>
              </c:extLst>
            </c:dLbl>
            <c:dLbl>
              <c:idx val="32"/>
              <c:delete val="1"/>
              <c:extLst>
                <c:ext xmlns:c15="http://schemas.microsoft.com/office/drawing/2012/chart" uri="{CE6537A1-D6FC-4f65-9D91-7224C49458BB}"/>
                <c:ext xmlns:c16="http://schemas.microsoft.com/office/drawing/2014/chart" uri="{C3380CC4-5D6E-409C-BE32-E72D297353CC}">
                  <c16:uniqueId val="{0000001F-4EA0-4BC1-A4DD-7EE0590F546E}"/>
                </c:ext>
              </c:extLst>
            </c:dLbl>
            <c:dLbl>
              <c:idx val="33"/>
              <c:delete val="1"/>
              <c:extLst>
                <c:ext xmlns:c15="http://schemas.microsoft.com/office/drawing/2012/chart" uri="{CE6537A1-D6FC-4f65-9D91-7224C49458BB}"/>
                <c:ext xmlns:c16="http://schemas.microsoft.com/office/drawing/2014/chart" uri="{C3380CC4-5D6E-409C-BE32-E72D297353CC}">
                  <c16:uniqueId val="{00000021-4EA0-4BC1-A4DD-7EE0590F546E}"/>
                </c:ext>
              </c:extLst>
            </c:dLbl>
            <c:dLbl>
              <c:idx val="34"/>
              <c:delete val="1"/>
              <c:extLst>
                <c:ext xmlns:c15="http://schemas.microsoft.com/office/drawing/2012/chart" uri="{CE6537A1-D6FC-4f65-9D91-7224C49458BB}"/>
                <c:ext xmlns:c16="http://schemas.microsoft.com/office/drawing/2014/chart" uri="{C3380CC4-5D6E-409C-BE32-E72D297353CC}">
                  <c16:uniqueId val="{0000002A-4EA0-4BC1-A4DD-7EE0590F546E}"/>
                </c:ext>
              </c:extLst>
            </c:dLbl>
            <c:dLbl>
              <c:idx val="35"/>
              <c:delete val="1"/>
              <c:extLst>
                <c:ext xmlns:c15="http://schemas.microsoft.com/office/drawing/2012/chart" uri="{CE6537A1-D6FC-4f65-9D91-7224C49458BB}"/>
                <c:ext xmlns:c16="http://schemas.microsoft.com/office/drawing/2014/chart" uri="{C3380CC4-5D6E-409C-BE32-E72D297353CC}">
                  <c16:uniqueId val="{00000027-4EA0-4BC1-A4DD-7EE0590F546E}"/>
                </c:ext>
              </c:extLst>
            </c:dLbl>
            <c:dLbl>
              <c:idx val="36"/>
              <c:delete val="1"/>
              <c:extLst>
                <c:ext xmlns:c15="http://schemas.microsoft.com/office/drawing/2012/chart" uri="{CE6537A1-D6FC-4f65-9D91-7224C49458BB}"/>
                <c:ext xmlns:c16="http://schemas.microsoft.com/office/drawing/2014/chart" uri="{C3380CC4-5D6E-409C-BE32-E72D297353CC}">
                  <c16:uniqueId val="{00000020-4EA0-4BC1-A4DD-7EE0590F546E}"/>
                </c:ext>
              </c:extLst>
            </c:dLbl>
            <c:dLbl>
              <c:idx val="37"/>
              <c:delete val="1"/>
              <c:extLst>
                <c:ext xmlns:c15="http://schemas.microsoft.com/office/drawing/2012/chart" uri="{CE6537A1-D6FC-4f65-9D91-7224C49458BB}"/>
                <c:ext xmlns:c16="http://schemas.microsoft.com/office/drawing/2014/chart" uri="{C3380CC4-5D6E-409C-BE32-E72D297353CC}">
                  <c16:uniqueId val="{00000026-4EA0-4BC1-A4DD-7EE0590F546E}"/>
                </c:ext>
              </c:extLst>
            </c:dLbl>
            <c:dLbl>
              <c:idx val="38"/>
              <c:delete val="1"/>
              <c:extLst>
                <c:ext xmlns:c15="http://schemas.microsoft.com/office/drawing/2012/chart" uri="{CE6537A1-D6FC-4f65-9D91-7224C49458BB}"/>
                <c:ext xmlns:c16="http://schemas.microsoft.com/office/drawing/2014/chart" uri="{C3380CC4-5D6E-409C-BE32-E72D297353CC}">
                  <c16:uniqueId val="{00000029-4EA0-4BC1-A4DD-7EE0590F546E}"/>
                </c:ext>
              </c:extLst>
            </c:dLbl>
            <c:dLbl>
              <c:idx val="39"/>
              <c:delete val="1"/>
              <c:extLst>
                <c:ext xmlns:c15="http://schemas.microsoft.com/office/drawing/2012/chart" uri="{CE6537A1-D6FC-4f65-9D91-7224C49458BB}"/>
                <c:ext xmlns:c16="http://schemas.microsoft.com/office/drawing/2014/chart" uri="{C3380CC4-5D6E-409C-BE32-E72D297353CC}">
                  <c16:uniqueId val="{00000025-4EA0-4BC1-A4DD-7EE0590F546E}"/>
                </c:ext>
              </c:extLst>
            </c:dLbl>
            <c:dLbl>
              <c:idx val="40"/>
              <c:delete val="1"/>
              <c:extLst>
                <c:ext xmlns:c15="http://schemas.microsoft.com/office/drawing/2012/chart" uri="{CE6537A1-D6FC-4f65-9D91-7224C49458BB}"/>
                <c:ext xmlns:c16="http://schemas.microsoft.com/office/drawing/2014/chart" uri="{C3380CC4-5D6E-409C-BE32-E72D297353CC}">
                  <c16:uniqueId val="{00000024-4EA0-4BC1-A4DD-7EE0590F546E}"/>
                </c:ext>
              </c:extLst>
            </c:dLbl>
            <c:dLbl>
              <c:idx val="41"/>
              <c:delete val="1"/>
              <c:extLst>
                <c:ext xmlns:c15="http://schemas.microsoft.com/office/drawing/2012/chart" uri="{CE6537A1-D6FC-4f65-9D91-7224C49458BB}"/>
                <c:ext xmlns:c16="http://schemas.microsoft.com/office/drawing/2014/chart" uri="{C3380CC4-5D6E-409C-BE32-E72D297353CC}">
                  <c16:uniqueId val="{00000030-4EA0-4BC1-A4DD-7EE0590F546E}"/>
                </c:ext>
              </c:extLst>
            </c:dLbl>
            <c:dLbl>
              <c:idx val="42"/>
              <c:delete val="1"/>
              <c:extLst>
                <c:ext xmlns:c15="http://schemas.microsoft.com/office/drawing/2012/chart" uri="{CE6537A1-D6FC-4f65-9D91-7224C49458BB}"/>
                <c:ext xmlns:c16="http://schemas.microsoft.com/office/drawing/2014/chart" uri="{C3380CC4-5D6E-409C-BE32-E72D297353CC}">
                  <c16:uniqueId val="{00000028-4EA0-4BC1-A4DD-7EE0590F546E}"/>
                </c:ext>
              </c:extLst>
            </c:dLbl>
            <c:dLbl>
              <c:idx val="43"/>
              <c:delete val="1"/>
              <c:extLst>
                <c:ext xmlns:c15="http://schemas.microsoft.com/office/drawing/2012/chart" uri="{CE6537A1-D6FC-4f65-9D91-7224C49458BB}"/>
                <c:ext xmlns:c16="http://schemas.microsoft.com/office/drawing/2014/chart" uri="{C3380CC4-5D6E-409C-BE32-E72D297353CC}">
                  <c16:uniqueId val="{0000002F-4EA0-4BC1-A4DD-7EE0590F546E}"/>
                </c:ext>
              </c:extLst>
            </c:dLbl>
            <c:dLbl>
              <c:idx val="44"/>
              <c:delete val="1"/>
              <c:extLst>
                <c:ext xmlns:c15="http://schemas.microsoft.com/office/drawing/2012/chart" uri="{CE6537A1-D6FC-4f65-9D91-7224C49458BB}"/>
                <c:ext xmlns:c16="http://schemas.microsoft.com/office/drawing/2014/chart" uri="{C3380CC4-5D6E-409C-BE32-E72D297353CC}">
                  <c16:uniqueId val="{0000002E-4EA0-4BC1-A4DD-7EE0590F546E}"/>
                </c:ext>
              </c:extLst>
            </c:dLbl>
            <c:dLbl>
              <c:idx val="45"/>
              <c:delete val="1"/>
              <c:extLst>
                <c:ext xmlns:c15="http://schemas.microsoft.com/office/drawing/2012/chart" uri="{CE6537A1-D6FC-4f65-9D91-7224C49458BB}"/>
                <c:ext xmlns:c16="http://schemas.microsoft.com/office/drawing/2014/chart" uri="{C3380CC4-5D6E-409C-BE32-E72D297353CC}">
                  <c16:uniqueId val="{0000002B-4EA0-4BC1-A4DD-7EE0590F546E}"/>
                </c:ext>
              </c:extLst>
            </c:dLbl>
            <c:dLbl>
              <c:idx val="46"/>
              <c:delete val="1"/>
              <c:extLst>
                <c:ext xmlns:c15="http://schemas.microsoft.com/office/drawing/2012/chart" uri="{CE6537A1-D6FC-4f65-9D91-7224C49458BB}"/>
                <c:ext xmlns:c16="http://schemas.microsoft.com/office/drawing/2014/chart" uri="{C3380CC4-5D6E-409C-BE32-E72D297353CC}">
                  <c16:uniqueId val="{0000002D-4EA0-4BC1-A4DD-7EE0590F546E}"/>
                </c:ext>
              </c:extLst>
            </c:dLbl>
            <c:dLbl>
              <c:idx val="47"/>
              <c:delete val="1"/>
              <c:extLst>
                <c:ext xmlns:c15="http://schemas.microsoft.com/office/drawing/2012/chart" uri="{CE6537A1-D6FC-4f65-9D91-7224C49458BB}"/>
                <c:ext xmlns:c16="http://schemas.microsoft.com/office/drawing/2014/chart" uri="{C3380CC4-5D6E-409C-BE32-E72D297353CC}">
                  <c16:uniqueId val="{00000033-4EA0-4BC1-A4DD-7EE0590F546E}"/>
                </c:ext>
              </c:extLst>
            </c:dLbl>
            <c:dLbl>
              <c:idx val="48"/>
              <c:delete val="1"/>
              <c:extLst>
                <c:ext xmlns:c15="http://schemas.microsoft.com/office/drawing/2012/chart" uri="{CE6537A1-D6FC-4f65-9D91-7224C49458BB}"/>
                <c:ext xmlns:c16="http://schemas.microsoft.com/office/drawing/2014/chart" uri="{C3380CC4-5D6E-409C-BE32-E72D297353CC}">
                  <c16:uniqueId val="{0000002C-4EA0-4BC1-A4DD-7EE0590F546E}"/>
                </c:ext>
              </c:extLst>
            </c:dLbl>
            <c:dLbl>
              <c:idx val="49"/>
              <c:delete val="1"/>
              <c:extLst>
                <c:ext xmlns:c15="http://schemas.microsoft.com/office/drawing/2012/chart" uri="{CE6537A1-D6FC-4f65-9D91-7224C49458BB}"/>
                <c:ext xmlns:c16="http://schemas.microsoft.com/office/drawing/2014/chart" uri="{C3380CC4-5D6E-409C-BE32-E72D297353CC}">
                  <c16:uniqueId val="{00000032-4EA0-4BC1-A4DD-7EE0590F546E}"/>
                </c:ext>
              </c:extLst>
            </c:dLbl>
            <c:dLbl>
              <c:idx val="50"/>
              <c:delete val="1"/>
              <c:extLst>
                <c:ext xmlns:c15="http://schemas.microsoft.com/office/drawing/2012/chart" uri="{CE6537A1-D6FC-4f65-9D91-7224C49458BB}"/>
                <c:ext xmlns:c16="http://schemas.microsoft.com/office/drawing/2014/chart" uri="{C3380CC4-5D6E-409C-BE32-E72D297353CC}">
                  <c16:uniqueId val="{00000031-4EA0-4BC1-A4DD-7EE0590F546E}"/>
                </c:ext>
              </c:extLst>
            </c:dLbl>
            <c:dLbl>
              <c:idx val="51"/>
              <c:delete val="1"/>
              <c:extLst>
                <c:ext xmlns:c15="http://schemas.microsoft.com/office/drawing/2012/chart" uri="{CE6537A1-D6FC-4f65-9D91-7224C49458BB}"/>
                <c:ext xmlns:c16="http://schemas.microsoft.com/office/drawing/2014/chart" uri="{C3380CC4-5D6E-409C-BE32-E72D297353CC}">
                  <c16:uniqueId val="{0000003B-4EA0-4BC1-A4DD-7EE0590F546E}"/>
                </c:ext>
              </c:extLst>
            </c:dLbl>
            <c:dLbl>
              <c:idx val="52"/>
              <c:delete val="1"/>
              <c:extLst>
                <c:ext xmlns:c15="http://schemas.microsoft.com/office/drawing/2012/chart" uri="{CE6537A1-D6FC-4f65-9D91-7224C49458BB}"/>
                <c:ext xmlns:c16="http://schemas.microsoft.com/office/drawing/2014/chart" uri="{C3380CC4-5D6E-409C-BE32-E72D297353CC}">
                  <c16:uniqueId val="{0000003A-4EA0-4BC1-A4DD-7EE0590F546E}"/>
                </c:ext>
              </c:extLst>
            </c:dLbl>
            <c:dLbl>
              <c:idx val="53"/>
              <c:delete val="1"/>
              <c:extLst>
                <c:ext xmlns:c15="http://schemas.microsoft.com/office/drawing/2012/chart" uri="{CE6537A1-D6FC-4f65-9D91-7224C49458BB}"/>
                <c:ext xmlns:c16="http://schemas.microsoft.com/office/drawing/2014/chart" uri="{C3380CC4-5D6E-409C-BE32-E72D297353CC}">
                  <c16:uniqueId val="{00000034-4EA0-4BC1-A4DD-7EE0590F546E}"/>
                </c:ext>
              </c:extLst>
            </c:dLbl>
            <c:dLbl>
              <c:idx val="54"/>
              <c:delete val="1"/>
              <c:extLst>
                <c:ext xmlns:c15="http://schemas.microsoft.com/office/drawing/2012/chart" uri="{CE6537A1-D6FC-4f65-9D91-7224C49458BB}"/>
                <c:ext xmlns:c16="http://schemas.microsoft.com/office/drawing/2014/chart" uri="{C3380CC4-5D6E-409C-BE32-E72D297353CC}">
                  <c16:uniqueId val="{00000035-4EA0-4BC1-A4DD-7EE0590F546E}"/>
                </c:ext>
              </c:extLst>
            </c:dLbl>
            <c:dLbl>
              <c:idx val="55"/>
              <c:delete val="1"/>
              <c:extLst>
                <c:ext xmlns:c15="http://schemas.microsoft.com/office/drawing/2012/chart" uri="{CE6537A1-D6FC-4f65-9D91-7224C49458BB}"/>
                <c:ext xmlns:c16="http://schemas.microsoft.com/office/drawing/2014/chart" uri="{C3380CC4-5D6E-409C-BE32-E72D297353CC}">
                  <c16:uniqueId val="{00000039-4EA0-4BC1-A4DD-7EE0590F546E}"/>
                </c:ext>
              </c:extLst>
            </c:dLbl>
            <c:dLbl>
              <c:idx val="56"/>
              <c:delete val="1"/>
              <c:extLst>
                <c:ext xmlns:c15="http://schemas.microsoft.com/office/drawing/2012/chart" uri="{CE6537A1-D6FC-4f65-9D91-7224C49458BB}"/>
                <c:ext xmlns:c16="http://schemas.microsoft.com/office/drawing/2014/chart" uri="{C3380CC4-5D6E-409C-BE32-E72D297353CC}">
                  <c16:uniqueId val="{00000038-4EA0-4BC1-A4DD-7EE0590F546E}"/>
                </c:ext>
              </c:extLst>
            </c:dLbl>
            <c:dLbl>
              <c:idx val="57"/>
              <c:delete val="1"/>
              <c:extLst>
                <c:ext xmlns:c15="http://schemas.microsoft.com/office/drawing/2012/chart" uri="{CE6537A1-D6FC-4f65-9D91-7224C49458BB}"/>
                <c:ext xmlns:c16="http://schemas.microsoft.com/office/drawing/2014/chart" uri="{C3380CC4-5D6E-409C-BE32-E72D297353CC}">
                  <c16:uniqueId val="{0000003C-4EA0-4BC1-A4DD-7EE0590F546E}"/>
                </c:ext>
              </c:extLst>
            </c:dLbl>
            <c:dLbl>
              <c:idx val="58"/>
              <c:delete val="1"/>
              <c:extLst>
                <c:ext xmlns:c15="http://schemas.microsoft.com/office/drawing/2012/chart" uri="{CE6537A1-D6FC-4f65-9D91-7224C49458BB}"/>
                <c:ext xmlns:c16="http://schemas.microsoft.com/office/drawing/2014/chart" uri="{C3380CC4-5D6E-409C-BE32-E72D297353CC}">
                  <c16:uniqueId val="{00000037-4EA0-4BC1-A4DD-7EE0590F546E}"/>
                </c:ext>
              </c:extLst>
            </c:dLbl>
            <c:dLbl>
              <c:idx val="59"/>
              <c:delete val="1"/>
              <c:extLst>
                <c:ext xmlns:c15="http://schemas.microsoft.com/office/drawing/2012/chart" uri="{CE6537A1-D6FC-4f65-9D91-7224C49458BB}"/>
                <c:ext xmlns:c16="http://schemas.microsoft.com/office/drawing/2014/chart" uri="{C3380CC4-5D6E-409C-BE32-E72D297353CC}">
                  <c16:uniqueId val="{0000003F-4EA0-4BC1-A4DD-7EE0590F546E}"/>
                </c:ext>
              </c:extLst>
            </c:dLbl>
            <c:dLbl>
              <c:idx val="60"/>
              <c:delete val="1"/>
              <c:extLst>
                <c:ext xmlns:c15="http://schemas.microsoft.com/office/drawing/2012/chart" uri="{CE6537A1-D6FC-4f65-9D91-7224C49458BB}"/>
                <c:ext xmlns:c16="http://schemas.microsoft.com/office/drawing/2014/chart" uri="{C3380CC4-5D6E-409C-BE32-E72D297353CC}">
                  <c16:uniqueId val="{0000003E-4EA0-4BC1-A4DD-7EE0590F546E}"/>
                </c:ext>
              </c:extLst>
            </c:dLbl>
            <c:dLbl>
              <c:idx val="61"/>
              <c:delete val="1"/>
              <c:extLst>
                <c:ext xmlns:c15="http://schemas.microsoft.com/office/drawing/2012/chart" uri="{CE6537A1-D6FC-4f65-9D91-7224C49458BB}"/>
                <c:ext xmlns:c16="http://schemas.microsoft.com/office/drawing/2014/chart" uri="{C3380CC4-5D6E-409C-BE32-E72D297353CC}">
                  <c16:uniqueId val="{00000036-4EA0-4BC1-A4DD-7EE0590F546E}"/>
                </c:ext>
              </c:extLst>
            </c:dLbl>
            <c:dLbl>
              <c:idx val="62"/>
              <c:delete val="1"/>
              <c:extLst>
                <c:ext xmlns:c15="http://schemas.microsoft.com/office/drawing/2012/chart" uri="{CE6537A1-D6FC-4f65-9D91-7224C49458BB}"/>
                <c:ext xmlns:c16="http://schemas.microsoft.com/office/drawing/2014/chart" uri="{C3380CC4-5D6E-409C-BE32-E72D297353CC}">
                  <c16:uniqueId val="{0000003D-4EA0-4BC1-A4DD-7EE0590F546E}"/>
                </c:ext>
              </c:extLst>
            </c:dLbl>
            <c:dLbl>
              <c:idx val="63"/>
              <c:delete val="1"/>
              <c:extLst>
                <c:ext xmlns:c15="http://schemas.microsoft.com/office/drawing/2012/chart" uri="{CE6537A1-D6FC-4f65-9D91-7224C49458BB}"/>
                <c:ext xmlns:c16="http://schemas.microsoft.com/office/drawing/2014/chart" uri="{C3380CC4-5D6E-409C-BE32-E72D297353CC}">
                  <c16:uniqueId val="{00000042-4EA0-4BC1-A4DD-7EE0590F546E}"/>
                </c:ext>
              </c:extLst>
            </c:dLbl>
            <c:dLbl>
              <c:idx val="64"/>
              <c:delete val="1"/>
              <c:extLst>
                <c:ext xmlns:c15="http://schemas.microsoft.com/office/drawing/2012/chart" uri="{CE6537A1-D6FC-4f65-9D91-7224C49458BB}"/>
                <c:ext xmlns:c16="http://schemas.microsoft.com/office/drawing/2014/chart" uri="{C3380CC4-5D6E-409C-BE32-E72D297353CC}">
                  <c16:uniqueId val="{00000041-4EA0-4BC1-A4DD-7EE0590F546E}"/>
                </c:ext>
              </c:extLst>
            </c:dLbl>
            <c:dLbl>
              <c:idx val="65"/>
              <c:delete val="1"/>
              <c:extLst>
                <c:ext xmlns:c15="http://schemas.microsoft.com/office/drawing/2012/chart" uri="{CE6537A1-D6FC-4f65-9D91-7224C49458BB}"/>
                <c:ext xmlns:c16="http://schemas.microsoft.com/office/drawing/2014/chart" uri="{C3380CC4-5D6E-409C-BE32-E72D297353CC}">
                  <c16:uniqueId val="{00000040-4EA0-4BC1-A4DD-7EE0590F546E}"/>
                </c:ext>
              </c:extLst>
            </c:dLbl>
            <c:dLbl>
              <c:idx val="66"/>
              <c:delete val="1"/>
              <c:extLst>
                <c:ext xmlns:c15="http://schemas.microsoft.com/office/drawing/2012/chart" uri="{CE6537A1-D6FC-4f65-9D91-7224C49458BB}"/>
                <c:ext xmlns:c16="http://schemas.microsoft.com/office/drawing/2014/chart" uri="{C3380CC4-5D6E-409C-BE32-E72D297353CC}">
                  <c16:uniqueId val="{00000047-4EA0-4BC1-A4DD-7EE0590F546E}"/>
                </c:ext>
              </c:extLst>
            </c:dLbl>
            <c:dLbl>
              <c:idx val="67"/>
              <c:delete val="1"/>
              <c:extLst>
                <c:ext xmlns:c15="http://schemas.microsoft.com/office/drawing/2012/chart" uri="{CE6537A1-D6FC-4f65-9D91-7224C49458BB}"/>
                <c:ext xmlns:c16="http://schemas.microsoft.com/office/drawing/2014/chart" uri="{C3380CC4-5D6E-409C-BE32-E72D297353CC}">
                  <c16:uniqueId val="{00000046-4EA0-4BC1-A4DD-7EE0590F546E}"/>
                </c:ext>
              </c:extLst>
            </c:dLbl>
            <c:dLbl>
              <c:idx val="68"/>
              <c:delete val="1"/>
              <c:extLst>
                <c:ext xmlns:c15="http://schemas.microsoft.com/office/drawing/2012/chart" uri="{CE6537A1-D6FC-4f65-9D91-7224C49458BB}"/>
                <c:ext xmlns:c16="http://schemas.microsoft.com/office/drawing/2014/chart" uri="{C3380CC4-5D6E-409C-BE32-E72D297353CC}">
                  <c16:uniqueId val="{00000045-4EA0-4BC1-A4DD-7EE0590F546E}"/>
                </c:ext>
              </c:extLst>
            </c:dLbl>
            <c:dLbl>
              <c:idx val="69"/>
              <c:delete val="1"/>
              <c:extLst>
                <c:ext xmlns:c15="http://schemas.microsoft.com/office/drawing/2012/chart" uri="{CE6537A1-D6FC-4f65-9D91-7224C49458BB}"/>
                <c:ext xmlns:c16="http://schemas.microsoft.com/office/drawing/2014/chart" uri="{C3380CC4-5D6E-409C-BE32-E72D297353CC}">
                  <c16:uniqueId val="{00000044-4EA0-4BC1-A4DD-7EE0590F546E}"/>
                </c:ext>
              </c:extLst>
            </c:dLbl>
            <c:dLbl>
              <c:idx val="70"/>
              <c:delete val="1"/>
              <c:extLst>
                <c:ext xmlns:c15="http://schemas.microsoft.com/office/drawing/2012/chart" uri="{CE6537A1-D6FC-4f65-9D91-7224C49458BB}"/>
                <c:ext xmlns:c16="http://schemas.microsoft.com/office/drawing/2014/chart" uri="{C3380CC4-5D6E-409C-BE32-E72D297353CC}">
                  <c16:uniqueId val="{00000043-4EA0-4BC1-A4DD-7EE0590F546E}"/>
                </c:ext>
              </c:extLst>
            </c:dLbl>
            <c:dLbl>
              <c:idx val="71"/>
              <c:delete val="1"/>
              <c:extLst>
                <c:ext xmlns:c15="http://schemas.microsoft.com/office/drawing/2012/chart" uri="{CE6537A1-D6FC-4f65-9D91-7224C49458BB}"/>
                <c:ext xmlns:c16="http://schemas.microsoft.com/office/drawing/2014/chart" uri="{C3380CC4-5D6E-409C-BE32-E72D297353CC}">
                  <c16:uniqueId val="{0000004E-4EA0-4BC1-A4DD-7EE0590F546E}"/>
                </c:ext>
              </c:extLst>
            </c:dLbl>
            <c:dLbl>
              <c:idx val="72"/>
              <c:delete val="1"/>
              <c:extLst>
                <c:ext xmlns:c15="http://schemas.microsoft.com/office/drawing/2012/chart" uri="{CE6537A1-D6FC-4f65-9D91-7224C49458BB}"/>
                <c:ext xmlns:c16="http://schemas.microsoft.com/office/drawing/2014/chart" uri="{C3380CC4-5D6E-409C-BE32-E72D297353CC}">
                  <c16:uniqueId val="{0000004D-4EA0-4BC1-A4DD-7EE0590F546E}"/>
                </c:ext>
              </c:extLst>
            </c:dLbl>
            <c:dLbl>
              <c:idx val="73"/>
              <c:delete val="1"/>
              <c:extLst>
                <c:ext xmlns:c15="http://schemas.microsoft.com/office/drawing/2012/chart" uri="{CE6537A1-D6FC-4f65-9D91-7224C49458BB}"/>
                <c:ext xmlns:c16="http://schemas.microsoft.com/office/drawing/2014/chart" uri="{C3380CC4-5D6E-409C-BE32-E72D297353CC}">
                  <c16:uniqueId val="{0000004C-4EA0-4BC1-A4DD-7EE0590F546E}"/>
                </c:ext>
              </c:extLst>
            </c:dLbl>
            <c:dLbl>
              <c:idx val="74"/>
              <c:delete val="1"/>
              <c:extLst>
                <c:ext xmlns:c15="http://schemas.microsoft.com/office/drawing/2012/chart" uri="{CE6537A1-D6FC-4f65-9D91-7224C49458BB}"/>
                <c:ext xmlns:c16="http://schemas.microsoft.com/office/drawing/2014/chart" uri="{C3380CC4-5D6E-409C-BE32-E72D297353CC}">
                  <c16:uniqueId val="{0000004B-4EA0-4BC1-A4DD-7EE0590F546E}"/>
                </c:ext>
              </c:extLst>
            </c:dLbl>
            <c:dLbl>
              <c:idx val="75"/>
              <c:delete val="1"/>
              <c:extLst>
                <c:ext xmlns:c15="http://schemas.microsoft.com/office/drawing/2012/chart" uri="{CE6537A1-D6FC-4f65-9D91-7224C49458BB}"/>
                <c:ext xmlns:c16="http://schemas.microsoft.com/office/drawing/2014/chart" uri="{C3380CC4-5D6E-409C-BE32-E72D297353CC}">
                  <c16:uniqueId val="{0000004A-4EA0-4BC1-A4DD-7EE0590F546E}"/>
                </c:ext>
              </c:extLst>
            </c:dLbl>
            <c:dLbl>
              <c:idx val="76"/>
              <c:delete val="1"/>
              <c:extLst>
                <c:ext xmlns:c15="http://schemas.microsoft.com/office/drawing/2012/chart" uri="{CE6537A1-D6FC-4f65-9D91-7224C49458BB}"/>
                <c:ext xmlns:c16="http://schemas.microsoft.com/office/drawing/2014/chart" uri="{C3380CC4-5D6E-409C-BE32-E72D297353CC}">
                  <c16:uniqueId val="{00000049-4EA0-4BC1-A4DD-7EE0590F546E}"/>
                </c:ext>
              </c:extLst>
            </c:dLbl>
            <c:dLbl>
              <c:idx val="77"/>
              <c:delete val="1"/>
              <c:extLst>
                <c:ext xmlns:c15="http://schemas.microsoft.com/office/drawing/2012/chart" uri="{CE6537A1-D6FC-4f65-9D91-7224C49458BB}"/>
                <c:ext xmlns:c16="http://schemas.microsoft.com/office/drawing/2014/chart" uri="{C3380CC4-5D6E-409C-BE32-E72D297353CC}">
                  <c16:uniqueId val="{00000048-4EA0-4BC1-A4DD-7EE0590F546E}"/>
                </c:ext>
              </c:extLst>
            </c:dLbl>
            <c:dLbl>
              <c:idx val="78"/>
              <c:delete val="1"/>
              <c:extLst>
                <c:ext xmlns:c15="http://schemas.microsoft.com/office/drawing/2012/chart" uri="{CE6537A1-D6FC-4f65-9D91-7224C49458BB}"/>
                <c:ext xmlns:c16="http://schemas.microsoft.com/office/drawing/2014/chart" uri="{C3380CC4-5D6E-409C-BE32-E72D297353CC}">
                  <c16:uniqueId val="{00000059-4EA0-4BC1-A4DD-7EE0590F546E}"/>
                </c:ext>
              </c:extLst>
            </c:dLbl>
            <c:dLbl>
              <c:idx val="79"/>
              <c:delete val="1"/>
              <c:extLst>
                <c:ext xmlns:c15="http://schemas.microsoft.com/office/drawing/2012/chart" uri="{CE6537A1-D6FC-4f65-9D91-7224C49458BB}"/>
                <c:ext xmlns:c16="http://schemas.microsoft.com/office/drawing/2014/chart" uri="{C3380CC4-5D6E-409C-BE32-E72D297353CC}">
                  <c16:uniqueId val="{00000058-4EA0-4BC1-A4DD-7EE0590F546E}"/>
                </c:ext>
              </c:extLst>
            </c:dLbl>
            <c:dLbl>
              <c:idx val="80"/>
              <c:delete val="1"/>
              <c:extLst>
                <c:ext xmlns:c15="http://schemas.microsoft.com/office/drawing/2012/chart" uri="{CE6537A1-D6FC-4f65-9D91-7224C49458BB}"/>
                <c:ext xmlns:c16="http://schemas.microsoft.com/office/drawing/2014/chart" uri="{C3380CC4-5D6E-409C-BE32-E72D297353CC}">
                  <c16:uniqueId val="{00000057-4EA0-4BC1-A4DD-7EE0590F546E}"/>
                </c:ext>
              </c:extLst>
            </c:dLbl>
            <c:dLbl>
              <c:idx val="81"/>
              <c:delete val="1"/>
              <c:extLst>
                <c:ext xmlns:c15="http://schemas.microsoft.com/office/drawing/2012/chart" uri="{CE6537A1-D6FC-4f65-9D91-7224C49458BB}"/>
                <c:ext xmlns:c16="http://schemas.microsoft.com/office/drawing/2014/chart" uri="{C3380CC4-5D6E-409C-BE32-E72D297353CC}">
                  <c16:uniqueId val="{00000056-4EA0-4BC1-A4DD-7EE0590F546E}"/>
                </c:ext>
              </c:extLst>
            </c:dLbl>
            <c:dLbl>
              <c:idx val="82"/>
              <c:delete val="1"/>
              <c:extLst>
                <c:ext xmlns:c15="http://schemas.microsoft.com/office/drawing/2012/chart" uri="{CE6537A1-D6FC-4f65-9D91-7224C49458BB}"/>
                <c:ext xmlns:c16="http://schemas.microsoft.com/office/drawing/2014/chart" uri="{C3380CC4-5D6E-409C-BE32-E72D297353CC}">
                  <c16:uniqueId val="{00000055-4EA0-4BC1-A4DD-7EE0590F546E}"/>
                </c:ext>
              </c:extLst>
            </c:dLbl>
            <c:dLbl>
              <c:idx val="83"/>
              <c:delete val="1"/>
              <c:extLst>
                <c:ext xmlns:c15="http://schemas.microsoft.com/office/drawing/2012/chart" uri="{CE6537A1-D6FC-4f65-9D91-7224C49458BB}"/>
                <c:ext xmlns:c16="http://schemas.microsoft.com/office/drawing/2014/chart" uri="{C3380CC4-5D6E-409C-BE32-E72D297353CC}">
                  <c16:uniqueId val="{00000054-4EA0-4BC1-A4DD-7EE0590F546E}"/>
                </c:ext>
              </c:extLst>
            </c:dLbl>
            <c:dLbl>
              <c:idx val="84"/>
              <c:delete val="1"/>
              <c:extLst>
                <c:ext xmlns:c15="http://schemas.microsoft.com/office/drawing/2012/chart" uri="{CE6537A1-D6FC-4f65-9D91-7224C49458BB}"/>
                <c:ext xmlns:c16="http://schemas.microsoft.com/office/drawing/2014/chart" uri="{C3380CC4-5D6E-409C-BE32-E72D297353CC}">
                  <c16:uniqueId val="{00000053-4EA0-4BC1-A4DD-7EE0590F546E}"/>
                </c:ext>
              </c:extLst>
            </c:dLbl>
            <c:dLbl>
              <c:idx val="85"/>
              <c:delete val="1"/>
              <c:extLst>
                <c:ext xmlns:c15="http://schemas.microsoft.com/office/drawing/2012/chart" uri="{CE6537A1-D6FC-4f65-9D91-7224C49458BB}"/>
                <c:ext xmlns:c16="http://schemas.microsoft.com/office/drawing/2014/chart" uri="{C3380CC4-5D6E-409C-BE32-E72D297353CC}">
                  <c16:uniqueId val="{00000052-4EA0-4BC1-A4DD-7EE0590F546E}"/>
                </c:ext>
              </c:extLst>
            </c:dLbl>
            <c:dLbl>
              <c:idx val="86"/>
              <c:delete val="1"/>
              <c:extLst>
                <c:ext xmlns:c15="http://schemas.microsoft.com/office/drawing/2012/chart" uri="{CE6537A1-D6FC-4f65-9D91-7224C49458BB}"/>
                <c:ext xmlns:c16="http://schemas.microsoft.com/office/drawing/2014/chart" uri="{C3380CC4-5D6E-409C-BE32-E72D297353CC}">
                  <c16:uniqueId val="{00000051-4EA0-4BC1-A4DD-7EE0590F546E}"/>
                </c:ext>
              </c:extLst>
            </c:dLbl>
            <c:dLbl>
              <c:idx val="87"/>
              <c:delete val="1"/>
              <c:extLst>
                <c:ext xmlns:c15="http://schemas.microsoft.com/office/drawing/2012/chart" uri="{CE6537A1-D6FC-4f65-9D91-7224C49458BB}"/>
                <c:ext xmlns:c16="http://schemas.microsoft.com/office/drawing/2014/chart" uri="{C3380CC4-5D6E-409C-BE32-E72D297353CC}">
                  <c16:uniqueId val="{00000050-4EA0-4BC1-A4DD-7EE0590F546E}"/>
                </c:ext>
              </c:extLst>
            </c:dLbl>
            <c:dLbl>
              <c:idx val="88"/>
              <c:delete val="1"/>
              <c:extLst>
                <c:ext xmlns:c15="http://schemas.microsoft.com/office/drawing/2012/chart" uri="{CE6537A1-D6FC-4f65-9D91-7224C49458BB}"/>
                <c:ext xmlns:c16="http://schemas.microsoft.com/office/drawing/2014/chart" uri="{C3380CC4-5D6E-409C-BE32-E72D297353CC}">
                  <c16:uniqueId val="{0000004F-4EA0-4BC1-A4DD-7EE0590F546E}"/>
                </c:ext>
              </c:extLst>
            </c:dLbl>
            <c:dLbl>
              <c:idx val="89"/>
              <c:delete val="1"/>
              <c:extLst>
                <c:ext xmlns:c15="http://schemas.microsoft.com/office/drawing/2012/chart" uri="{CE6537A1-D6FC-4f65-9D91-7224C49458BB}"/>
                <c:ext xmlns:c16="http://schemas.microsoft.com/office/drawing/2014/chart" uri="{C3380CC4-5D6E-409C-BE32-E72D297353CC}">
                  <c16:uniqueId val="{0000005F-4EA0-4BC1-A4DD-7EE0590F546E}"/>
                </c:ext>
              </c:extLst>
            </c:dLbl>
            <c:dLbl>
              <c:idx val="90"/>
              <c:delete val="1"/>
              <c:extLst>
                <c:ext xmlns:c15="http://schemas.microsoft.com/office/drawing/2012/chart" uri="{CE6537A1-D6FC-4f65-9D91-7224C49458BB}"/>
                <c:ext xmlns:c16="http://schemas.microsoft.com/office/drawing/2014/chart" uri="{C3380CC4-5D6E-409C-BE32-E72D297353CC}">
                  <c16:uniqueId val="{0000005E-4EA0-4BC1-A4DD-7EE0590F546E}"/>
                </c:ext>
              </c:extLst>
            </c:dLbl>
            <c:dLbl>
              <c:idx val="91"/>
              <c:delete val="1"/>
              <c:extLst>
                <c:ext xmlns:c15="http://schemas.microsoft.com/office/drawing/2012/chart" uri="{CE6537A1-D6FC-4f65-9D91-7224C49458BB}"/>
                <c:ext xmlns:c16="http://schemas.microsoft.com/office/drawing/2014/chart" uri="{C3380CC4-5D6E-409C-BE32-E72D297353CC}">
                  <c16:uniqueId val="{0000005D-4EA0-4BC1-A4DD-7EE0590F546E}"/>
                </c:ext>
              </c:extLst>
            </c:dLbl>
            <c:dLbl>
              <c:idx val="92"/>
              <c:delete val="1"/>
              <c:extLst>
                <c:ext xmlns:c15="http://schemas.microsoft.com/office/drawing/2012/chart" uri="{CE6537A1-D6FC-4f65-9D91-7224C49458BB}"/>
                <c:ext xmlns:c16="http://schemas.microsoft.com/office/drawing/2014/chart" uri="{C3380CC4-5D6E-409C-BE32-E72D297353CC}">
                  <c16:uniqueId val="{0000005C-4EA0-4BC1-A4DD-7EE0590F546E}"/>
                </c:ext>
              </c:extLst>
            </c:dLbl>
            <c:dLbl>
              <c:idx val="93"/>
              <c:delete val="1"/>
              <c:extLst>
                <c:ext xmlns:c15="http://schemas.microsoft.com/office/drawing/2012/chart" uri="{CE6537A1-D6FC-4f65-9D91-7224C49458BB}"/>
                <c:ext xmlns:c16="http://schemas.microsoft.com/office/drawing/2014/chart" uri="{C3380CC4-5D6E-409C-BE32-E72D297353CC}">
                  <c16:uniqueId val="{0000005B-4EA0-4BC1-A4DD-7EE0590F546E}"/>
                </c:ext>
              </c:extLst>
            </c:dLbl>
            <c:dLbl>
              <c:idx val="94"/>
              <c:delete val="1"/>
              <c:extLst>
                <c:ext xmlns:c15="http://schemas.microsoft.com/office/drawing/2012/chart" uri="{CE6537A1-D6FC-4f65-9D91-7224C49458BB}"/>
                <c:ext xmlns:c16="http://schemas.microsoft.com/office/drawing/2014/chart" uri="{C3380CC4-5D6E-409C-BE32-E72D297353CC}">
                  <c16:uniqueId val="{0000005A-4EA0-4BC1-A4DD-7EE0590F546E}"/>
                </c:ext>
              </c:extLst>
            </c:dLbl>
            <c:dLbl>
              <c:idx val="95"/>
              <c:delete val="1"/>
              <c:extLst>
                <c:ext xmlns:c15="http://schemas.microsoft.com/office/drawing/2012/chart" uri="{CE6537A1-D6FC-4f65-9D91-7224C49458BB}"/>
                <c:ext xmlns:c16="http://schemas.microsoft.com/office/drawing/2014/chart" uri="{C3380CC4-5D6E-409C-BE32-E72D297353CC}">
                  <c16:uniqueId val="{00000066-4EA0-4BC1-A4DD-7EE0590F546E}"/>
                </c:ext>
              </c:extLst>
            </c:dLbl>
            <c:dLbl>
              <c:idx val="96"/>
              <c:delete val="1"/>
              <c:extLst>
                <c:ext xmlns:c15="http://schemas.microsoft.com/office/drawing/2012/chart" uri="{CE6537A1-D6FC-4f65-9D91-7224C49458BB}"/>
                <c:ext xmlns:c16="http://schemas.microsoft.com/office/drawing/2014/chart" uri="{C3380CC4-5D6E-409C-BE32-E72D297353CC}">
                  <c16:uniqueId val="{00000067-4EA0-4BC1-A4DD-7EE0590F546E}"/>
                </c:ext>
              </c:extLst>
            </c:dLbl>
            <c:dLbl>
              <c:idx val="97"/>
              <c:delete val="1"/>
              <c:extLst>
                <c:ext xmlns:c15="http://schemas.microsoft.com/office/drawing/2012/chart" uri="{CE6537A1-D6FC-4f65-9D91-7224C49458BB}"/>
                <c:ext xmlns:c16="http://schemas.microsoft.com/office/drawing/2014/chart" uri="{C3380CC4-5D6E-409C-BE32-E72D297353CC}">
                  <c16:uniqueId val="{00000065-4EA0-4BC1-A4DD-7EE0590F546E}"/>
                </c:ext>
              </c:extLst>
            </c:dLbl>
            <c:dLbl>
              <c:idx val="98"/>
              <c:delete val="1"/>
              <c:extLst>
                <c:ext xmlns:c15="http://schemas.microsoft.com/office/drawing/2012/chart" uri="{CE6537A1-D6FC-4f65-9D91-7224C49458BB}"/>
                <c:ext xmlns:c16="http://schemas.microsoft.com/office/drawing/2014/chart" uri="{C3380CC4-5D6E-409C-BE32-E72D297353CC}">
                  <c16:uniqueId val="{00000064-4EA0-4BC1-A4DD-7EE0590F546E}"/>
                </c:ext>
              </c:extLst>
            </c:dLbl>
            <c:dLbl>
              <c:idx val="99"/>
              <c:delete val="1"/>
              <c:extLst>
                <c:ext xmlns:c15="http://schemas.microsoft.com/office/drawing/2012/chart" uri="{CE6537A1-D6FC-4f65-9D91-7224C49458BB}"/>
                <c:ext xmlns:c16="http://schemas.microsoft.com/office/drawing/2014/chart" uri="{C3380CC4-5D6E-409C-BE32-E72D297353CC}">
                  <c16:uniqueId val="{00000063-4EA0-4BC1-A4DD-7EE0590F546E}"/>
                </c:ext>
              </c:extLst>
            </c:dLbl>
            <c:dLbl>
              <c:idx val="100"/>
              <c:delete val="1"/>
              <c:extLst>
                <c:ext xmlns:c15="http://schemas.microsoft.com/office/drawing/2012/chart" uri="{CE6537A1-D6FC-4f65-9D91-7224C49458BB}"/>
                <c:ext xmlns:c16="http://schemas.microsoft.com/office/drawing/2014/chart" uri="{C3380CC4-5D6E-409C-BE32-E72D297353CC}">
                  <c16:uniqueId val="{00000062-4EA0-4BC1-A4DD-7EE0590F546E}"/>
                </c:ext>
              </c:extLst>
            </c:dLbl>
            <c:dLbl>
              <c:idx val="101"/>
              <c:delete val="1"/>
              <c:extLst>
                <c:ext xmlns:c15="http://schemas.microsoft.com/office/drawing/2012/chart" uri="{CE6537A1-D6FC-4f65-9D91-7224C49458BB}"/>
                <c:ext xmlns:c16="http://schemas.microsoft.com/office/drawing/2014/chart" uri="{C3380CC4-5D6E-409C-BE32-E72D297353CC}">
                  <c16:uniqueId val="{00000061-4EA0-4BC1-A4DD-7EE0590F546E}"/>
                </c:ext>
              </c:extLst>
            </c:dLbl>
            <c:dLbl>
              <c:idx val="102"/>
              <c:delete val="1"/>
              <c:extLst>
                <c:ext xmlns:c15="http://schemas.microsoft.com/office/drawing/2012/chart" uri="{CE6537A1-D6FC-4f65-9D91-7224C49458BB}"/>
                <c:ext xmlns:c16="http://schemas.microsoft.com/office/drawing/2014/chart" uri="{C3380CC4-5D6E-409C-BE32-E72D297353CC}">
                  <c16:uniqueId val="{00000060-4EA0-4BC1-A4DD-7EE0590F546E}"/>
                </c:ext>
              </c:extLst>
            </c:dLbl>
            <c:dLbl>
              <c:idx val="103"/>
              <c:delete val="1"/>
              <c:extLst>
                <c:ext xmlns:c15="http://schemas.microsoft.com/office/drawing/2012/chart" uri="{CE6537A1-D6FC-4f65-9D91-7224C49458BB}"/>
                <c:ext xmlns:c16="http://schemas.microsoft.com/office/drawing/2014/chart" uri="{C3380CC4-5D6E-409C-BE32-E72D297353CC}">
                  <c16:uniqueId val="{0000006D-4EA0-4BC1-A4DD-7EE0590F546E}"/>
                </c:ext>
              </c:extLst>
            </c:dLbl>
            <c:dLbl>
              <c:idx val="104"/>
              <c:delete val="1"/>
              <c:extLst>
                <c:ext xmlns:c15="http://schemas.microsoft.com/office/drawing/2012/chart" uri="{CE6537A1-D6FC-4f65-9D91-7224C49458BB}"/>
                <c:ext xmlns:c16="http://schemas.microsoft.com/office/drawing/2014/chart" uri="{C3380CC4-5D6E-409C-BE32-E72D297353CC}">
                  <c16:uniqueId val="{0000006C-4EA0-4BC1-A4DD-7EE0590F546E}"/>
                </c:ext>
              </c:extLst>
            </c:dLbl>
            <c:dLbl>
              <c:idx val="105"/>
              <c:delete val="1"/>
              <c:extLst>
                <c:ext xmlns:c15="http://schemas.microsoft.com/office/drawing/2012/chart" uri="{CE6537A1-D6FC-4f65-9D91-7224C49458BB}"/>
                <c:ext xmlns:c16="http://schemas.microsoft.com/office/drawing/2014/chart" uri="{C3380CC4-5D6E-409C-BE32-E72D297353CC}">
                  <c16:uniqueId val="{0000006B-4EA0-4BC1-A4DD-7EE0590F546E}"/>
                </c:ext>
              </c:extLst>
            </c:dLbl>
            <c:dLbl>
              <c:idx val="106"/>
              <c:delete val="1"/>
              <c:extLst>
                <c:ext xmlns:c15="http://schemas.microsoft.com/office/drawing/2012/chart" uri="{CE6537A1-D6FC-4f65-9D91-7224C49458BB}"/>
                <c:ext xmlns:c16="http://schemas.microsoft.com/office/drawing/2014/chart" uri="{C3380CC4-5D6E-409C-BE32-E72D297353CC}">
                  <c16:uniqueId val="{0000006A-4EA0-4BC1-A4DD-7EE0590F546E}"/>
                </c:ext>
              </c:extLst>
            </c:dLbl>
            <c:dLbl>
              <c:idx val="107"/>
              <c:delete val="1"/>
              <c:extLst>
                <c:ext xmlns:c15="http://schemas.microsoft.com/office/drawing/2012/chart" uri="{CE6537A1-D6FC-4f65-9D91-7224C49458BB}"/>
                <c:ext xmlns:c16="http://schemas.microsoft.com/office/drawing/2014/chart" uri="{C3380CC4-5D6E-409C-BE32-E72D297353CC}">
                  <c16:uniqueId val="{00000069-4EA0-4BC1-A4DD-7EE0590F546E}"/>
                </c:ext>
              </c:extLst>
            </c:dLbl>
            <c:dLbl>
              <c:idx val="108"/>
              <c:delete val="1"/>
              <c:extLst>
                <c:ext xmlns:c15="http://schemas.microsoft.com/office/drawing/2012/chart" uri="{CE6537A1-D6FC-4f65-9D91-7224C49458BB}"/>
                <c:ext xmlns:c16="http://schemas.microsoft.com/office/drawing/2014/chart" uri="{C3380CC4-5D6E-409C-BE32-E72D297353CC}">
                  <c16:uniqueId val="{00000068-4EA0-4BC1-A4DD-7EE0590F546E}"/>
                </c:ext>
              </c:extLst>
            </c:dLbl>
            <c:dLbl>
              <c:idx val="109"/>
              <c:delete val="1"/>
              <c:extLst>
                <c:ext xmlns:c15="http://schemas.microsoft.com/office/drawing/2012/chart" uri="{CE6537A1-D6FC-4f65-9D91-7224C49458BB}"/>
                <c:ext xmlns:c16="http://schemas.microsoft.com/office/drawing/2014/chart" uri="{C3380CC4-5D6E-409C-BE32-E72D297353CC}">
                  <c16:uniqueId val="{00000073-4EA0-4BC1-A4DD-7EE0590F546E}"/>
                </c:ext>
              </c:extLst>
            </c:dLbl>
            <c:dLbl>
              <c:idx val="110"/>
              <c:delete val="1"/>
              <c:extLst>
                <c:ext xmlns:c15="http://schemas.microsoft.com/office/drawing/2012/chart" uri="{CE6537A1-D6FC-4f65-9D91-7224C49458BB}"/>
                <c:ext xmlns:c16="http://schemas.microsoft.com/office/drawing/2014/chart" uri="{C3380CC4-5D6E-409C-BE32-E72D297353CC}">
                  <c16:uniqueId val="{00000072-4EA0-4BC1-A4DD-7EE0590F546E}"/>
                </c:ext>
              </c:extLst>
            </c:dLbl>
            <c:dLbl>
              <c:idx val="111"/>
              <c:delete val="1"/>
              <c:extLst>
                <c:ext xmlns:c15="http://schemas.microsoft.com/office/drawing/2012/chart" uri="{CE6537A1-D6FC-4f65-9D91-7224C49458BB}"/>
                <c:ext xmlns:c16="http://schemas.microsoft.com/office/drawing/2014/chart" uri="{C3380CC4-5D6E-409C-BE32-E72D297353CC}">
                  <c16:uniqueId val="{00000071-4EA0-4BC1-A4DD-7EE0590F546E}"/>
                </c:ext>
              </c:extLst>
            </c:dLbl>
            <c:dLbl>
              <c:idx val="112"/>
              <c:delete val="1"/>
              <c:extLst>
                <c:ext xmlns:c15="http://schemas.microsoft.com/office/drawing/2012/chart" uri="{CE6537A1-D6FC-4f65-9D91-7224C49458BB}"/>
                <c:ext xmlns:c16="http://schemas.microsoft.com/office/drawing/2014/chart" uri="{C3380CC4-5D6E-409C-BE32-E72D297353CC}">
                  <c16:uniqueId val="{00000070-4EA0-4BC1-A4DD-7EE0590F546E}"/>
                </c:ext>
              </c:extLst>
            </c:dLbl>
            <c:dLbl>
              <c:idx val="113"/>
              <c:delete val="1"/>
              <c:extLst>
                <c:ext xmlns:c15="http://schemas.microsoft.com/office/drawing/2012/chart" uri="{CE6537A1-D6FC-4f65-9D91-7224C49458BB}"/>
                <c:ext xmlns:c16="http://schemas.microsoft.com/office/drawing/2014/chart" uri="{C3380CC4-5D6E-409C-BE32-E72D297353CC}">
                  <c16:uniqueId val="{0000006F-4EA0-4BC1-A4DD-7EE0590F546E}"/>
                </c:ext>
              </c:extLst>
            </c:dLbl>
            <c:dLbl>
              <c:idx val="114"/>
              <c:delete val="1"/>
              <c:extLst>
                <c:ext xmlns:c15="http://schemas.microsoft.com/office/drawing/2012/chart" uri="{CE6537A1-D6FC-4f65-9D91-7224C49458BB}"/>
                <c:ext xmlns:c16="http://schemas.microsoft.com/office/drawing/2014/chart" uri="{C3380CC4-5D6E-409C-BE32-E72D297353CC}">
                  <c16:uniqueId val="{0000006E-4EA0-4BC1-A4DD-7EE0590F546E}"/>
                </c:ext>
              </c:extLst>
            </c:dLbl>
            <c:dLbl>
              <c:idx val="115"/>
              <c:delete val="1"/>
              <c:extLst>
                <c:ext xmlns:c15="http://schemas.microsoft.com/office/drawing/2012/chart" uri="{CE6537A1-D6FC-4f65-9D91-7224C49458BB}"/>
                <c:ext xmlns:c16="http://schemas.microsoft.com/office/drawing/2014/chart" uri="{C3380CC4-5D6E-409C-BE32-E72D297353CC}">
                  <c16:uniqueId val="{0000007A-4EA0-4BC1-A4DD-7EE0590F546E}"/>
                </c:ext>
              </c:extLst>
            </c:dLbl>
            <c:dLbl>
              <c:idx val="116"/>
              <c:delete val="1"/>
              <c:extLst>
                <c:ext xmlns:c15="http://schemas.microsoft.com/office/drawing/2012/chart" uri="{CE6537A1-D6FC-4f65-9D91-7224C49458BB}"/>
                <c:ext xmlns:c16="http://schemas.microsoft.com/office/drawing/2014/chart" uri="{C3380CC4-5D6E-409C-BE32-E72D297353CC}">
                  <c16:uniqueId val="{00000079-4EA0-4BC1-A4DD-7EE0590F546E}"/>
                </c:ext>
              </c:extLst>
            </c:dLbl>
            <c:dLbl>
              <c:idx val="117"/>
              <c:delete val="1"/>
              <c:extLst>
                <c:ext xmlns:c15="http://schemas.microsoft.com/office/drawing/2012/chart" uri="{CE6537A1-D6FC-4f65-9D91-7224C49458BB}"/>
                <c:ext xmlns:c16="http://schemas.microsoft.com/office/drawing/2014/chart" uri="{C3380CC4-5D6E-409C-BE32-E72D297353CC}">
                  <c16:uniqueId val="{00000078-4EA0-4BC1-A4DD-7EE0590F546E}"/>
                </c:ext>
              </c:extLst>
            </c:dLbl>
            <c:dLbl>
              <c:idx val="118"/>
              <c:delete val="1"/>
              <c:extLst>
                <c:ext xmlns:c15="http://schemas.microsoft.com/office/drawing/2012/chart" uri="{CE6537A1-D6FC-4f65-9D91-7224C49458BB}"/>
                <c:ext xmlns:c16="http://schemas.microsoft.com/office/drawing/2014/chart" uri="{C3380CC4-5D6E-409C-BE32-E72D297353CC}">
                  <c16:uniqueId val="{00000077-4EA0-4BC1-A4DD-7EE0590F546E}"/>
                </c:ext>
              </c:extLst>
            </c:dLbl>
            <c:dLbl>
              <c:idx val="119"/>
              <c:delete val="1"/>
              <c:extLst>
                <c:ext xmlns:c15="http://schemas.microsoft.com/office/drawing/2012/chart" uri="{CE6537A1-D6FC-4f65-9D91-7224C49458BB}"/>
                <c:ext xmlns:c16="http://schemas.microsoft.com/office/drawing/2014/chart" uri="{C3380CC4-5D6E-409C-BE32-E72D297353CC}">
                  <c16:uniqueId val="{00000076-4EA0-4BC1-A4DD-7EE0590F546E}"/>
                </c:ext>
              </c:extLst>
            </c:dLbl>
            <c:dLbl>
              <c:idx val="120"/>
              <c:delete val="1"/>
              <c:extLst>
                <c:ext xmlns:c15="http://schemas.microsoft.com/office/drawing/2012/chart" uri="{CE6537A1-D6FC-4f65-9D91-7224C49458BB}"/>
                <c:ext xmlns:c16="http://schemas.microsoft.com/office/drawing/2014/chart" uri="{C3380CC4-5D6E-409C-BE32-E72D297353CC}">
                  <c16:uniqueId val="{00000075-4EA0-4BC1-A4DD-7EE0590F546E}"/>
                </c:ext>
              </c:extLst>
            </c:dLbl>
            <c:dLbl>
              <c:idx val="121"/>
              <c:delete val="1"/>
              <c:extLst>
                <c:ext xmlns:c15="http://schemas.microsoft.com/office/drawing/2012/chart" uri="{CE6537A1-D6FC-4f65-9D91-7224C49458BB}"/>
                <c:ext xmlns:c16="http://schemas.microsoft.com/office/drawing/2014/chart" uri="{C3380CC4-5D6E-409C-BE32-E72D297353CC}">
                  <c16:uniqueId val="{00000074-4EA0-4BC1-A4DD-7EE0590F546E}"/>
                </c:ext>
              </c:extLst>
            </c:dLbl>
            <c:dLbl>
              <c:idx val="122"/>
              <c:delete val="1"/>
              <c:extLst>
                <c:ext xmlns:c15="http://schemas.microsoft.com/office/drawing/2012/chart" uri="{CE6537A1-D6FC-4f65-9D91-7224C49458BB}"/>
                <c:ext xmlns:c16="http://schemas.microsoft.com/office/drawing/2014/chart" uri="{C3380CC4-5D6E-409C-BE32-E72D297353CC}">
                  <c16:uniqueId val="{00000081-4EA0-4BC1-A4DD-7EE0590F546E}"/>
                </c:ext>
              </c:extLst>
            </c:dLbl>
            <c:dLbl>
              <c:idx val="123"/>
              <c:delete val="1"/>
              <c:extLst>
                <c:ext xmlns:c15="http://schemas.microsoft.com/office/drawing/2012/chart" uri="{CE6537A1-D6FC-4f65-9D91-7224C49458BB}"/>
                <c:ext xmlns:c16="http://schemas.microsoft.com/office/drawing/2014/chart" uri="{C3380CC4-5D6E-409C-BE32-E72D297353CC}">
                  <c16:uniqueId val="{00000080-4EA0-4BC1-A4DD-7EE0590F546E}"/>
                </c:ext>
              </c:extLst>
            </c:dLbl>
            <c:dLbl>
              <c:idx val="124"/>
              <c:delete val="1"/>
              <c:extLst>
                <c:ext xmlns:c15="http://schemas.microsoft.com/office/drawing/2012/chart" uri="{CE6537A1-D6FC-4f65-9D91-7224C49458BB}"/>
                <c:ext xmlns:c16="http://schemas.microsoft.com/office/drawing/2014/chart" uri="{C3380CC4-5D6E-409C-BE32-E72D297353CC}">
                  <c16:uniqueId val="{0000007F-4EA0-4BC1-A4DD-7EE0590F546E}"/>
                </c:ext>
              </c:extLst>
            </c:dLbl>
            <c:dLbl>
              <c:idx val="125"/>
              <c:delete val="1"/>
              <c:extLst>
                <c:ext xmlns:c15="http://schemas.microsoft.com/office/drawing/2012/chart" uri="{CE6537A1-D6FC-4f65-9D91-7224C49458BB}"/>
                <c:ext xmlns:c16="http://schemas.microsoft.com/office/drawing/2014/chart" uri="{C3380CC4-5D6E-409C-BE32-E72D297353CC}">
                  <c16:uniqueId val="{0000007E-4EA0-4BC1-A4DD-7EE0590F546E}"/>
                </c:ext>
              </c:extLst>
            </c:dLbl>
            <c:dLbl>
              <c:idx val="126"/>
              <c:delete val="1"/>
              <c:extLst>
                <c:ext xmlns:c15="http://schemas.microsoft.com/office/drawing/2012/chart" uri="{CE6537A1-D6FC-4f65-9D91-7224C49458BB}"/>
                <c:ext xmlns:c16="http://schemas.microsoft.com/office/drawing/2014/chart" uri="{C3380CC4-5D6E-409C-BE32-E72D297353CC}">
                  <c16:uniqueId val="{0000007D-4EA0-4BC1-A4DD-7EE0590F546E}"/>
                </c:ext>
              </c:extLst>
            </c:dLbl>
            <c:dLbl>
              <c:idx val="127"/>
              <c:delete val="1"/>
              <c:extLst>
                <c:ext xmlns:c15="http://schemas.microsoft.com/office/drawing/2012/chart" uri="{CE6537A1-D6FC-4f65-9D91-7224C49458BB}"/>
                <c:ext xmlns:c16="http://schemas.microsoft.com/office/drawing/2014/chart" uri="{C3380CC4-5D6E-409C-BE32-E72D297353CC}">
                  <c16:uniqueId val="{0000007C-4EA0-4BC1-A4DD-7EE0590F546E}"/>
                </c:ext>
              </c:extLst>
            </c:dLbl>
            <c:dLbl>
              <c:idx val="128"/>
              <c:delete val="1"/>
              <c:extLst>
                <c:ext xmlns:c15="http://schemas.microsoft.com/office/drawing/2012/chart" uri="{CE6537A1-D6FC-4f65-9D91-7224C49458BB}"/>
                <c:ext xmlns:c16="http://schemas.microsoft.com/office/drawing/2014/chart" uri="{C3380CC4-5D6E-409C-BE32-E72D297353CC}">
                  <c16:uniqueId val="{0000007B-4EA0-4BC1-A4DD-7EE0590F546E}"/>
                </c:ext>
              </c:extLst>
            </c:dLbl>
            <c:dLbl>
              <c:idx val="129"/>
              <c:delete val="1"/>
              <c:extLst>
                <c:ext xmlns:c15="http://schemas.microsoft.com/office/drawing/2012/chart" uri="{CE6537A1-D6FC-4f65-9D91-7224C49458BB}"/>
                <c:ext xmlns:c16="http://schemas.microsoft.com/office/drawing/2014/chart" uri="{C3380CC4-5D6E-409C-BE32-E72D297353CC}">
                  <c16:uniqueId val="{00000087-4EA0-4BC1-A4DD-7EE0590F546E}"/>
                </c:ext>
              </c:extLst>
            </c:dLbl>
            <c:dLbl>
              <c:idx val="130"/>
              <c:delete val="1"/>
              <c:extLst>
                <c:ext xmlns:c15="http://schemas.microsoft.com/office/drawing/2012/chart" uri="{CE6537A1-D6FC-4f65-9D91-7224C49458BB}"/>
                <c:ext xmlns:c16="http://schemas.microsoft.com/office/drawing/2014/chart" uri="{C3380CC4-5D6E-409C-BE32-E72D297353CC}">
                  <c16:uniqueId val="{00000086-4EA0-4BC1-A4DD-7EE0590F546E}"/>
                </c:ext>
              </c:extLst>
            </c:dLbl>
            <c:dLbl>
              <c:idx val="131"/>
              <c:delete val="1"/>
              <c:extLst>
                <c:ext xmlns:c15="http://schemas.microsoft.com/office/drawing/2012/chart" uri="{CE6537A1-D6FC-4f65-9D91-7224C49458BB}"/>
                <c:ext xmlns:c16="http://schemas.microsoft.com/office/drawing/2014/chart" uri="{C3380CC4-5D6E-409C-BE32-E72D297353CC}">
                  <c16:uniqueId val="{00000085-4EA0-4BC1-A4DD-7EE0590F546E}"/>
                </c:ext>
              </c:extLst>
            </c:dLbl>
            <c:dLbl>
              <c:idx val="132"/>
              <c:delete val="1"/>
              <c:extLst>
                <c:ext xmlns:c15="http://schemas.microsoft.com/office/drawing/2012/chart" uri="{CE6537A1-D6FC-4f65-9D91-7224C49458BB}"/>
                <c:ext xmlns:c16="http://schemas.microsoft.com/office/drawing/2014/chart" uri="{C3380CC4-5D6E-409C-BE32-E72D297353CC}">
                  <c16:uniqueId val="{00000084-4EA0-4BC1-A4DD-7EE0590F546E}"/>
                </c:ext>
              </c:extLst>
            </c:dLbl>
            <c:dLbl>
              <c:idx val="133"/>
              <c:delete val="1"/>
              <c:extLst>
                <c:ext xmlns:c15="http://schemas.microsoft.com/office/drawing/2012/chart" uri="{CE6537A1-D6FC-4f65-9D91-7224C49458BB}"/>
                <c:ext xmlns:c16="http://schemas.microsoft.com/office/drawing/2014/chart" uri="{C3380CC4-5D6E-409C-BE32-E72D297353CC}">
                  <c16:uniqueId val="{00000083-4EA0-4BC1-A4DD-7EE0590F546E}"/>
                </c:ext>
              </c:extLst>
            </c:dLbl>
            <c:dLbl>
              <c:idx val="134"/>
              <c:delete val="1"/>
              <c:extLst>
                <c:ext xmlns:c15="http://schemas.microsoft.com/office/drawing/2012/chart" uri="{CE6537A1-D6FC-4f65-9D91-7224C49458BB}"/>
                <c:ext xmlns:c16="http://schemas.microsoft.com/office/drawing/2014/chart" uri="{C3380CC4-5D6E-409C-BE32-E72D297353CC}">
                  <c16:uniqueId val="{00000082-4EA0-4BC1-A4DD-7EE0590F546E}"/>
                </c:ext>
              </c:extLst>
            </c:dLbl>
            <c:dLbl>
              <c:idx val="135"/>
              <c:delete val="1"/>
              <c:extLst>
                <c:ext xmlns:c15="http://schemas.microsoft.com/office/drawing/2012/chart" uri="{CE6537A1-D6FC-4f65-9D91-7224C49458BB}"/>
                <c:ext xmlns:c16="http://schemas.microsoft.com/office/drawing/2014/chart" uri="{C3380CC4-5D6E-409C-BE32-E72D297353CC}">
                  <c16:uniqueId val="{00000089-4EA0-4BC1-A4DD-7EE0590F546E}"/>
                </c:ext>
              </c:extLst>
            </c:dLbl>
            <c:dLbl>
              <c:idx val="136"/>
              <c:delete val="1"/>
              <c:extLst>
                <c:ext xmlns:c15="http://schemas.microsoft.com/office/drawing/2012/chart" uri="{CE6537A1-D6FC-4f65-9D91-7224C49458BB}"/>
                <c:ext xmlns:c16="http://schemas.microsoft.com/office/drawing/2014/chart" uri="{C3380CC4-5D6E-409C-BE32-E72D297353CC}">
                  <c16:uniqueId val="{00000088-4EA0-4BC1-A4DD-7EE0590F546E}"/>
                </c:ext>
              </c:extLst>
            </c:dLbl>
            <c:dLbl>
              <c:idx val="137"/>
              <c:delete val="1"/>
              <c:extLst>
                <c:ext xmlns:c15="http://schemas.microsoft.com/office/drawing/2012/chart" uri="{CE6537A1-D6FC-4f65-9D91-7224C49458BB}"/>
                <c:ext xmlns:c16="http://schemas.microsoft.com/office/drawing/2014/chart" uri="{C3380CC4-5D6E-409C-BE32-E72D297353CC}">
                  <c16:uniqueId val="{00000000-4EA0-4BC1-A4DD-7EE0590F546E}"/>
                </c:ext>
              </c:extLst>
            </c:dLbl>
            <c:dLbl>
              <c:idx val="138"/>
              <c:delete val="1"/>
              <c:extLst>
                <c:ext xmlns:c15="http://schemas.microsoft.com/office/drawing/2012/chart" uri="{CE6537A1-D6FC-4f65-9D91-7224C49458BB}"/>
                <c:ext xmlns:c16="http://schemas.microsoft.com/office/drawing/2014/chart" uri="{C3380CC4-5D6E-409C-BE32-E72D297353CC}">
                  <c16:uniqueId val="{00000000-70A7-431B-9B94-31F1ABE085B8}"/>
                </c:ext>
              </c:extLst>
            </c:dLbl>
            <c:dLbl>
              <c:idx val="139"/>
              <c:layout>
                <c:manualLayout>
                  <c:x val="3.3426183844011054E-2"/>
                  <c:y val="-0.24950204480253921"/>
                </c:manualLayout>
              </c:layout>
              <c:spPr>
                <a:noFill/>
                <a:ln>
                  <a:noFill/>
                </a:ln>
                <a:effectLst/>
              </c:spPr>
              <c:txPr>
                <a:bodyPr wrap="square" lIns="38100" tIns="19050" rIns="38100" bIns="19050" anchor="ctr" anchorCtr="0">
                  <a:spAutoFit/>
                </a:bodyPr>
                <a:lstStyle/>
                <a:p>
                  <a:pPr algn="ctr" rtl="0">
                    <a:defRPr lang="en-US" sz="1000" b="0" i="0" u="none" strike="noStrike" kern="1200" baseline="0">
                      <a:solidFill>
                        <a:srgbClr val="0070C0"/>
                      </a:solidFill>
                      <a:latin typeface="+mn-lt"/>
                      <a:ea typeface="Arial"/>
                      <a:cs typeface="Arial"/>
                    </a:defRPr>
                  </a:pPr>
                  <a:endParaRPr lang="da-DK"/>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7E-49A3-8F46-FDA3369B8568}"/>
                </c:ext>
              </c:extLst>
            </c:dLbl>
            <c:spPr>
              <a:noFill/>
              <a:ln>
                <a:noFill/>
              </a:ln>
              <a:effectLst/>
            </c:spPr>
            <c:txPr>
              <a:bodyPr wrap="square" lIns="38100" tIns="19050" rIns="38100" bIns="19050" anchor="ctr">
                <a:spAutoFit/>
              </a:bodyPr>
              <a:lstStyle/>
              <a:p>
                <a:pPr>
                  <a:defRPr sz="1000">
                    <a:latin typeface="+mn-lt"/>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Global!$B$35:$FU$35</c:f>
              <c:numCache>
                <c:formatCode>General</c:formatCode>
                <c:ptCount val="176"/>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pt idx="161">
                  <c:v>2041</c:v>
                </c:pt>
                <c:pt idx="162">
                  <c:v>2042</c:v>
                </c:pt>
                <c:pt idx="163">
                  <c:v>2043</c:v>
                </c:pt>
                <c:pt idx="164">
                  <c:v>2044</c:v>
                </c:pt>
                <c:pt idx="165">
                  <c:v>2045</c:v>
                </c:pt>
                <c:pt idx="166">
                  <c:v>2046</c:v>
                </c:pt>
                <c:pt idx="167">
                  <c:v>2047</c:v>
                </c:pt>
                <c:pt idx="168">
                  <c:v>2048</c:v>
                </c:pt>
                <c:pt idx="169">
                  <c:v>2049</c:v>
                </c:pt>
                <c:pt idx="170">
                  <c:v>2050</c:v>
                </c:pt>
                <c:pt idx="171">
                  <c:v>2051</c:v>
                </c:pt>
                <c:pt idx="172">
                  <c:v>2052</c:v>
                </c:pt>
                <c:pt idx="173">
                  <c:v>2053</c:v>
                </c:pt>
                <c:pt idx="174">
                  <c:v>2054</c:v>
                </c:pt>
                <c:pt idx="175">
                  <c:v>2055</c:v>
                </c:pt>
              </c:numCache>
            </c:numRef>
          </c:cat>
          <c:val>
            <c:numRef>
              <c:f>Global!$B$36:$FU$36</c:f>
              <c:numCache>
                <c:formatCode>0.00</c:formatCode>
                <c:ptCount val="176"/>
                <c:pt idx="0">
                  <c:v>9.6260344827586011E-2</c:v>
                </c:pt>
                <c:pt idx="1">
                  <c:v>0.14826034482758602</c:v>
                </c:pt>
                <c:pt idx="2">
                  <c:v>0.14626034482758601</c:v>
                </c:pt>
                <c:pt idx="3">
                  <c:v>6.8660344827586012E-2</c:v>
                </c:pt>
                <c:pt idx="4">
                  <c:v>1.0160344827586015E-2</c:v>
                </c:pt>
                <c:pt idx="5">
                  <c:v>-1.4396551724139839E-3</c:v>
                </c:pt>
                <c:pt idx="6">
                  <c:v>1.0760344827586005E-2</c:v>
                </c:pt>
                <c:pt idx="7">
                  <c:v>-3.7839655172414E-2</c:v>
                </c:pt>
                <c:pt idx="8">
                  <c:v>6.3960344827586002E-2</c:v>
                </c:pt>
                <c:pt idx="9">
                  <c:v>0.11286034482758601</c:v>
                </c:pt>
                <c:pt idx="10">
                  <c:v>-0.110939655172414</c:v>
                </c:pt>
                <c:pt idx="11">
                  <c:v>-4.213965517241397E-2</c:v>
                </c:pt>
                <c:pt idx="12">
                  <c:v>-9.5139655172414017E-2</c:v>
                </c:pt>
                <c:pt idx="13">
                  <c:v>-0.11013965517241397</c:v>
                </c:pt>
                <c:pt idx="14">
                  <c:v>-6.9739655172413983E-2</c:v>
                </c:pt>
                <c:pt idx="15">
                  <c:v>-1.7939655172413999E-2</c:v>
                </c:pt>
                <c:pt idx="16">
                  <c:v>0.11366034482758601</c:v>
                </c:pt>
                <c:pt idx="17">
                  <c:v>8.8660344827586016E-2</c:v>
                </c:pt>
                <c:pt idx="18">
                  <c:v>-4.3539655172413982E-2</c:v>
                </c:pt>
                <c:pt idx="19">
                  <c:v>9.3760344827586009E-2</c:v>
                </c:pt>
                <c:pt idx="20">
                  <c:v>0.14316034482758599</c:v>
                </c:pt>
                <c:pt idx="21">
                  <c:v>6.9360344827586018E-2</c:v>
                </c:pt>
                <c:pt idx="22">
                  <c:v>-3.5239655172413981E-2</c:v>
                </c:pt>
                <c:pt idx="23">
                  <c:v>-0.12583965517241397</c:v>
                </c:pt>
                <c:pt idx="24">
                  <c:v>-0.20833965517241398</c:v>
                </c:pt>
                <c:pt idx="25">
                  <c:v>-8.2039655172414017E-2</c:v>
                </c:pt>
                <c:pt idx="26">
                  <c:v>-6.3396551724139993E-3</c:v>
                </c:pt>
                <c:pt idx="27">
                  <c:v>-0.15953965517241397</c:v>
                </c:pt>
                <c:pt idx="28">
                  <c:v>-0.22853965517241398</c:v>
                </c:pt>
                <c:pt idx="29">
                  <c:v>-0.21503965517241397</c:v>
                </c:pt>
                <c:pt idx="30">
                  <c:v>-0.167839655172414</c:v>
                </c:pt>
                <c:pt idx="31">
                  <c:v>-0.22213965517241396</c:v>
                </c:pt>
                <c:pt idx="32">
                  <c:v>-0.11773965517241397</c:v>
                </c:pt>
                <c:pt idx="33">
                  <c:v>-0.10513965517241397</c:v>
                </c:pt>
                <c:pt idx="34">
                  <c:v>7.1560344827585998E-2</c:v>
                </c:pt>
                <c:pt idx="35">
                  <c:v>0.14176034482758601</c:v>
                </c:pt>
                <c:pt idx="36">
                  <c:v>-8.1939655172413972E-2</c:v>
                </c:pt>
                <c:pt idx="37">
                  <c:v>-0.10353965517241398</c:v>
                </c:pt>
                <c:pt idx="38">
                  <c:v>2.6603448275860087E-3</c:v>
                </c:pt>
                <c:pt idx="39">
                  <c:v>5.5603448275860223E-3</c:v>
                </c:pt>
                <c:pt idx="40">
                  <c:v>5.6034482758601789E-4</c:v>
                </c:pt>
                <c:pt idx="41">
                  <c:v>6.2560344827586017E-2</c:v>
                </c:pt>
                <c:pt idx="42">
                  <c:v>-1.9339655172413983E-2</c:v>
                </c:pt>
                <c:pt idx="43">
                  <c:v>-4.5396551724140033E-3</c:v>
                </c:pt>
                <c:pt idx="44">
                  <c:v>-3.7539655172413977E-2</c:v>
                </c:pt>
                <c:pt idx="45">
                  <c:v>6.2960344827586001E-2</c:v>
                </c:pt>
                <c:pt idx="46">
                  <c:v>0.14436034482758603</c:v>
                </c:pt>
                <c:pt idx="47">
                  <c:v>5.6460344827586023E-2</c:v>
                </c:pt>
                <c:pt idx="48">
                  <c:v>3.3660344827586008E-2</c:v>
                </c:pt>
                <c:pt idx="49">
                  <c:v>-8.7439655172413977E-2</c:v>
                </c:pt>
                <c:pt idx="50">
                  <c:v>0.11076034482758601</c:v>
                </c:pt>
                <c:pt idx="51">
                  <c:v>0.14246034482758602</c:v>
                </c:pt>
                <c:pt idx="52">
                  <c:v>9.426034482758601E-2</c:v>
                </c:pt>
                <c:pt idx="53">
                  <c:v>-3.2839655172413995E-2</c:v>
                </c:pt>
                <c:pt idx="54">
                  <c:v>0.109560344827586</c:v>
                </c:pt>
                <c:pt idx="55">
                  <c:v>7.186034482758602E-2</c:v>
                </c:pt>
                <c:pt idx="56">
                  <c:v>9.766034482758601E-2</c:v>
                </c:pt>
                <c:pt idx="57">
                  <c:v>0.19536034482758602</c:v>
                </c:pt>
                <c:pt idx="58">
                  <c:v>0.18226034482758602</c:v>
                </c:pt>
                <c:pt idx="59">
                  <c:v>0.19716034482758601</c:v>
                </c:pt>
                <c:pt idx="60">
                  <c:v>0.30576034482758602</c:v>
                </c:pt>
                <c:pt idx="61">
                  <c:v>0.40706034482758602</c:v>
                </c:pt>
                <c:pt idx="62">
                  <c:v>0.364860344827586</c:v>
                </c:pt>
                <c:pt idx="63">
                  <c:v>0.36806034482758598</c:v>
                </c:pt>
                <c:pt idx="64">
                  <c:v>0.50386034482758602</c:v>
                </c:pt>
                <c:pt idx="65">
                  <c:v>0.382060344827586</c:v>
                </c:pt>
                <c:pt idx="66">
                  <c:v>0.20706034482758601</c:v>
                </c:pt>
                <c:pt idx="67">
                  <c:v>0.16336034482758602</c:v>
                </c:pt>
                <c:pt idx="68">
                  <c:v>0.16236034482758602</c:v>
                </c:pt>
                <c:pt idx="69">
                  <c:v>0.15426034482758599</c:v>
                </c:pt>
                <c:pt idx="70">
                  <c:v>4.9460344827586017E-2</c:v>
                </c:pt>
                <c:pt idx="71">
                  <c:v>0.19786034482758602</c:v>
                </c:pt>
                <c:pt idx="72">
                  <c:v>0.235860344827586</c:v>
                </c:pt>
                <c:pt idx="73">
                  <c:v>0.30626034482758602</c:v>
                </c:pt>
                <c:pt idx="74">
                  <c:v>9.4560344827586004E-2</c:v>
                </c:pt>
                <c:pt idx="75">
                  <c:v>7.5660344827586018E-2</c:v>
                </c:pt>
                <c:pt idx="76">
                  <c:v>1.2060344827586E-2</c:v>
                </c:pt>
                <c:pt idx="77">
                  <c:v>0.25986034482758602</c:v>
                </c:pt>
                <c:pt idx="78">
                  <c:v>0.320560344827586</c:v>
                </c:pt>
                <c:pt idx="79">
                  <c:v>0.270660344827586</c:v>
                </c:pt>
                <c:pt idx="80">
                  <c:v>0.23146034482758601</c:v>
                </c:pt>
                <c:pt idx="81">
                  <c:v>0.28856034482758602</c:v>
                </c:pt>
                <c:pt idx="82">
                  <c:v>0.299860344827586</c:v>
                </c:pt>
                <c:pt idx="83">
                  <c:v>0.31786034482758602</c:v>
                </c:pt>
                <c:pt idx="84">
                  <c:v>6.1560344827586017E-2</c:v>
                </c:pt>
                <c:pt idx="85">
                  <c:v>0.133060344827586</c:v>
                </c:pt>
                <c:pt idx="86">
                  <c:v>0.18836034482758601</c:v>
                </c:pt>
                <c:pt idx="87">
                  <c:v>0.19796034482758601</c:v>
                </c:pt>
                <c:pt idx="88">
                  <c:v>0.181460344827586</c:v>
                </c:pt>
                <c:pt idx="89">
                  <c:v>0.30396034482758599</c:v>
                </c:pt>
                <c:pt idx="90">
                  <c:v>0.24826034482758602</c:v>
                </c:pt>
                <c:pt idx="91">
                  <c:v>0.13276034482758603</c:v>
                </c:pt>
                <c:pt idx="92">
                  <c:v>0.23746034482758602</c:v>
                </c:pt>
                <c:pt idx="93">
                  <c:v>0.37516034482758598</c:v>
                </c:pt>
                <c:pt idx="94">
                  <c:v>0.13916034482758599</c:v>
                </c:pt>
                <c:pt idx="95">
                  <c:v>0.214460344827586</c:v>
                </c:pt>
                <c:pt idx="96">
                  <c:v>0.13186034482758602</c:v>
                </c:pt>
                <c:pt idx="97">
                  <c:v>0.40886034482758604</c:v>
                </c:pt>
                <c:pt idx="98">
                  <c:v>0.32336034482758602</c:v>
                </c:pt>
                <c:pt idx="99">
                  <c:v>0.43836034482758601</c:v>
                </c:pt>
                <c:pt idx="100">
                  <c:v>0.474760344827586</c:v>
                </c:pt>
                <c:pt idx="101">
                  <c:v>0.51096034482758601</c:v>
                </c:pt>
                <c:pt idx="102">
                  <c:v>0.39256034482758601</c:v>
                </c:pt>
                <c:pt idx="103">
                  <c:v>0.55216034482758602</c:v>
                </c:pt>
                <c:pt idx="104">
                  <c:v>0.36006034482758598</c:v>
                </c:pt>
                <c:pt idx="105">
                  <c:v>0.34526034482758605</c:v>
                </c:pt>
                <c:pt idx="106">
                  <c:v>0.44066034482758598</c:v>
                </c:pt>
                <c:pt idx="107">
                  <c:v>0.58066034482758599</c:v>
                </c:pt>
                <c:pt idx="108">
                  <c:v>0.58676034482758599</c:v>
                </c:pt>
                <c:pt idx="109">
                  <c:v>0.508060344827586</c:v>
                </c:pt>
                <c:pt idx="110">
                  <c:v>0.64386034482758603</c:v>
                </c:pt>
                <c:pt idx="111">
                  <c:v>0.61656034482758604</c:v>
                </c:pt>
                <c:pt idx="112">
                  <c:v>0.46816034482758601</c:v>
                </c:pt>
                <c:pt idx="113">
                  <c:v>0.49636034482758601</c:v>
                </c:pt>
                <c:pt idx="114">
                  <c:v>0.55196034482758605</c:v>
                </c:pt>
                <c:pt idx="115">
                  <c:v>0.66876034482758606</c:v>
                </c:pt>
                <c:pt idx="116">
                  <c:v>0.53386034482758604</c:v>
                </c:pt>
                <c:pt idx="117">
                  <c:v>0.729760344827586</c:v>
                </c:pt>
                <c:pt idx="118">
                  <c:v>0.84546034482758592</c:v>
                </c:pt>
                <c:pt idx="119">
                  <c:v>0.65486034482758604</c:v>
                </c:pt>
                <c:pt idx="120">
                  <c:v>0.63726034482758598</c:v>
                </c:pt>
                <c:pt idx="121">
                  <c:v>0.75836034482758596</c:v>
                </c:pt>
                <c:pt idx="122">
                  <c:v>0.8133603448275859</c:v>
                </c:pt>
                <c:pt idx="123">
                  <c:v>0.82446034482758601</c:v>
                </c:pt>
                <c:pt idx="124">
                  <c:v>0.7893603448275861</c:v>
                </c:pt>
                <c:pt idx="125">
                  <c:v>0.86956034482758593</c:v>
                </c:pt>
                <c:pt idx="126">
                  <c:v>0.82356034482758611</c:v>
                </c:pt>
                <c:pt idx="127">
                  <c:v>0.82106034482758594</c:v>
                </c:pt>
                <c:pt idx="128">
                  <c:v>0.75296034482758611</c:v>
                </c:pt>
                <c:pt idx="129">
                  <c:v>0.84776034482758611</c:v>
                </c:pt>
                <c:pt idx="130">
                  <c:v>0.91246034482758609</c:v>
                </c:pt>
                <c:pt idx="131">
                  <c:v>0.78986034482758605</c:v>
                </c:pt>
                <c:pt idx="132">
                  <c:v>0.83506034482758595</c:v>
                </c:pt>
                <c:pt idx="133">
                  <c:v>0.878960344827586</c:v>
                </c:pt>
                <c:pt idx="134">
                  <c:v>0.95186034482758597</c:v>
                </c:pt>
                <c:pt idx="135">
                  <c:v>1.110860344827586</c:v>
                </c:pt>
                <c:pt idx="136">
                  <c:v>1.147360344827586</c:v>
                </c:pt>
                <c:pt idx="137">
                  <c:v>1.05</c:v>
                </c:pt>
                <c:pt idx="138">
                  <c:v>1</c:v>
                </c:pt>
                <c:pt idx="139">
                  <c:v>1.1000000000000001</c:v>
                </c:pt>
              </c:numCache>
            </c:numRef>
          </c:val>
          <c:extLst>
            <c:ext xmlns:c16="http://schemas.microsoft.com/office/drawing/2014/chart" uri="{C3380CC4-5D6E-409C-BE32-E72D297353CC}">
              <c16:uniqueId val="{00000000-0238-42B8-BB50-FBF654234655}"/>
            </c:ext>
          </c:extLst>
        </c:ser>
        <c:dLbls>
          <c:showLegendKey val="0"/>
          <c:showVal val="0"/>
          <c:showCatName val="0"/>
          <c:showSerName val="0"/>
          <c:showPercent val="0"/>
          <c:showBubbleSize val="0"/>
        </c:dLbls>
        <c:gapWidth val="150"/>
        <c:overlap val="100"/>
        <c:axId val="327761192"/>
        <c:axId val="1"/>
      </c:barChart>
      <c:catAx>
        <c:axId val="327761192"/>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At val="-1"/>
        <c:auto val="0"/>
        <c:lblAlgn val="ctr"/>
        <c:lblOffset val="100"/>
        <c:tickLblSkip val="5"/>
        <c:tickMarkSkip val="1"/>
        <c:noMultiLvlLbl val="0"/>
      </c:catAx>
      <c:valAx>
        <c:axId val="1"/>
        <c:scaling>
          <c:orientation val="minMax"/>
          <c:max val="2"/>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61192"/>
        <c:crosses val="autoZero"/>
        <c:crossBetween val="between"/>
        <c:majorUnit val="0.5"/>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425"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CO2 Content in the atmosphere in</a:t>
            </a:r>
            <a:r>
              <a:rPr lang="da-DK" baseline="0">
                <a:latin typeface="+mn-lt"/>
              </a:rPr>
              <a:t> </a:t>
            </a:r>
            <a:r>
              <a:rPr lang="da-DK">
                <a:latin typeface="+mn-lt"/>
              </a:rPr>
              <a:t>parts per million (ppm)</a:t>
            </a:r>
          </a:p>
        </c:rich>
      </c:tx>
      <c:layout>
        <c:manualLayout>
          <c:xMode val="edge"/>
          <c:yMode val="edge"/>
          <c:x val="0.13776837965925637"/>
          <c:y val="2.2783655622999392E-2"/>
        </c:manualLayout>
      </c:layout>
      <c:overlay val="0"/>
      <c:spPr>
        <a:noFill/>
        <a:ln w="25400">
          <a:noFill/>
        </a:ln>
      </c:spPr>
    </c:title>
    <c:autoTitleDeleted val="0"/>
    <c:plotArea>
      <c:layout>
        <c:manualLayout>
          <c:layoutTarget val="inner"/>
          <c:xMode val="edge"/>
          <c:yMode val="edge"/>
          <c:x val="7.3398440035984905E-2"/>
          <c:y val="9.6664012504054972E-2"/>
          <c:w val="0.90197379037867631"/>
          <c:h val="0.73921171370432626"/>
        </c:manualLayout>
      </c:layout>
      <c:barChart>
        <c:barDir val="col"/>
        <c:grouping val="stacked"/>
        <c:varyColors val="0"/>
        <c:ser>
          <c:idx val="0"/>
          <c:order val="0"/>
          <c:tx>
            <c:strRef>
              <c:f>Global!$A$8</c:f>
              <c:strCache>
                <c:ptCount val="1"/>
                <c:pt idx="0">
                  <c:v>ppm:</c:v>
                </c:pt>
              </c:strCache>
            </c:strRef>
          </c:tx>
          <c:spPr>
            <a:solidFill>
              <a:schemeClr val="bg1">
                <a:lumMod val="50000"/>
              </a:schemeClr>
            </a:solidFill>
            <a:ln w="12700">
              <a:solidFill>
                <a:schemeClr val="bg1">
                  <a:lumMod val="50000"/>
                </a:schemeClr>
              </a:solidFill>
              <a:prstDash val="solid"/>
            </a:ln>
          </c:spPr>
          <c:invertIfNegative val="0"/>
          <c:dLbls>
            <c:dLbl>
              <c:idx val="0"/>
              <c:layout>
                <c:manualLayout>
                  <c:x val="4.3973301923831962E-2"/>
                  <c:y val="-0.30871854621990868"/>
                </c:manualLayout>
              </c:layout>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DD-4FE3-A868-3BC27DCAA5CD}"/>
                </c:ext>
              </c:extLst>
            </c:dLbl>
            <c:dLbl>
              <c:idx val="1"/>
              <c:delete val="1"/>
              <c:extLst>
                <c:ext xmlns:c15="http://schemas.microsoft.com/office/drawing/2012/chart" uri="{CE6537A1-D6FC-4f65-9D91-7224C49458BB}"/>
                <c:ext xmlns:c16="http://schemas.microsoft.com/office/drawing/2014/chart" uri="{C3380CC4-5D6E-409C-BE32-E72D297353CC}">
                  <c16:uniqueId val="{00000001-7DDD-4FE3-A868-3BC27DCAA5CD}"/>
                </c:ext>
              </c:extLst>
            </c:dLbl>
            <c:dLbl>
              <c:idx val="2"/>
              <c:delete val="1"/>
              <c:extLst>
                <c:ext xmlns:c15="http://schemas.microsoft.com/office/drawing/2012/chart" uri="{CE6537A1-D6FC-4f65-9D91-7224C49458BB}"/>
                <c:ext xmlns:c16="http://schemas.microsoft.com/office/drawing/2014/chart" uri="{C3380CC4-5D6E-409C-BE32-E72D297353CC}">
                  <c16:uniqueId val="{0000000A-7DDD-4FE3-A868-3BC27DCAA5CD}"/>
                </c:ext>
              </c:extLst>
            </c:dLbl>
            <c:dLbl>
              <c:idx val="3"/>
              <c:delete val="1"/>
              <c:extLst>
                <c:ext xmlns:c15="http://schemas.microsoft.com/office/drawing/2012/chart" uri="{CE6537A1-D6FC-4f65-9D91-7224C49458BB}"/>
                <c:ext xmlns:c16="http://schemas.microsoft.com/office/drawing/2014/chart" uri="{C3380CC4-5D6E-409C-BE32-E72D297353CC}">
                  <c16:uniqueId val="{00000004-7DDD-4FE3-A868-3BC27DCAA5CD}"/>
                </c:ext>
              </c:extLst>
            </c:dLbl>
            <c:dLbl>
              <c:idx val="4"/>
              <c:delete val="1"/>
              <c:extLst>
                <c:ext xmlns:c15="http://schemas.microsoft.com/office/drawing/2012/chart" uri="{CE6537A1-D6FC-4f65-9D91-7224C49458BB}"/>
                <c:ext xmlns:c16="http://schemas.microsoft.com/office/drawing/2014/chart" uri="{C3380CC4-5D6E-409C-BE32-E72D297353CC}">
                  <c16:uniqueId val="{00000002-7DDD-4FE3-A868-3BC27DCAA5CD}"/>
                </c:ext>
              </c:extLst>
            </c:dLbl>
            <c:dLbl>
              <c:idx val="5"/>
              <c:delete val="1"/>
              <c:extLst>
                <c:ext xmlns:c15="http://schemas.microsoft.com/office/drawing/2012/chart" uri="{CE6537A1-D6FC-4f65-9D91-7224C49458BB}"/>
                <c:ext xmlns:c16="http://schemas.microsoft.com/office/drawing/2014/chart" uri="{C3380CC4-5D6E-409C-BE32-E72D297353CC}">
                  <c16:uniqueId val="{00000003-7DDD-4FE3-A868-3BC27DCAA5CD}"/>
                </c:ext>
              </c:extLst>
            </c:dLbl>
            <c:dLbl>
              <c:idx val="6"/>
              <c:delete val="1"/>
              <c:extLst>
                <c:ext xmlns:c15="http://schemas.microsoft.com/office/drawing/2012/chart" uri="{CE6537A1-D6FC-4f65-9D91-7224C49458BB}"/>
                <c:ext xmlns:c16="http://schemas.microsoft.com/office/drawing/2014/chart" uri="{C3380CC4-5D6E-409C-BE32-E72D297353CC}">
                  <c16:uniqueId val="{00000005-7DDD-4FE3-A868-3BC27DCAA5CD}"/>
                </c:ext>
              </c:extLst>
            </c:dLbl>
            <c:dLbl>
              <c:idx val="7"/>
              <c:delete val="1"/>
              <c:extLst>
                <c:ext xmlns:c15="http://schemas.microsoft.com/office/drawing/2012/chart" uri="{CE6537A1-D6FC-4f65-9D91-7224C49458BB}"/>
                <c:ext xmlns:c16="http://schemas.microsoft.com/office/drawing/2014/chart" uri="{C3380CC4-5D6E-409C-BE32-E72D297353CC}">
                  <c16:uniqueId val="{00000006-7DDD-4FE3-A868-3BC27DCAA5CD}"/>
                </c:ext>
              </c:extLst>
            </c:dLbl>
            <c:dLbl>
              <c:idx val="8"/>
              <c:delete val="1"/>
              <c:extLst>
                <c:ext xmlns:c15="http://schemas.microsoft.com/office/drawing/2012/chart" uri="{CE6537A1-D6FC-4f65-9D91-7224C49458BB}"/>
                <c:ext xmlns:c16="http://schemas.microsoft.com/office/drawing/2014/chart" uri="{C3380CC4-5D6E-409C-BE32-E72D297353CC}">
                  <c16:uniqueId val="{00000007-7DDD-4FE3-A868-3BC27DCAA5CD}"/>
                </c:ext>
              </c:extLst>
            </c:dLbl>
            <c:dLbl>
              <c:idx val="9"/>
              <c:delete val="1"/>
              <c:extLst>
                <c:ext xmlns:c15="http://schemas.microsoft.com/office/drawing/2012/chart" uri="{CE6537A1-D6FC-4f65-9D91-7224C49458BB}"/>
                <c:ext xmlns:c16="http://schemas.microsoft.com/office/drawing/2014/chart" uri="{C3380CC4-5D6E-409C-BE32-E72D297353CC}">
                  <c16:uniqueId val="{00000008-7DDD-4FE3-A868-3BC27DCAA5CD}"/>
                </c:ext>
              </c:extLst>
            </c:dLbl>
            <c:dLbl>
              <c:idx val="10"/>
              <c:delete val="1"/>
              <c:extLst>
                <c:ext xmlns:c15="http://schemas.microsoft.com/office/drawing/2012/chart" uri="{CE6537A1-D6FC-4f65-9D91-7224C49458BB}"/>
                <c:ext xmlns:c16="http://schemas.microsoft.com/office/drawing/2014/chart" uri="{C3380CC4-5D6E-409C-BE32-E72D297353CC}">
                  <c16:uniqueId val="{00000009-7DDD-4FE3-A868-3BC27DCAA5CD}"/>
                </c:ext>
              </c:extLst>
            </c:dLbl>
            <c:dLbl>
              <c:idx val="11"/>
              <c:delete val="1"/>
              <c:extLst>
                <c:ext xmlns:c15="http://schemas.microsoft.com/office/drawing/2012/chart" uri="{CE6537A1-D6FC-4f65-9D91-7224C49458BB}"/>
                <c:ext xmlns:c16="http://schemas.microsoft.com/office/drawing/2014/chart" uri="{C3380CC4-5D6E-409C-BE32-E72D297353CC}">
                  <c16:uniqueId val="{0000002B-7DDD-4FE3-A868-3BC27DCAA5CD}"/>
                </c:ext>
              </c:extLst>
            </c:dLbl>
            <c:dLbl>
              <c:idx val="12"/>
              <c:delete val="1"/>
              <c:extLst>
                <c:ext xmlns:c15="http://schemas.microsoft.com/office/drawing/2012/chart" uri="{CE6537A1-D6FC-4f65-9D91-7224C49458BB}"/>
                <c:ext xmlns:c16="http://schemas.microsoft.com/office/drawing/2014/chart" uri="{C3380CC4-5D6E-409C-BE32-E72D297353CC}">
                  <c16:uniqueId val="{0000000C-7DDD-4FE3-A868-3BC27DCAA5CD}"/>
                </c:ext>
              </c:extLst>
            </c:dLbl>
            <c:dLbl>
              <c:idx val="13"/>
              <c:delete val="1"/>
              <c:extLst>
                <c:ext xmlns:c15="http://schemas.microsoft.com/office/drawing/2012/chart" uri="{CE6537A1-D6FC-4f65-9D91-7224C49458BB}"/>
                <c:ext xmlns:c16="http://schemas.microsoft.com/office/drawing/2014/chart" uri="{C3380CC4-5D6E-409C-BE32-E72D297353CC}">
                  <c16:uniqueId val="{0000002A-7DDD-4FE3-A868-3BC27DCAA5CD}"/>
                </c:ext>
              </c:extLst>
            </c:dLbl>
            <c:dLbl>
              <c:idx val="14"/>
              <c:delete val="1"/>
              <c:extLst>
                <c:ext xmlns:c15="http://schemas.microsoft.com/office/drawing/2012/chart" uri="{CE6537A1-D6FC-4f65-9D91-7224C49458BB}"/>
                <c:ext xmlns:c16="http://schemas.microsoft.com/office/drawing/2014/chart" uri="{C3380CC4-5D6E-409C-BE32-E72D297353CC}">
                  <c16:uniqueId val="{00000029-7DDD-4FE3-A868-3BC27DCAA5CD}"/>
                </c:ext>
              </c:extLst>
            </c:dLbl>
            <c:dLbl>
              <c:idx val="15"/>
              <c:delete val="1"/>
              <c:extLst>
                <c:ext xmlns:c15="http://schemas.microsoft.com/office/drawing/2012/chart" uri="{CE6537A1-D6FC-4f65-9D91-7224C49458BB}"/>
                <c:ext xmlns:c16="http://schemas.microsoft.com/office/drawing/2014/chart" uri="{C3380CC4-5D6E-409C-BE32-E72D297353CC}">
                  <c16:uniqueId val="{00000027-7DDD-4FE3-A868-3BC27DCAA5CD}"/>
                </c:ext>
              </c:extLst>
            </c:dLbl>
            <c:dLbl>
              <c:idx val="16"/>
              <c:delete val="1"/>
              <c:extLst>
                <c:ext xmlns:c15="http://schemas.microsoft.com/office/drawing/2012/chart" uri="{CE6537A1-D6FC-4f65-9D91-7224C49458BB}"/>
                <c:ext xmlns:c16="http://schemas.microsoft.com/office/drawing/2014/chart" uri="{C3380CC4-5D6E-409C-BE32-E72D297353CC}">
                  <c16:uniqueId val="{00000026-7DDD-4FE3-A868-3BC27DCAA5CD}"/>
                </c:ext>
              </c:extLst>
            </c:dLbl>
            <c:dLbl>
              <c:idx val="17"/>
              <c:delete val="1"/>
              <c:extLst>
                <c:ext xmlns:c15="http://schemas.microsoft.com/office/drawing/2012/chart" uri="{CE6537A1-D6FC-4f65-9D91-7224C49458BB}"/>
                <c:ext xmlns:c16="http://schemas.microsoft.com/office/drawing/2014/chart" uri="{C3380CC4-5D6E-409C-BE32-E72D297353CC}">
                  <c16:uniqueId val="{00000028-7DDD-4FE3-A868-3BC27DCAA5CD}"/>
                </c:ext>
              </c:extLst>
            </c:dLbl>
            <c:dLbl>
              <c:idx val="18"/>
              <c:delete val="1"/>
              <c:extLst>
                <c:ext xmlns:c15="http://schemas.microsoft.com/office/drawing/2012/chart" uri="{CE6537A1-D6FC-4f65-9D91-7224C49458BB}"/>
                <c:ext xmlns:c16="http://schemas.microsoft.com/office/drawing/2014/chart" uri="{C3380CC4-5D6E-409C-BE32-E72D297353CC}">
                  <c16:uniqueId val="{00000025-7DDD-4FE3-A868-3BC27DCAA5CD}"/>
                </c:ext>
              </c:extLst>
            </c:dLbl>
            <c:dLbl>
              <c:idx val="19"/>
              <c:delete val="1"/>
              <c:extLst>
                <c:ext xmlns:c15="http://schemas.microsoft.com/office/drawing/2012/chart" uri="{CE6537A1-D6FC-4f65-9D91-7224C49458BB}"/>
                <c:ext xmlns:c16="http://schemas.microsoft.com/office/drawing/2014/chart" uri="{C3380CC4-5D6E-409C-BE32-E72D297353CC}">
                  <c16:uniqueId val="{00000024-7DDD-4FE3-A868-3BC27DCAA5CD}"/>
                </c:ext>
              </c:extLst>
            </c:dLbl>
            <c:dLbl>
              <c:idx val="20"/>
              <c:delete val="1"/>
              <c:extLst>
                <c:ext xmlns:c15="http://schemas.microsoft.com/office/drawing/2012/chart" uri="{CE6537A1-D6FC-4f65-9D91-7224C49458BB}"/>
                <c:ext xmlns:c16="http://schemas.microsoft.com/office/drawing/2014/chart" uri="{C3380CC4-5D6E-409C-BE32-E72D297353CC}">
                  <c16:uniqueId val="{0000002E-7DDD-4FE3-A868-3BC27DCAA5CD}"/>
                </c:ext>
              </c:extLst>
            </c:dLbl>
            <c:dLbl>
              <c:idx val="21"/>
              <c:delete val="1"/>
              <c:extLst>
                <c:ext xmlns:c15="http://schemas.microsoft.com/office/drawing/2012/chart" uri="{CE6537A1-D6FC-4f65-9D91-7224C49458BB}"/>
                <c:ext xmlns:c16="http://schemas.microsoft.com/office/drawing/2014/chart" uri="{C3380CC4-5D6E-409C-BE32-E72D297353CC}">
                  <c16:uniqueId val="{0000002D-7DDD-4FE3-A868-3BC27DCAA5CD}"/>
                </c:ext>
              </c:extLst>
            </c:dLbl>
            <c:dLbl>
              <c:idx val="22"/>
              <c:delete val="1"/>
              <c:extLst>
                <c:ext xmlns:c15="http://schemas.microsoft.com/office/drawing/2012/chart" uri="{CE6537A1-D6FC-4f65-9D91-7224C49458BB}"/>
                <c:ext xmlns:c16="http://schemas.microsoft.com/office/drawing/2014/chart" uri="{C3380CC4-5D6E-409C-BE32-E72D297353CC}">
                  <c16:uniqueId val="{00000023-7DDD-4FE3-A868-3BC27DCAA5CD}"/>
                </c:ext>
              </c:extLst>
            </c:dLbl>
            <c:dLbl>
              <c:idx val="23"/>
              <c:delete val="1"/>
              <c:extLst>
                <c:ext xmlns:c15="http://schemas.microsoft.com/office/drawing/2012/chart" uri="{CE6537A1-D6FC-4f65-9D91-7224C49458BB}"/>
                <c:ext xmlns:c16="http://schemas.microsoft.com/office/drawing/2014/chart" uri="{C3380CC4-5D6E-409C-BE32-E72D297353CC}">
                  <c16:uniqueId val="{00000022-7DDD-4FE3-A868-3BC27DCAA5CD}"/>
                </c:ext>
              </c:extLst>
            </c:dLbl>
            <c:dLbl>
              <c:idx val="24"/>
              <c:delete val="1"/>
              <c:extLst>
                <c:ext xmlns:c15="http://schemas.microsoft.com/office/drawing/2012/chart" uri="{CE6537A1-D6FC-4f65-9D91-7224C49458BB}"/>
                <c:ext xmlns:c16="http://schemas.microsoft.com/office/drawing/2014/chart" uri="{C3380CC4-5D6E-409C-BE32-E72D297353CC}">
                  <c16:uniqueId val="{0000002F-7DDD-4FE3-A868-3BC27DCAA5CD}"/>
                </c:ext>
              </c:extLst>
            </c:dLbl>
            <c:dLbl>
              <c:idx val="25"/>
              <c:delete val="1"/>
              <c:extLst>
                <c:ext xmlns:c15="http://schemas.microsoft.com/office/drawing/2012/chart" uri="{CE6537A1-D6FC-4f65-9D91-7224C49458BB}"/>
                <c:ext xmlns:c16="http://schemas.microsoft.com/office/drawing/2014/chart" uri="{C3380CC4-5D6E-409C-BE32-E72D297353CC}">
                  <c16:uniqueId val="{0000002C-7DDD-4FE3-A868-3BC27DCAA5CD}"/>
                </c:ext>
              </c:extLst>
            </c:dLbl>
            <c:dLbl>
              <c:idx val="26"/>
              <c:delete val="1"/>
              <c:extLst>
                <c:ext xmlns:c15="http://schemas.microsoft.com/office/drawing/2012/chart" uri="{CE6537A1-D6FC-4f65-9D91-7224C49458BB}"/>
                <c:ext xmlns:c16="http://schemas.microsoft.com/office/drawing/2014/chart" uri="{C3380CC4-5D6E-409C-BE32-E72D297353CC}">
                  <c16:uniqueId val="{00000021-7DDD-4FE3-A868-3BC27DCAA5CD}"/>
                </c:ext>
              </c:extLst>
            </c:dLbl>
            <c:dLbl>
              <c:idx val="27"/>
              <c:delete val="1"/>
              <c:extLst>
                <c:ext xmlns:c15="http://schemas.microsoft.com/office/drawing/2012/chart" uri="{CE6537A1-D6FC-4f65-9D91-7224C49458BB}"/>
                <c:ext xmlns:c16="http://schemas.microsoft.com/office/drawing/2014/chart" uri="{C3380CC4-5D6E-409C-BE32-E72D297353CC}">
                  <c16:uniqueId val="{00000020-7DDD-4FE3-A868-3BC27DCAA5CD}"/>
                </c:ext>
              </c:extLst>
            </c:dLbl>
            <c:dLbl>
              <c:idx val="28"/>
              <c:delete val="1"/>
              <c:extLst>
                <c:ext xmlns:c15="http://schemas.microsoft.com/office/drawing/2012/chart" uri="{CE6537A1-D6FC-4f65-9D91-7224C49458BB}"/>
                <c:ext xmlns:c16="http://schemas.microsoft.com/office/drawing/2014/chart" uri="{C3380CC4-5D6E-409C-BE32-E72D297353CC}">
                  <c16:uniqueId val="{0000001F-7DDD-4FE3-A868-3BC27DCAA5CD}"/>
                </c:ext>
              </c:extLst>
            </c:dLbl>
            <c:dLbl>
              <c:idx val="29"/>
              <c:delete val="1"/>
              <c:extLst>
                <c:ext xmlns:c15="http://schemas.microsoft.com/office/drawing/2012/chart" uri="{CE6537A1-D6FC-4f65-9D91-7224C49458BB}"/>
                <c:ext xmlns:c16="http://schemas.microsoft.com/office/drawing/2014/chart" uri="{C3380CC4-5D6E-409C-BE32-E72D297353CC}">
                  <c16:uniqueId val="{0000001E-7DDD-4FE3-A868-3BC27DCAA5CD}"/>
                </c:ext>
              </c:extLst>
            </c:dLbl>
            <c:dLbl>
              <c:idx val="30"/>
              <c:delete val="1"/>
              <c:extLst>
                <c:ext xmlns:c15="http://schemas.microsoft.com/office/drawing/2012/chart" uri="{CE6537A1-D6FC-4f65-9D91-7224C49458BB}"/>
                <c:ext xmlns:c16="http://schemas.microsoft.com/office/drawing/2014/chart" uri="{C3380CC4-5D6E-409C-BE32-E72D297353CC}">
                  <c16:uniqueId val="{00000030-7DDD-4FE3-A868-3BC27DCAA5CD}"/>
                </c:ext>
              </c:extLst>
            </c:dLbl>
            <c:dLbl>
              <c:idx val="31"/>
              <c:delete val="1"/>
              <c:extLst>
                <c:ext xmlns:c15="http://schemas.microsoft.com/office/drawing/2012/chart" uri="{CE6537A1-D6FC-4f65-9D91-7224C49458BB}"/>
                <c:ext xmlns:c16="http://schemas.microsoft.com/office/drawing/2014/chart" uri="{C3380CC4-5D6E-409C-BE32-E72D297353CC}">
                  <c16:uniqueId val="{0000001D-7DDD-4FE3-A868-3BC27DCAA5CD}"/>
                </c:ext>
              </c:extLst>
            </c:dLbl>
            <c:dLbl>
              <c:idx val="32"/>
              <c:delete val="1"/>
              <c:extLst>
                <c:ext xmlns:c15="http://schemas.microsoft.com/office/drawing/2012/chart" uri="{CE6537A1-D6FC-4f65-9D91-7224C49458BB}"/>
                <c:ext xmlns:c16="http://schemas.microsoft.com/office/drawing/2014/chart" uri="{C3380CC4-5D6E-409C-BE32-E72D297353CC}">
                  <c16:uniqueId val="{0000001C-7DDD-4FE3-A868-3BC27DCAA5CD}"/>
                </c:ext>
              </c:extLst>
            </c:dLbl>
            <c:dLbl>
              <c:idx val="33"/>
              <c:delete val="1"/>
              <c:extLst>
                <c:ext xmlns:c15="http://schemas.microsoft.com/office/drawing/2012/chart" uri="{CE6537A1-D6FC-4f65-9D91-7224C49458BB}"/>
                <c:ext xmlns:c16="http://schemas.microsoft.com/office/drawing/2014/chart" uri="{C3380CC4-5D6E-409C-BE32-E72D297353CC}">
                  <c16:uniqueId val="{0000001B-7DDD-4FE3-A868-3BC27DCAA5CD}"/>
                </c:ext>
              </c:extLst>
            </c:dLbl>
            <c:dLbl>
              <c:idx val="34"/>
              <c:delete val="1"/>
              <c:extLst>
                <c:ext xmlns:c15="http://schemas.microsoft.com/office/drawing/2012/chart" uri="{CE6537A1-D6FC-4f65-9D91-7224C49458BB}"/>
                <c:ext xmlns:c16="http://schemas.microsoft.com/office/drawing/2014/chart" uri="{C3380CC4-5D6E-409C-BE32-E72D297353CC}">
                  <c16:uniqueId val="{00000017-7DDD-4FE3-A868-3BC27DCAA5CD}"/>
                </c:ext>
              </c:extLst>
            </c:dLbl>
            <c:dLbl>
              <c:idx val="35"/>
              <c:delete val="1"/>
              <c:extLst>
                <c:ext xmlns:c15="http://schemas.microsoft.com/office/drawing/2012/chart" uri="{CE6537A1-D6FC-4f65-9D91-7224C49458BB}"/>
                <c:ext xmlns:c16="http://schemas.microsoft.com/office/drawing/2014/chart" uri="{C3380CC4-5D6E-409C-BE32-E72D297353CC}">
                  <c16:uniqueId val="{00000032-7DDD-4FE3-A868-3BC27DCAA5CD}"/>
                </c:ext>
              </c:extLst>
            </c:dLbl>
            <c:dLbl>
              <c:idx val="36"/>
              <c:delete val="1"/>
              <c:extLst>
                <c:ext xmlns:c15="http://schemas.microsoft.com/office/drawing/2012/chart" uri="{CE6537A1-D6FC-4f65-9D91-7224C49458BB}"/>
                <c:ext xmlns:c16="http://schemas.microsoft.com/office/drawing/2014/chart" uri="{C3380CC4-5D6E-409C-BE32-E72D297353CC}">
                  <c16:uniqueId val="{00000031-7DDD-4FE3-A868-3BC27DCAA5CD}"/>
                </c:ext>
              </c:extLst>
            </c:dLbl>
            <c:dLbl>
              <c:idx val="37"/>
              <c:delete val="1"/>
              <c:extLst>
                <c:ext xmlns:c15="http://schemas.microsoft.com/office/drawing/2012/chart" uri="{CE6537A1-D6FC-4f65-9D91-7224C49458BB}"/>
                <c:ext xmlns:c16="http://schemas.microsoft.com/office/drawing/2014/chart" uri="{C3380CC4-5D6E-409C-BE32-E72D297353CC}">
                  <c16:uniqueId val="{0000001A-7DDD-4FE3-A868-3BC27DCAA5CD}"/>
                </c:ext>
              </c:extLst>
            </c:dLbl>
            <c:dLbl>
              <c:idx val="38"/>
              <c:delete val="1"/>
              <c:extLst>
                <c:ext xmlns:c15="http://schemas.microsoft.com/office/drawing/2012/chart" uri="{CE6537A1-D6FC-4f65-9D91-7224C49458BB}"/>
                <c:ext xmlns:c16="http://schemas.microsoft.com/office/drawing/2014/chart" uri="{C3380CC4-5D6E-409C-BE32-E72D297353CC}">
                  <c16:uniqueId val="{00000019-7DDD-4FE3-A868-3BC27DCAA5CD}"/>
                </c:ext>
              </c:extLst>
            </c:dLbl>
            <c:dLbl>
              <c:idx val="39"/>
              <c:delete val="1"/>
              <c:extLst>
                <c:ext xmlns:c15="http://schemas.microsoft.com/office/drawing/2012/chart" uri="{CE6537A1-D6FC-4f65-9D91-7224C49458BB}"/>
                <c:ext xmlns:c16="http://schemas.microsoft.com/office/drawing/2014/chart" uri="{C3380CC4-5D6E-409C-BE32-E72D297353CC}">
                  <c16:uniqueId val="{00000016-7DDD-4FE3-A868-3BC27DCAA5CD}"/>
                </c:ext>
              </c:extLst>
            </c:dLbl>
            <c:dLbl>
              <c:idx val="40"/>
              <c:delete val="1"/>
              <c:extLst>
                <c:ext xmlns:c15="http://schemas.microsoft.com/office/drawing/2012/chart" uri="{CE6537A1-D6FC-4f65-9D91-7224C49458BB}"/>
                <c:ext xmlns:c16="http://schemas.microsoft.com/office/drawing/2014/chart" uri="{C3380CC4-5D6E-409C-BE32-E72D297353CC}">
                  <c16:uniqueId val="{00000018-7DDD-4FE3-A868-3BC27DCAA5CD}"/>
                </c:ext>
              </c:extLst>
            </c:dLbl>
            <c:dLbl>
              <c:idx val="41"/>
              <c:delete val="1"/>
              <c:extLst>
                <c:ext xmlns:c15="http://schemas.microsoft.com/office/drawing/2012/chart" uri="{CE6537A1-D6FC-4f65-9D91-7224C49458BB}"/>
                <c:ext xmlns:c16="http://schemas.microsoft.com/office/drawing/2014/chart" uri="{C3380CC4-5D6E-409C-BE32-E72D297353CC}">
                  <c16:uniqueId val="{00000034-7DDD-4FE3-A868-3BC27DCAA5CD}"/>
                </c:ext>
              </c:extLst>
            </c:dLbl>
            <c:dLbl>
              <c:idx val="42"/>
              <c:delete val="1"/>
              <c:extLst>
                <c:ext xmlns:c15="http://schemas.microsoft.com/office/drawing/2012/chart" uri="{CE6537A1-D6FC-4f65-9D91-7224C49458BB}"/>
                <c:ext xmlns:c16="http://schemas.microsoft.com/office/drawing/2014/chart" uri="{C3380CC4-5D6E-409C-BE32-E72D297353CC}">
                  <c16:uniqueId val="{00000015-7DDD-4FE3-A868-3BC27DCAA5CD}"/>
                </c:ext>
              </c:extLst>
            </c:dLbl>
            <c:dLbl>
              <c:idx val="43"/>
              <c:delete val="1"/>
              <c:extLst>
                <c:ext xmlns:c15="http://schemas.microsoft.com/office/drawing/2012/chart" uri="{CE6537A1-D6FC-4f65-9D91-7224C49458BB}"/>
                <c:ext xmlns:c16="http://schemas.microsoft.com/office/drawing/2014/chart" uri="{C3380CC4-5D6E-409C-BE32-E72D297353CC}">
                  <c16:uniqueId val="{00000014-7DDD-4FE3-A868-3BC27DCAA5CD}"/>
                </c:ext>
              </c:extLst>
            </c:dLbl>
            <c:dLbl>
              <c:idx val="44"/>
              <c:delete val="1"/>
              <c:extLst>
                <c:ext xmlns:c15="http://schemas.microsoft.com/office/drawing/2012/chart" uri="{CE6537A1-D6FC-4f65-9D91-7224C49458BB}"/>
                <c:ext xmlns:c16="http://schemas.microsoft.com/office/drawing/2014/chart" uri="{C3380CC4-5D6E-409C-BE32-E72D297353CC}">
                  <c16:uniqueId val="{00000033-7DDD-4FE3-A868-3BC27DCAA5CD}"/>
                </c:ext>
              </c:extLst>
            </c:dLbl>
            <c:dLbl>
              <c:idx val="45"/>
              <c:delete val="1"/>
              <c:extLst>
                <c:ext xmlns:c15="http://schemas.microsoft.com/office/drawing/2012/chart" uri="{CE6537A1-D6FC-4f65-9D91-7224C49458BB}"/>
                <c:ext xmlns:c16="http://schemas.microsoft.com/office/drawing/2014/chart" uri="{C3380CC4-5D6E-409C-BE32-E72D297353CC}">
                  <c16:uniqueId val="{00000013-7DDD-4FE3-A868-3BC27DCAA5CD}"/>
                </c:ext>
              </c:extLst>
            </c:dLbl>
            <c:dLbl>
              <c:idx val="46"/>
              <c:delete val="1"/>
              <c:extLst>
                <c:ext xmlns:c15="http://schemas.microsoft.com/office/drawing/2012/chart" uri="{CE6537A1-D6FC-4f65-9D91-7224C49458BB}"/>
                <c:ext xmlns:c16="http://schemas.microsoft.com/office/drawing/2014/chart" uri="{C3380CC4-5D6E-409C-BE32-E72D297353CC}">
                  <c16:uniqueId val="{00000035-7DDD-4FE3-A868-3BC27DCAA5CD}"/>
                </c:ext>
              </c:extLst>
            </c:dLbl>
            <c:dLbl>
              <c:idx val="47"/>
              <c:delete val="1"/>
              <c:extLst>
                <c:ext xmlns:c15="http://schemas.microsoft.com/office/drawing/2012/chart" uri="{CE6537A1-D6FC-4f65-9D91-7224C49458BB}"/>
                <c:ext xmlns:c16="http://schemas.microsoft.com/office/drawing/2014/chart" uri="{C3380CC4-5D6E-409C-BE32-E72D297353CC}">
                  <c16:uniqueId val="{00000012-7DDD-4FE3-A868-3BC27DCAA5CD}"/>
                </c:ext>
              </c:extLst>
            </c:dLbl>
            <c:dLbl>
              <c:idx val="48"/>
              <c:delete val="1"/>
              <c:extLst>
                <c:ext xmlns:c15="http://schemas.microsoft.com/office/drawing/2012/chart" uri="{CE6537A1-D6FC-4f65-9D91-7224C49458BB}"/>
                <c:ext xmlns:c16="http://schemas.microsoft.com/office/drawing/2014/chart" uri="{C3380CC4-5D6E-409C-BE32-E72D297353CC}">
                  <c16:uniqueId val="{00000011-7DDD-4FE3-A868-3BC27DCAA5CD}"/>
                </c:ext>
              </c:extLst>
            </c:dLbl>
            <c:dLbl>
              <c:idx val="49"/>
              <c:delete val="1"/>
              <c:extLst>
                <c:ext xmlns:c15="http://schemas.microsoft.com/office/drawing/2012/chart" uri="{CE6537A1-D6FC-4f65-9D91-7224C49458BB}"/>
                <c:ext xmlns:c16="http://schemas.microsoft.com/office/drawing/2014/chart" uri="{C3380CC4-5D6E-409C-BE32-E72D297353CC}">
                  <c16:uniqueId val="{00000036-7DDD-4FE3-A868-3BC27DCAA5CD}"/>
                </c:ext>
              </c:extLst>
            </c:dLbl>
            <c:dLbl>
              <c:idx val="50"/>
              <c:delete val="1"/>
              <c:extLst>
                <c:ext xmlns:c15="http://schemas.microsoft.com/office/drawing/2012/chart" uri="{CE6537A1-D6FC-4f65-9D91-7224C49458BB}"/>
                <c:ext xmlns:c16="http://schemas.microsoft.com/office/drawing/2014/chart" uri="{C3380CC4-5D6E-409C-BE32-E72D297353CC}">
                  <c16:uniqueId val="{00000010-7DDD-4FE3-A868-3BC27DCAA5CD}"/>
                </c:ext>
              </c:extLst>
            </c:dLbl>
            <c:dLbl>
              <c:idx val="51"/>
              <c:delete val="1"/>
              <c:extLst>
                <c:ext xmlns:c15="http://schemas.microsoft.com/office/drawing/2012/chart" uri="{CE6537A1-D6FC-4f65-9D91-7224C49458BB}"/>
                <c:ext xmlns:c16="http://schemas.microsoft.com/office/drawing/2014/chart" uri="{C3380CC4-5D6E-409C-BE32-E72D297353CC}">
                  <c16:uniqueId val="{0000000F-7DDD-4FE3-A868-3BC27DCAA5CD}"/>
                </c:ext>
              </c:extLst>
            </c:dLbl>
            <c:dLbl>
              <c:idx val="52"/>
              <c:delete val="1"/>
              <c:extLst>
                <c:ext xmlns:c15="http://schemas.microsoft.com/office/drawing/2012/chart" uri="{CE6537A1-D6FC-4f65-9D91-7224C49458BB}"/>
                <c:ext xmlns:c16="http://schemas.microsoft.com/office/drawing/2014/chart" uri="{C3380CC4-5D6E-409C-BE32-E72D297353CC}">
                  <c16:uniqueId val="{00000039-7DDD-4FE3-A868-3BC27DCAA5CD}"/>
                </c:ext>
              </c:extLst>
            </c:dLbl>
            <c:dLbl>
              <c:idx val="53"/>
              <c:delete val="1"/>
              <c:extLst>
                <c:ext xmlns:c15="http://schemas.microsoft.com/office/drawing/2012/chart" uri="{CE6537A1-D6FC-4f65-9D91-7224C49458BB}"/>
                <c:ext xmlns:c16="http://schemas.microsoft.com/office/drawing/2014/chart" uri="{C3380CC4-5D6E-409C-BE32-E72D297353CC}">
                  <c16:uniqueId val="{00000037-7DDD-4FE3-A868-3BC27DCAA5CD}"/>
                </c:ext>
              </c:extLst>
            </c:dLbl>
            <c:dLbl>
              <c:idx val="54"/>
              <c:delete val="1"/>
              <c:extLst>
                <c:ext xmlns:c15="http://schemas.microsoft.com/office/drawing/2012/chart" uri="{CE6537A1-D6FC-4f65-9D91-7224C49458BB}"/>
                <c:ext xmlns:c16="http://schemas.microsoft.com/office/drawing/2014/chart" uri="{C3380CC4-5D6E-409C-BE32-E72D297353CC}">
                  <c16:uniqueId val="{00000038-7DDD-4FE3-A868-3BC27DCAA5CD}"/>
                </c:ext>
              </c:extLst>
            </c:dLbl>
            <c:dLbl>
              <c:idx val="55"/>
              <c:delete val="1"/>
              <c:extLst>
                <c:ext xmlns:c15="http://schemas.microsoft.com/office/drawing/2012/chart" uri="{CE6537A1-D6FC-4f65-9D91-7224C49458BB}"/>
                <c:ext xmlns:c16="http://schemas.microsoft.com/office/drawing/2014/chart" uri="{C3380CC4-5D6E-409C-BE32-E72D297353CC}">
                  <c16:uniqueId val="{0000000E-7DDD-4FE3-A868-3BC27DCAA5CD}"/>
                </c:ext>
              </c:extLst>
            </c:dLbl>
            <c:dLbl>
              <c:idx val="56"/>
              <c:delete val="1"/>
              <c:extLst>
                <c:ext xmlns:c15="http://schemas.microsoft.com/office/drawing/2012/chart" uri="{CE6537A1-D6FC-4f65-9D91-7224C49458BB}"/>
                <c:ext xmlns:c16="http://schemas.microsoft.com/office/drawing/2014/chart" uri="{C3380CC4-5D6E-409C-BE32-E72D297353CC}">
                  <c16:uniqueId val="{0000000D-7DDD-4FE3-A868-3BC27DCAA5CD}"/>
                </c:ext>
              </c:extLst>
            </c:dLbl>
            <c:dLbl>
              <c:idx val="57"/>
              <c:delete val="1"/>
              <c:extLst>
                <c:ext xmlns:c15="http://schemas.microsoft.com/office/drawing/2012/chart" uri="{CE6537A1-D6FC-4f65-9D91-7224C49458BB}"/>
                <c:ext xmlns:c16="http://schemas.microsoft.com/office/drawing/2014/chart" uri="{C3380CC4-5D6E-409C-BE32-E72D297353CC}">
                  <c16:uniqueId val="{00000000-7DDD-4FE3-A868-3BC27DCAA5CD}"/>
                </c:ext>
              </c:extLst>
            </c:dLbl>
            <c:dLbl>
              <c:idx val="58"/>
              <c:delete val="1"/>
              <c:extLst>
                <c:ext xmlns:c15="http://schemas.microsoft.com/office/drawing/2012/chart" uri="{CE6537A1-D6FC-4f65-9D91-7224C49458BB}"/>
                <c:ext xmlns:c16="http://schemas.microsoft.com/office/drawing/2014/chart" uri="{C3380CC4-5D6E-409C-BE32-E72D297353CC}">
                  <c16:uniqueId val="{00000000-F548-4390-8F9E-CEE48D5DC06D}"/>
                </c:ext>
              </c:extLst>
            </c:dLbl>
            <c:dLbl>
              <c:idx val="59"/>
              <c:layout>
                <c:manualLayout>
                  <c:x val="4.8684727129956813E-2"/>
                  <c:y val="-0.33086351079623399"/>
                </c:manualLayout>
              </c:layout>
              <c:spPr>
                <a:noFill/>
                <a:ln>
                  <a:noFill/>
                </a:ln>
                <a:effectLst/>
              </c:spPr>
              <c:txPr>
                <a:bodyPr wrap="square" lIns="38100" tIns="19050" rIns="38100" bIns="19050" anchor="ctr" anchorCtr="0">
                  <a:spAutoFit/>
                </a:bodyPr>
                <a:lstStyle/>
                <a:p>
                  <a:pPr algn="ctr" rtl="0">
                    <a:defRPr lang="en-US" sz="1000" b="0" i="0" u="none" strike="noStrike" kern="1200" baseline="0">
                      <a:solidFill>
                        <a:srgbClr val="0070C0"/>
                      </a:solidFill>
                      <a:latin typeface="+mn-lt"/>
                      <a:ea typeface="Arial"/>
                      <a:cs typeface="Arial"/>
                    </a:defRPr>
                  </a:pPr>
                  <a:endParaRPr lang="da-DK"/>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85-46A9-B465-79F57B77FA26}"/>
                </c:ext>
              </c:extLst>
            </c:dLbl>
            <c:spPr>
              <a:noFill/>
              <a:ln>
                <a:noFill/>
              </a:ln>
              <a:effectLst/>
            </c:spPr>
            <c:txPr>
              <a:bodyPr wrap="square" lIns="38100" tIns="19050" rIns="38100" bIns="19050" anchor="ctr">
                <a:spAutoFit/>
              </a:bodyPr>
              <a:lstStyle/>
              <a:p>
                <a:pPr>
                  <a:defRPr sz="1000">
                    <a:latin typeface="+mn-lt"/>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Global!$B$7:$CS$7</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Global!$B$8:$CS$8</c:f>
              <c:numCache>
                <c:formatCode>General</c:formatCode>
                <c:ptCount val="96"/>
                <c:pt idx="0">
                  <c:v>316.91000000000003</c:v>
                </c:pt>
                <c:pt idx="1">
                  <c:v>317.64</c:v>
                </c:pt>
                <c:pt idx="2">
                  <c:v>318.45</c:v>
                </c:pt>
                <c:pt idx="3">
                  <c:v>318.99</c:v>
                </c:pt>
                <c:pt idx="4">
                  <c:v>319.62</c:v>
                </c:pt>
                <c:pt idx="5">
                  <c:v>320.04000000000002</c:v>
                </c:pt>
                <c:pt idx="6">
                  <c:v>321.38</c:v>
                </c:pt>
                <c:pt idx="7">
                  <c:v>322.16000000000003</c:v>
                </c:pt>
                <c:pt idx="8">
                  <c:v>323.04000000000002</c:v>
                </c:pt>
                <c:pt idx="9">
                  <c:v>324.62</c:v>
                </c:pt>
                <c:pt idx="10">
                  <c:v>325.68</c:v>
                </c:pt>
                <c:pt idx="11">
                  <c:v>326.32</c:v>
                </c:pt>
                <c:pt idx="12">
                  <c:v>327.45</c:v>
                </c:pt>
                <c:pt idx="13">
                  <c:v>329.68</c:v>
                </c:pt>
                <c:pt idx="14">
                  <c:v>330.18</c:v>
                </c:pt>
                <c:pt idx="15">
                  <c:v>331.11</c:v>
                </c:pt>
                <c:pt idx="16">
                  <c:v>332.04</c:v>
                </c:pt>
                <c:pt idx="17">
                  <c:v>333.83</c:v>
                </c:pt>
                <c:pt idx="18">
                  <c:v>335.4</c:v>
                </c:pt>
                <c:pt idx="19">
                  <c:v>336.84</c:v>
                </c:pt>
                <c:pt idx="20">
                  <c:v>338.75</c:v>
                </c:pt>
                <c:pt idx="21">
                  <c:v>340.11</c:v>
                </c:pt>
                <c:pt idx="22">
                  <c:v>341.45</c:v>
                </c:pt>
                <c:pt idx="23">
                  <c:v>343.05</c:v>
                </c:pt>
                <c:pt idx="24">
                  <c:v>344.65</c:v>
                </c:pt>
                <c:pt idx="25">
                  <c:v>346.12</c:v>
                </c:pt>
                <c:pt idx="26">
                  <c:v>347.42</c:v>
                </c:pt>
                <c:pt idx="27">
                  <c:v>349.19</c:v>
                </c:pt>
                <c:pt idx="28">
                  <c:v>351.57</c:v>
                </c:pt>
                <c:pt idx="29">
                  <c:v>353.12</c:v>
                </c:pt>
                <c:pt idx="30">
                  <c:v>354.39</c:v>
                </c:pt>
                <c:pt idx="31">
                  <c:v>355.61</c:v>
                </c:pt>
                <c:pt idx="32">
                  <c:v>356.45</c:v>
                </c:pt>
                <c:pt idx="33" formatCode="0.00">
                  <c:v>357.1</c:v>
                </c:pt>
                <c:pt idx="34">
                  <c:v>358.83</c:v>
                </c:pt>
                <c:pt idx="35">
                  <c:v>360.82</c:v>
                </c:pt>
                <c:pt idx="36">
                  <c:v>362.61</c:v>
                </c:pt>
                <c:pt idx="37">
                  <c:v>363.73</c:v>
                </c:pt>
                <c:pt idx="38" formatCode="0.00">
                  <c:v>366.7</c:v>
                </c:pt>
                <c:pt idx="39">
                  <c:v>368.38</c:v>
                </c:pt>
                <c:pt idx="40">
                  <c:v>369.55</c:v>
                </c:pt>
                <c:pt idx="41">
                  <c:v>371.14</c:v>
                </c:pt>
                <c:pt idx="42">
                  <c:v>373.28</c:v>
                </c:pt>
                <c:pt idx="43" formatCode="0.00">
                  <c:v>375.8</c:v>
                </c:pt>
                <c:pt idx="44">
                  <c:v>377.52</c:v>
                </c:pt>
                <c:pt idx="45" formatCode="0.00">
                  <c:v>379.8</c:v>
                </c:pt>
                <c:pt idx="46" formatCode="0.00">
                  <c:v>381.9</c:v>
                </c:pt>
                <c:pt idx="47">
                  <c:v>383.79</c:v>
                </c:pt>
                <c:pt idx="48">
                  <c:v>385.6</c:v>
                </c:pt>
                <c:pt idx="49">
                  <c:v>387.43</c:v>
                </c:pt>
                <c:pt idx="50" formatCode="0.00">
                  <c:v>389.9</c:v>
                </c:pt>
                <c:pt idx="51">
                  <c:v>391.65</c:v>
                </c:pt>
                <c:pt idx="52">
                  <c:v>393.85</c:v>
                </c:pt>
                <c:pt idx="53">
                  <c:v>396.52</c:v>
                </c:pt>
                <c:pt idx="54">
                  <c:v>398.65</c:v>
                </c:pt>
                <c:pt idx="55">
                  <c:v>400.83</c:v>
                </c:pt>
                <c:pt idx="56">
                  <c:v>404.24</c:v>
                </c:pt>
                <c:pt idx="57">
                  <c:v>406.55</c:v>
                </c:pt>
                <c:pt idx="58">
                  <c:v>408.52</c:v>
                </c:pt>
                <c:pt idx="59">
                  <c:v>411.44</c:v>
                </c:pt>
              </c:numCache>
            </c:numRef>
          </c:val>
          <c:extLst>
            <c:ext xmlns:c16="http://schemas.microsoft.com/office/drawing/2014/chart" uri="{C3380CC4-5D6E-409C-BE32-E72D297353CC}">
              <c16:uniqueId val="{00000000-3510-443A-8A65-66AAF4D3E99D}"/>
            </c:ext>
          </c:extLst>
        </c:ser>
        <c:dLbls>
          <c:showLegendKey val="0"/>
          <c:showVal val="0"/>
          <c:showCatName val="0"/>
          <c:showSerName val="0"/>
          <c:showPercent val="0"/>
          <c:showBubbleSize val="0"/>
        </c:dLbls>
        <c:gapWidth val="150"/>
        <c:overlap val="100"/>
        <c:axId val="327758240"/>
        <c:axId val="1"/>
      </c:barChart>
      <c:catAx>
        <c:axId val="32775824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500"/>
          <c:min val="0"/>
        </c:scaling>
        <c:delete val="0"/>
        <c:axPos val="l"/>
        <c:majorGridlines>
          <c:spPr>
            <a:ln w="3175">
              <a:solidFill>
                <a:schemeClr val="tx1">
                  <a:lumMod val="65000"/>
                  <a:lumOff val="35000"/>
                </a:schemeClr>
              </a:solidFill>
              <a:prstDash val="solid"/>
            </a:ln>
          </c:spPr>
        </c:maj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58240"/>
        <c:crosses val="autoZero"/>
        <c:crossBetween val="between"/>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Global Population in billion</a:t>
            </a:r>
          </a:p>
        </c:rich>
      </c:tx>
      <c:layout>
        <c:manualLayout>
          <c:xMode val="edge"/>
          <c:yMode val="edge"/>
          <c:x val="0.25488540991199632"/>
          <c:y val="3.3241067707762154E-2"/>
        </c:manualLayout>
      </c:layout>
      <c:overlay val="0"/>
      <c:spPr>
        <a:noFill/>
        <a:ln w="25400">
          <a:noFill/>
        </a:ln>
      </c:spPr>
    </c:title>
    <c:autoTitleDeleted val="0"/>
    <c:plotArea>
      <c:layout>
        <c:manualLayout>
          <c:layoutTarget val="inner"/>
          <c:xMode val="edge"/>
          <c:yMode val="edge"/>
          <c:x val="5.3588541785914018E-2"/>
          <c:y val="9.6442180021614948E-2"/>
          <c:w val="0.92472008645978088"/>
          <c:h val="0.74658737069630998"/>
        </c:manualLayout>
      </c:layout>
      <c:barChart>
        <c:barDir val="col"/>
        <c:grouping val="stacked"/>
        <c:varyColors val="0"/>
        <c:ser>
          <c:idx val="0"/>
          <c:order val="0"/>
          <c:tx>
            <c:strRef>
              <c:f>Global!$A$64</c:f>
              <c:strCache>
                <c:ptCount val="1"/>
                <c:pt idx="0">
                  <c:v>billions:</c:v>
                </c:pt>
              </c:strCache>
            </c:strRef>
          </c:tx>
          <c:spPr>
            <a:solidFill>
              <a:schemeClr val="bg1">
                <a:lumMod val="50000"/>
              </a:schemeClr>
            </a:solidFill>
            <a:ln w="25400">
              <a:solidFill>
                <a:schemeClr val="bg1">
                  <a:lumMod val="50000"/>
                </a:schemeClr>
              </a:solidFill>
            </a:ln>
          </c:spPr>
          <c:invertIfNegative val="0"/>
          <c:dLbls>
            <c:dLbl>
              <c:idx val="0"/>
              <c:layout>
                <c:manualLayout>
                  <c:x val="4.7058823529411764E-2"/>
                  <c:y val="-0.20556356337810722"/>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99B-4C74-A764-4532D12B75D1}"/>
                </c:ext>
              </c:extLst>
            </c:dLbl>
            <c:dLbl>
              <c:idx val="1"/>
              <c:delete val="1"/>
              <c:extLst>
                <c:ext xmlns:c15="http://schemas.microsoft.com/office/drawing/2012/chart" uri="{CE6537A1-D6FC-4f65-9D91-7224C49458BB}"/>
                <c:ext xmlns:c16="http://schemas.microsoft.com/office/drawing/2014/chart" uri="{C3380CC4-5D6E-409C-BE32-E72D297353CC}">
                  <c16:uniqueId val="{00000009-199B-4C74-A764-4532D12B75D1}"/>
                </c:ext>
              </c:extLst>
            </c:dLbl>
            <c:dLbl>
              <c:idx val="2"/>
              <c:delete val="1"/>
              <c:extLst>
                <c:ext xmlns:c15="http://schemas.microsoft.com/office/drawing/2012/chart" uri="{CE6537A1-D6FC-4f65-9D91-7224C49458BB}"/>
                <c:ext xmlns:c16="http://schemas.microsoft.com/office/drawing/2014/chart" uri="{C3380CC4-5D6E-409C-BE32-E72D297353CC}">
                  <c16:uniqueId val="{00000003-199B-4C74-A764-4532D12B75D1}"/>
                </c:ext>
              </c:extLst>
            </c:dLbl>
            <c:dLbl>
              <c:idx val="3"/>
              <c:delete val="1"/>
              <c:extLst>
                <c:ext xmlns:c15="http://schemas.microsoft.com/office/drawing/2012/chart" uri="{CE6537A1-D6FC-4f65-9D91-7224C49458BB}"/>
                <c:ext xmlns:c16="http://schemas.microsoft.com/office/drawing/2014/chart" uri="{C3380CC4-5D6E-409C-BE32-E72D297353CC}">
                  <c16:uniqueId val="{00000002-199B-4C74-A764-4532D12B75D1}"/>
                </c:ext>
              </c:extLst>
            </c:dLbl>
            <c:dLbl>
              <c:idx val="4"/>
              <c:delete val="1"/>
              <c:extLst>
                <c:ext xmlns:c15="http://schemas.microsoft.com/office/drawing/2012/chart" uri="{CE6537A1-D6FC-4f65-9D91-7224C49458BB}"/>
                <c:ext xmlns:c16="http://schemas.microsoft.com/office/drawing/2014/chart" uri="{C3380CC4-5D6E-409C-BE32-E72D297353CC}">
                  <c16:uniqueId val="{00000008-199B-4C74-A764-4532D12B75D1}"/>
                </c:ext>
              </c:extLst>
            </c:dLbl>
            <c:dLbl>
              <c:idx val="5"/>
              <c:delete val="1"/>
              <c:extLst>
                <c:ext xmlns:c15="http://schemas.microsoft.com/office/drawing/2012/chart" uri="{CE6537A1-D6FC-4f65-9D91-7224C49458BB}"/>
                <c:ext xmlns:c16="http://schemas.microsoft.com/office/drawing/2014/chart" uri="{C3380CC4-5D6E-409C-BE32-E72D297353CC}">
                  <c16:uniqueId val="{00000007-199B-4C74-A764-4532D12B75D1}"/>
                </c:ext>
              </c:extLst>
            </c:dLbl>
            <c:dLbl>
              <c:idx val="6"/>
              <c:delete val="1"/>
              <c:extLst>
                <c:ext xmlns:c15="http://schemas.microsoft.com/office/drawing/2012/chart" uri="{CE6537A1-D6FC-4f65-9D91-7224C49458BB}"/>
                <c:ext xmlns:c16="http://schemas.microsoft.com/office/drawing/2014/chart" uri="{C3380CC4-5D6E-409C-BE32-E72D297353CC}">
                  <c16:uniqueId val="{00000004-199B-4C74-A764-4532D12B75D1}"/>
                </c:ext>
              </c:extLst>
            </c:dLbl>
            <c:dLbl>
              <c:idx val="7"/>
              <c:delete val="1"/>
              <c:extLst>
                <c:ext xmlns:c15="http://schemas.microsoft.com/office/drawing/2012/chart" uri="{CE6537A1-D6FC-4f65-9D91-7224C49458BB}"/>
                <c:ext xmlns:c16="http://schemas.microsoft.com/office/drawing/2014/chart" uri="{C3380CC4-5D6E-409C-BE32-E72D297353CC}">
                  <c16:uniqueId val="{00000005-199B-4C74-A764-4532D12B75D1}"/>
                </c:ext>
              </c:extLst>
            </c:dLbl>
            <c:dLbl>
              <c:idx val="8"/>
              <c:delete val="1"/>
              <c:extLst>
                <c:ext xmlns:c15="http://schemas.microsoft.com/office/drawing/2012/chart" uri="{CE6537A1-D6FC-4f65-9D91-7224C49458BB}"/>
                <c:ext xmlns:c16="http://schemas.microsoft.com/office/drawing/2014/chart" uri="{C3380CC4-5D6E-409C-BE32-E72D297353CC}">
                  <c16:uniqueId val="{0000000D-199B-4C74-A764-4532D12B75D1}"/>
                </c:ext>
              </c:extLst>
            </c:dLbl>
            <c:dLbl>
              <c:idx val="9"/>
              <c:delete val="1"/>
              <c:extLst>
                <c:ext xmlns:c15="http://schemas.microsoft.com/office/drawing/2012/chart" uri="{CE6537A1-D6FC-4f65-9D91-7224C49458BB}"/>
                <c:ext xmlns:c16="http://schemas.microsoft.com/office/drawing/2014/chart" uri="{C3380CC4-5D6E-409C-BE32-E72D297353CC}">
                  <c16:uniqueId val="{00000006-199B-4C74-A764-4532D12B75D1}"/>
                </c:ext>
              </c:extLst>
            </c:dLbl>
            <c:dLbl>
              <c:idx val="10"/>
              <c:delete val="1"/>
              <c:extLst>
                <c:ext xmlns:c15="http://schemas.microsoft.com/office/drawing/2012/chart" uri="{CE6537A1-D6FC-4f65-9D91-7224C49458BB}"/>
                <c:ext xmlns:c16="http://schemas.microsoft.com/office/drawing/2014/chart" uri="{C3380CC4-5D6E-409C-BE32-E72D297353CC}">
                  <c16:uniqueId val="{0000000B-199B-4C74-A764-4532D12B75D1}"/>
                </c:ext>
              </c:extLst>
            </c:dLbl>
            <c:dLbl>
              <c:idx val="11"/>
              <c:delete val="1"/>
              <c:extLst>
                <c:ext xmlns:c15="http://schemas.microsoft.com/office/drawing/2012/chart" uri="{CE6537A1-D6FC-4f65-9D91-7224C49458BB}"/>
                <c:ext xmlns:c16="http://schemas.microsoft.com/office/drawing/2014/chart" uri="{C3380CC4-5D6E-409C-BE32-E72D297353CC}">
                  <c16:uniqueId val="{0000000A-199B-4C74-A764-4532D12B75D1}"/>
                </c:ext>
              </c:extLst>
            </c:dLbl>
            <c:dLbl>
              <c:idx val="12"/>
              <c:delete val="1"/>
              <c:extLst>
                <c:ext xmlns:c15="http://schemas.microsoft.com/office/drawing/2012/chart" uri="{CE6537A1-D6FC-4f65-9D91-7224C49458BB}"/>
                <c:ext xmlns:c16="http://schemas.microsoft.com/office/drawing/2014/chart" uri="{C3380CC4-5D6E-409C-BE32-E72D297353CC}">
                  <c16:uniqueId val="{0000000C-199B-4C74-A764-4532D12B75D1}"/>
                </c:ext>
              </c:extLst>
            </c:dLbl>
            <c:dLbl>
              <c:idx val="13"/>
              <c:delete val="1"/>
              <c:extLst>
                <c:ext xmlns:c15="http://schemas.microsoft.com/office/drawing/2012/chart" uri="{CE6537A1-D6FC-4f65-9D91-7224C49458BB}"/>
                <c:ext xmlns:c16="http://schemas.microsoft.com/office/drawing/2014/chart" uri="{C3380CC4-5D6E-409C-BE32-E72D297353CC}">
                  <c16:uniqueId val="{00000039-199B-4C74-A764-4532D12B75D1}"/>
                </c:ext>
              </c:extLst>
            </c:dLbl>
            <c:dLbl>
              <c:idx val="14"/>
              <c:delete val="1"/>
              <c:extLst>
                <c:ext xmlns:c15="http://schemas.microsoft.com/office/drawing/2012/chart" uri="{CE6537A1-D6FC-4f65-9D91-7224C49458BB}"/>
                <c:ext xmlns:c16="http://schemas.microsoft.com/office/drawing/2014/chart" uri="{C3380CC4-5D6E-409C-BE32-E72D297353CC}">
                  <c16:uniqueId val="{00000038-199B-4C74-A764-4532D12B75D1}"/>
                </c:ext>
              </c:extLst>
            </c:dLbl>
            <c:dLbl>
              <c:idx val="15"/>
              <c:delete val="1"/>
              <c:extLst>
                <c:ext xmlns:c15="http://schemas.microsoft.com/office/drawing/2012/chart" uri="{CE6537A1-D6FC-4f65-9D91-7224C49458BB}"/>
                <c:ext xmlns:c16="http://schemas.microsoft.com/office/drawing/2014/chart" uri="{C3380CC4-5D6E-409C-BE32-E72D297353CC}">
                  <c16:uniqueId val="{0000000F-199B-4C74-A764-4532D12B75D1}"/>
                </c:ext>
              </c:extLst>
            </c:dLbl>
            <c:dLbl>
              <c:idx val="16"/>
              <c:delete val="1"/>
              <c:extLst>
                <c:ext xmlns:c15="http://schemas.microsoft.com/office/drawing/2012/chart" uri="{CE6537A1-D6FC-4f65-9D91-7224C49458BB}"/>
                <c:ext xmlns:c16="http://schemas.microsoft.com/office/drawing/2014/chart" uri="{C3380CC4-5D6E-409C-BE32-E72D297353CC}">
                  <c16:uniqueId val="{0000000E-199B-4C74-A764-4532D12B75D1}"/>
                </c:ext>
              </c:extLst>
            </c:dLbl>
            <c:dLbl>
              <c:idx val="17"/>
              <c:delete val="1"/>
              <c:extLst>
                <c:ext xmlns:c15="http://schemas.microsoft.com/office/drawing/2012/chart" uri="{CE6537A1-D6FC-4f65-9D91-7224C49458BB}"/>
                <c:ext xmlns:c16="http://schemas.microsoft.com/office/drawing/2014/chart" uri="{C3380CC4-5D6E-409C-BE32-E72D297353CC}">
                  <c16:uniqueId val="{00000037-199B-4C74-A764-4532D12B75D1}"/>
                </c:ext>
              </c:extLst>
            </c:dLbl>
            <c:dLbl>
              <c:idx val="18"/>
              <c:delete val="1"/>
              <c:extLst>
                <c:ext xmlns:c15="http://schemas.microsoft.com/office/drawing/2012/chart" uri="{CE6537A1-D6FC-4f65-9D91-7224C49458BB}"/>
                <c:ext xmlns:c16="http://schemas.microsoft.com/office/drawing/2014/chart" uri="{C3380CC4-5D6E-409C-BE32-E72D297353CC}">
                  <c16:uniqueId val="{00000036-199B-4C74-A764-4532D12B75D1}"/>
                </c:ext>
              </c:extLst>
            </c:dLbl>
            <c:dLbl>
              <c:idx val="19"/>
              <c:delete val="1"/>
              <c:extLst>
                <c:ext xmlns:c15="http://schemas.microsoft.com/office/drawing/2012/chart" uri="{CE6537A1-D6FC-4f65-9D91-7224C49458BB}"/>
                <c:ext xmlns:c16="http://schemas.microsoft.com/office/drawing/2014/chart" uri="{C3380CC4-5D6E-409C-BE32-E72D297353CC}">
                  <c16:uniqueId val="{00000035-199B-4C74-A764-4532D12B75D1}"/>
                </c:ext>
              </c:extLst>
            </c:dLbl>
            <c:dLbl>
              <c:idx val="20"/>
              <c:delete val="1"/>
              <c:extLst>
                <c:ext xmlns:c15="http://schemas.microsoft.com/office/drawing/2012/chart" uri="{CE6537A1-D6FC-4f65-9D91-7224C49458BB}"/>
                <c:ext xmlns:c16="http://schemas.microsoft.com/office/drawing/2014/chart" uri="{C3380CC4-5D6E-409C-BE32-E72D297353CC}">
                  <c16:uniqueId val="{00000034-199B-4C74-A764-4532D12B75D1}"/>
                </c:ext>
              </c:extLst>
            </c:dLbl>
            <c:dLbl>
              <c:idx val="21"/>
              <c:delete val="1"/>
              <c:extLst>
                <c:ext xmlns:c15="http://schemas.microsoft.com/office/drawing/2012/chart" uri="{CE6537A1-D6FC-4f65-9D91-7224C49458BB}"/>
                <c:ext xmlns:c16="http://schemas.microsoft.com/office/drawing/2014/chart" uri="{C3380CC4-5D6E-409C-BE32-E72D297353CC}">
                  <c16:uniqueId val="{00000033-199B-4C74-A764-4532D12B75D1}"/>
                </c:ext>
              </c:extLst>
            </c:dLbl>
            <c:dLbl>
              <c:idx val="22"/>
              <c:delete val="1"/>
              <c:extLst>
                <c:ext xmlns:c15="http://schemas.microsoft.com/office/drawing/2012/chart" uri="{CE6537A1-D6FC-4f65-9D91-7224C49458BB}"/>
                <c:ext xmlns:c16="http://schemas.microsoft.com/office/drawing/2014/chart" uri="{C3380CC4-5D6E-409C-BE32-E72D297353CC}">
                  <c16:uniqueId val="{00000032-199B-4C74-A764-4532D12B75D1}"/>
                </c:ext>
              </c:extLst>
            </c:dLbl>
            <c:dLbl>
              <c:idx val="23"/>
              <c:delete val="1"/>
              <c:extLst>
                <c:ext xmlns:c15="http://schemas.microsoft.com/office/drawing/2012/chart" uri="{CE6537A1-D6FC-4f65-9D91-7224C49458BB}"/>
                <c:ext xmlns:c16="http://schemas.microsoft.com/office/drawing/2014/chart" uri="{C3380CC4-5D6E-409C-BE32-E72D297353CC}">
                  <c16:uniqueId val="{00000031-199B-4C74-A764-4532D12B75D1}"/>
                </c:ext>
              </c:extLst>
            </c:dLbl>
            <c:dLbl>
              <c:idx val="24"/>
              <c:delete val="1"/>
              <c:extLst>
                <c:ext xmlns:c15="http://schemas.microsoft.com/office/drawing/2012/chart" uri="{CE6537A1-D6FC-4f65-9D91-7224C49458BB}"/>
                <c:ext xmlns:c16="http://schemas.microsoft.com/office/drawing/2014/chart" uri="{C3380CC4-5D6E-409C-BE32-E72D297353CC}">
                  <c16:uniqueId val="{00000030-199B-4C74-A764-4532D12B75D1}"/>
                </c:ext>
              </c:extLst>
            </c:dLbl>
            <c:dLbl>
              <c:idx val="25"/>
              <c:delete val="1"/>
              <c:extLst>
                <c:ext xmlns:c15="http://schemas.microsoft.com/office/drawing/2012/chart" uri="{CE6537A1-D6FC-4f65-9D91-7224C49458BB}"/>
                <c:ext xmlns:c16="http://schemas.microsoft.com/office/drawing/2014/chart" uri="{C3380CC4-5D6E-409C-BE32-E72D297353CC}">
                  <c16:uniqueId val="{0000002F-199B-4C74-A764-4532D12B75D1}"/>
                </c:ext>
              </c:extLst>
            </c:dLbl>
            <c:dLbl>
              <c:idx val="26"/>
              <c:delete val="1"/>
              <c:extLst>
                <c:ext xmlns:c15="http://schemas.microsoft.com/office/drawing/2012/chart" uri="{CE6537A1-D6FC-4f65-9D91-7224C49458BB}"/>
                <c:ext xmlns:c16="http://schemas.microsoft.com/office/drawing/2014/chart" uri="{C3380CC4-5D6E-409C-BE32-E72D297353CC}">
                  <c16:uniqueId val="{0000002E-199B-4C74-A764-4532D12B75D1}"/>
                </c:ext>
              </c:extLst>
            </c:dLbl>
            <c:dLbl>
              <c:idx val="27"/>
              <c:delete val="1"/>
              <c:extLst>
                <c:ext xmlns:c15="http://schemas.microsoft.com/office/drawing/2012/chart" uri="{CE6537A1-D6FC-4f65-9D91-7224C49458BB}"/>
                <c:ext xmlns:c16="http://schemas.microsoft.com/office/drawing/2014/chart" uri="{C3380CC4-5D6E-409C-BE32-E72D297353CC}">
                  <c16:uniqueId val="{0000002D-199B-4C74-A764-4532D12B75D1}"/>
                </c:ext>
              </c:extLst>
            </c:dLbl>
            <c:dLbl>
              <c:idx val="28"/>
              <c:delete val="1"/>
              <c:extLst>
                <c:ext xmlns:c15="http://schemas.microsoft.com/office/drawing/2012/chart" uri="{CE6537A1-D6FC-4f65-9D91-7224C49458BB}"/>
                <c:ext xmlns:c16="http://schemas.microsoft.com/office/drawing/2014/chart" uri="{C3380CC4-5D6E-409C-BE32-E72D297353CC}">
                  <c16:uniqueId val="{0000002A-199B-4C74-A764-4532D12B75D1}"/>
                </c:ext>
              </c:extLst>
            </c:dLbl>
            <c:dLbl>
              <c:idx val="29"/>
              <c:delete val="1"/>
              <c:extLst>
                <c:ext xmlns:c15="http://schemas.microsoft.com/office/drawing/2012/chart" uri="{CE6537A1-D6FC-4f65-9D91-7224C49458BB}"/>
                <c:ext xmlns:c16="http://schemas.microsoft.com/office/drawing/2014/chart" uri="{C3380CC4-5D6E-409C-BE32-E72D297353CC}">
                  <c16:uniqueId val="{0000002C-199B-4C74-A764-4532D12B75D1}"/>
                </c:ext>
              </c:extLst>
            </c:dLbl>
            <c:dLbl>
              <c:idx val="30"/>
              <c:delete val="1"/>
              <c:extLst>
                <c:ext xmlns:c15="http://schemas.microsoft.com/office/drawing/2012/chart" uri="{CE6537A1-D6FC-4f65-9D91-7224C49458BB}"/>
                <c:ext xmlns:c16="http://schemas.microsoft.com/office/drawing/2014/chart" uri="{C3380CC4-5D6E-409C-BE32-E72D297353CC}">
                  <c16:uniqueId val="{0000002B-199B-4C74-A764-4532D12B75D1}"/>
                </c:ext>
              </c:extLst>
            </c:dLbl>
            <c:dLbl>
              <c:idx val="31"/>
              <c:delete val="1"/>
              <c:extLst>
                <c:ext xmlns:c15="http://schemas.microsoft.com/office/drawing/2012/chart" uri="{CE6537A1-D6FC-4f65-9D91-7224C49458BB}"/>
                <c:ext xmlns:c16="http://schemas.microsoft.com/office/drawing/2014/chart" uri="{C3380CC4-5D6E-409C-BE32-E72D297353CC}">
                  <c16:uniqueId val="{00000029-199B-4C74-A764-4532D12B75D1}"/>
                </c:ext>
              </c:extLst>
            </c:dLbl>
            <c:dLbl>
              <c:idx val="32"/>
              <c:delete val="1"/>
              <c:extLst>
                <c:ext xmlns:c15="http://schemas.microsoft.com/office/drawing/2012/chart" uri="{CE6537A1-D6FC-4f65-9D91-7224C49458BB}"/>
                <c:ext xmlns:c16="http://schemas.microsoft.com/office/drawing/2014/chart" uri="{C3380CC4-5D6E-409C-BE32-E72D297353CC}">
                  <c16:uniqueId val="{00000028-199B-4C74-A764-4532D12B75D1}"/>
                </c:ext>
              </c:extLst>
            </c:dLbl>
            <c:dLbl>
              <c:idx val="33"/>
              <c:delete val="1"/>
              <c:extLst>
                <c:ext xmlns:c15="http://schemas.microsoft.com/office/drawing/2012/chart" uri="{CE6537A1-D6FC-4f65-9D91-7224C49458BB}"/>
                <c:ext xmlns:c16="http://schemas.microsoft.com/office/drawing/2014/chart" uri="{C3380CC4-5D6E-409C-BE32-E72D297353CC}">
                  <c16:uniqueId val="{00000027-199B-4C74-A764-4532D12B75D1}"/>
                </c:ext>
              </c:extLst>
            </c:dLbl>
            <c:dLbl>
              <c:idx val="34"/>
              <c:delete val="1"/>
              <c:extLst>
                <c:ext xmlns:c15="http://schemas.microsoft.com/office/drawing/2012/chart" uri="{CE6537A1-D6FC-4f65-9D91-7224C49458BB}"/>
                <c:ext xmlns:c16="http://schemas.microsoft.com/office/drawing/2014/chart" uri="{C3380CC4-5D6E-409C-BE32-E72D297353CC}">
                  <c16:uniqueId val="{00000026-199B-4C74-A764-4532D12B75D1}"/>
                </c:ext>
              </c:extLst>
            </c:dLbl>
            <c:dLbl>
              <c:idx val="35"/>
              <c:delete val="1"/>
              <c:extLst>
                <c:ext xmlns:c15="http://schemas.microsoft.com/office/drawing/2012/chart" uri="{CE6537A1-D6FC-4f65-9D91-7224C49458BB}"/>
                <c:ext xmlns:c16="http://schemas.microsoft.com/office/drawing/2014/chart" uri="{C3380CC4-5D6E-409C-BE32-E72D297353CC}">
                  <c16:uniqueId val="{00000025-199B-4C74-A764-4532D12B75D1}"/>
                </c:ext>
              </c:extLst>
            </c:dLbl>
            <c:dLbl>
              <c:idx val="36"/>
              <c:delete val="1"/>
              <c:extLst>
                <c:ext xmlns:c15="http://schemas.microsoft.com/office/drawing/2012/chart" uri="{CE6537A1-D6FC-4f65-9D91-7224C49458BB}"/>
                <c:ext xmlns:c16="http://schemas.microsoft.com/office/drawing/2014/chart" uri="{C3380CC4-5D6E-409C-BE32-E72D297353CC}">
                  <c16:uniqueId val="{00000024-199B-4C74-A764-4532D12B75D1}"/>
                </c:ext>
              </c:extLst>
            </c:dLbl>
            <c:dLbl>
              <c:idx val="37"/>
              <c:delete val="1"/>
              <c:extLst>
                <c:ext xmlns:c15="http://schemas.microsoft.com/office/drawing/2012/chart" uri="{CE6537A1-D6FC-4f65-9D91-7224C49458BB}"/>
                <c:ext xmlns:c16="http://schemas.microsoft.com/office/drawing/2014/chart" uri="{C3380CC4-5D6E-409C-BE32-E72D297353CC}">
                  <c16:uniqueId val="{00000023-199B-4C74-A764-4532D12B75D1}"/>
                </c:ext>
              </c:extLst>
            </c:dLbl>
            <c:dLbl>
              <c:idx val="38"/>
              <c:delete val="1"/>
              <c:extLst>
                <c:ext xmlns:c15="http://schemas.microsoft.com/office/drawing/2012/chart" uri="{CE6537A1-D6FC-4f65-9D91-7224C49458BB}"/>
                <c:ext xmlns:c16="http://schemas.microsoft.com/office/drawing/2014/chart" uri="{C3380CC4-5D6E-409C-BE32-E72D297353CC}">
                  <c16:uniqueId val="{00000022-199B-4C74-A764-4532D12B75D1}"/>
                </c:ext>
              </c:extLst>
            </c:dLbl>
            <c:dLbl>
              <c:idx val="39"/>
              <c:delete val="1"/>
              <c:extLst>
                <c:ext xmlns:c15="http://schemas.microsoft.com/office/drawing/2012/chart" uri="{CE6537A1-D6FC-4f65-9D91-7224C49458BB}"/>
                <c:ext xmlns:c16="http://schemas.microsoft.com/office/drawing/2014/chart" uri="{C3380CC4-5D6E-409C-BE32-E72D297353CC}">
                  <c16:uniqueId val="{00000021-199B-4C74-A764-4532D12B75D1}"/>
                </c:ext>
              </c:extLst>
            </c:dLbl>
            <c:dLbl>
              <c:idx val="40"/>
              <c:delete val="1"/>
              <c:extLst>
                <c:ext xmlns:c15="http://schemas.microsoft.com/office/drawing/2012/chart" uri="{CE6537A1-D6FC-4f65-9D91-7224C49458BB}"/>
                <c:ext xmlns:c16="http://schemas.microsoft.com/office/drawing/2014/chart" uri="{C3380CC4-5D6E-409C-BE32-E72D297353CC}">
                  <c16:uniqueId val="{00000020-199B-4C74-A764-4532D12B75D1}"/>
                </c:ext>
              </c:extLst>
            </c:dLbl>
            <c:dLbl>
              <c:idx val="41"/>
              <c:delete val="1"/>
              <c:extLst>
                <c:ext xmlns:c15="http://schemas.microsoft.com/office/drawing/2012/chart" uri="{CE6537A1-D6FC-4f65-9D91-7224C49458BB}"/>
                <c:ext xmlns:c16="http://schemas.microsoft.com/office/drawing/2014/chart" uri="{C3380CC4-5D6E-409C-BE32-E72D297353CC}">
                  <c16:uniqueId val="{0000001F-199B-4C74-A764-4532D12B75D1}"/>
                </c:ext>
              </c:extLst>
            </c:dLbl>
            <c:dLbl>
              <c:idx val="42"/>
              <c:delete val="1"/>
              <c:extLst>
                <c:ext xmlns:c15="http://schemas.microsoft.com/office/drawing/2012/chart" uri="{CE6537A1-D6FC-4f65-9D91-7224C49458BB}"/>
                <c:ext xmlns:c16="http://schemas.microsoft.com/office/drawing/2014/chart" uri="{C3380CC4-5D6E-409C-BE32-E72D297353CC}">
                  <c16:uniqueId val="{0000001D-199B-4C74-A764-4532D12B75D1}"/>
                </c:ext>
              </c:extLst>
            </c:dLbl>
            <c:dLbl>
              <c:idx val="43"/>
              <c:delete val="1"/>
              <c:extLst>
                <c:ext xmlns:c15="http://schemas.microsoft.com/office/drawing/2012/chart" uri="{CE6537A1-D6FC-4f65-9D91-7224C49458BB}"/>
                <c:ext xmlns:c16="http://schemas.microsoft.com/office/drawing/2014/chart" uri="{C3380CC4-5D6E-409C-BE32-E72D297353CC}">
                  <c16:uniqueId val="{0000001C-199B-4C74-A764-4532D12B75D1}"/>
                </c:ext>
              </c:extLst>
            </c:dLbl>
            <c:dLbl>
              <c:idx val="44"/>
              <c:delete val="1"/>
              <c:extLst>
                <c:ext xmlns:c15="http://schemas.microsoft.com/office/drawing/2012/chart" uri="{CE6537A1-D6FC-4f65-9D91-7224C49458BB}"/>
                <c:ext xmlns:c16="http://schemas.microsoft.com/office/drawing/2014/chart" uri="{C3380CC4-5D6E-409C-BE32-E72D297353CC}">
                  <c16:uniqueId val="{0000001B-199B-4C74-A764-4532D12B75D1}"/>
                </c:ext>
              </c:extLst>
            </c:dLbl>
            <c:dLbl>
              <c:idx val="45"/>
              <c:delete val="1"/>
              <c:extLst>
                <c:ext xmlns:c15="http://schemas.microsoft.com/office/drawing/2012/chart" uri="{CE6537A1-D6FC-4f65-9D91-7224C49458BB}"/>
                <c:ext xmlns:c16="http://schemas.microsoft.com/office/drawing/2014/chart" uri="{C3380CC4-5D6E-409C-BE32-E72D297353CC}">
                  <c16:uniqueId val="{0000001E-199B-4C74-A764-4532D12B75D1}"/>
                </c:ext>
              </c:extLst>
            </c:dLbl>
            <c:dLbl>
              <c:idx val="46"/>
              <c:delete val="1"/>
              <c:extLst>
                <c:ext xmlns:c15="http://schemas.microsoft.com/office/drawing/2012/chart" uri="{CE6537A1-D6FC-4f65-9D91-7224C49458BB}"/>
                <c:ext xmlns:c16="http://schemas.microsoft.com/office/drawing/2014/chart" uri="{C3380CC4-5D6E-409C-BE32-E72D297353CC}">
                  <c16:uniqueId val="{0000001A-199B-4C74-A764-4532D12B75D1}"/>
                </c:ext>
              </c:extLst>
            </c:dLbl>
            <c:dLbl>
              <c:idx val="47"/>
              <c:delete val="1"/>
              <c:extLst>
                <c:ext xmlns:c15="http://schemas.microsoft.com/office/drawing/2012/chart" uri="{CE6537A1-D6FC-4f65-9D91-7224C49458BB}"/>
                <c:ext xmlns:c16="http://schemas.microsoft.com/office/drawing/2014/chart" uri="{C3380CC4-5D6E-409C-BE32-E72D297353CC}">
                  <c16:uniqueId val="{00000019-199B-4C74-A764-4532D12B75D1}"/>
                </c:ext>
              </c:extLst>
            </c:dLbl>
            <c:dLbl>
              <c:idx val="48"/>
              <c:delete val="1"/>
              <c:extLst>
                <c:ext xmlns:c15="http://schemas.microsoft.com/office/drawing/2012/chart" uri="{CE6537A1-D6FC-4f65-9D91-7224C49458BB}"/>
                <c:ext xmlns:c16="http://schemas.microsoft.com/office/drawing/2014/chart" uri="{C3380CC4-5D6E-409C-BE32-E72D297353CC}">
                  <c16:uniqueId val="{00000018-199B-4C74-A764-4532D12B75D1}"/>
                </c:ext>
              </c:extLst>
            </c:dLbl>
            <c:dLbl>
              <c:idx val="49"/>
              <c:delete val="1"/>
              <c:extLst>
                <c:ext xmlns:c15="http://schemas.microsoft.com/office/drawing/2012/chart" uri="{CE6537A1-D6FC-4f65-9D91-7224C49458BB}"/>
                <c:ext xmlns:c16="http://schemas.microsoft.com/office/drawing/2014/chart" uri="{C3380CC4-5D6E-409C-BE32-E72D297353CC}">
                  <c16:uniqueId val="{00000017-199B-4C74-A764-4532D12B75D1}"/>
                </c:ext>
              </c:extLst>
            </c:dLbl>
            <c:dLbl>
              <c:idx val="50"/>
              <c:delete val="1"/>
              <c:extLst>
                <c:ext xmlns:c15="http://schemas.microsoft.com/office/drawing/2012/chart" uri="{CE6537A1-D6FC-4f65-9D91-7224C49458BB}"/>
                <c:ext xmlns:c16="http://schemas.microsoft.com/office/drawing/2014/chart" uri="{C3380CC4-5D6E-409C-BE32-E72D297353CC}">
                  <c16:uniqueId val="{00000016-199B-4C74-A764-4532D12B75D1}"/>
                </c:ext>
              </c:extLst>
            </c:dLbl>
            <c:dLbl>
              <c:idx val="51"/>
              <c:delete val="1"/>
              <c:extLst>
                <c:ext xmlns:c15="http://schemas.microsoft.com/office/drawing/2012/chart" uri="{CE6537A1-D6FC-4f65-9D91-7224C49458BB}"/>
                <c:ext xmlns:c16="http://schemas.microsoft.com/office/drawing/2014/chart" uri="{C3380CC4-5D6E-409C-BE32-E72D297353CC}">
                  <c16:uniqueId val="{00000015-199B-4C74-A764-4532D12B75D1}"/>
                </c:ext>
              </c:extLst>
            </c:dLbl>
            <c:dLbl>
              <c:idx val="52"/>
              <c:delete val="1"/>
              <c:extLst>
                <c:ext xmlns:c15="http://schemas.microsoft.com/office/drawing/2012/chart" uri="{CE6537A1-D6FC-4f65-9D91-7224C49458BB}"/>
                <c:ext xmlns:c16="http://schemas.microsoft.com/office/drawing/2014/chart" uri="{C3380CC4-5D6E-409C-BE32-E72D297353CC}">
                  <c16:uniqueId val="{00000014-199B-4C74-A764-4532D12B75D1}"/>
                </c:ext>
              </c:extLst>
            </c:dLbl>
            <c:dLbl>
              <c:idx val="53"/>
              <c:delete val="1"/>
              <c:extLst>
                <c:ext xmlns:c15="http://schemas.microsoft.com/office/drawing/2012/chart" uri="{CE6537A1-D6FC-4f65-9D91-7224C49458BB}"/>
                <c:ext xmlns:c16="http://schemas.microsoft.com/office/drawing/2014/chart" uri="{C3380CC4-5D6E-409C-BE32-E72D297353CC}">
                  <c16:uniqueId val="{00000013-199B-4C74-A764-4532D12B75D1}"/>
                </c:ext>
              </c:extLst>
            </c:dLbl>
            <c:dLbl>
              <c:idx val="54"/>
              <c:delete val="1"/>
              <c:extLst>
                <c:ext xmlns:c15="http://schemas.microsoft.com/office/drawing/2012/chart" uri="{CE6537A1-D6FC-4f65-9D91-7224C49458BB}"/>
                <c:ext xmlns:c16="http://schemas.microsoft.com/office/drawing/2014/chart" uri="{C3380CC4-5D6E-409C-BE32-E72D297353CC}">
                  <c16:uniqueId val="{00000012-199B-4C74-A764-4532D12B75D1}"/>
                </c:ext>
              </c:extLst>
            </c:dLbl>
            <c:dLbl>
              <c:idx val="55"/>
              <c:delete val="1"/>
              <c:extLst>
                <c:ext xmlns:c15="http://schemas.microsoft.com/office/drawing/2012/chart" uri="{CE6537A1-D6FC-4f65-9D91-7224C49458BB}"/>
                <c:ext xmlns:c16="http://schemas.microsoft.com/office/drawing/2014/chart" uri="{C3380CC4-5D6E-409C-BE32-E72D297353CC}">
                  <c16:uniqueId val="{00000011-199B-4C74-A764-4532D12B75D1}"/>
                </c:ext>
              </c:extLst>
            </c:dLbl>
            <c:dLbl>
              <c:idx val="56"/>
              <c:delete val="1"/>
              <c:extLst>
                <c:ext xmlns:c15="http://schemas.microsoft.com/office/drawing/2012/chart" uri="{CE6537A1-D6FC-4f65-9D91-7224C49458BB}"/>
                <c:ext xmlns:c16="http://schemas.microsoft.com/office/drawing/2014/chart" uri="{C3380CC4-5D6E-409C-BE32-E72D297353CC}">
                  <c16:uniqueId val="{00000010-199B-4C74-A764-4532D12B75D1}"/>
                </c:ext>
              </c:extLst>
            </c:dLbl>
            <c:dLbl>
              <c:idx val="57"/>
              <c:delete val="1"/>
              <c:extLst>
                <c:ext xmlns:c15="http://schemas.microsoft.com/office/drawing/2012/chart" uri="{CE6537A1-D6FC-4f65-9D91-7224C49458BB}"/>
                <c:ext xmlns:c16="http://schemas.microsoft.com/office/drawing/2014/chart" uri="{C3380CC4-5D6E-409C-BE32-E72D297353CC}">
                  <c16:uniqueId val="{00000000-199B-4C74-A764-4532D12B75D1}"/>
                </c:ext>
              </c:extLst>
            </c:dLbl>
            <c:dLbl>
              <c:idx val="58"/>
              <c:delete val="1"/>
              <c:extLst>
                <c:ext xmlns:c15="http://schemas.microsoft.com/office/drawing/2012/chart" uri="{CE6537A1-D6FC-4f65-9D91-7224C49458BB}"/>
                <c:ext xmlns:c16="http://schemas.microsoft.com/office/drawing/2014/chart" uri="{C3380CC4-5D6E-409C-BE32-E72D297353CC}">
                  <c16:uniqueId val="{00000000-AC00-4668-9005-8234F5D4ECA4}"/>
                </c:ext>
              </c:extLst>
            </c:dLbl>
            <c:dLbl>
              <c:idx val="59"/>
              <c:layout>
                <c:manualLayout>
                  <c:x val="4.8627450980392159E-2"/>
                  <c:y val="-0.36990409140033964"/>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7874-45CC-8B7C-37FC24143D1A}"/>
                </c:ext>
              </c:extLst>
            </c:dLbl>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Global!$B$63:$CS$63</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Global!$B$64:$CS$64</c:f>
              <c:numCache>
                <c:formatCode>#,##0.00</c:formatCode>
                <c:ptCount val="96"/>
                <c:pt idx="0">
                  <c:v>3.0350555699999999</c:v>
                </c:pt>
                <c:pt idx="1">
                  <c:v>3.076120548</c:v>
                </c:pt>
                <c:pt idx="2">
                  <c:v>3.1290637889999999</c:v>
                </c:pt>
                <c:pt idx="3">
                  <c:v>3.1939473060000001</c:v>
                </c:pt>
                <c:pt idx="4">
                  <c:v>3.259354557</c:v>
                </c:pt>
                <c:pt idx="5">
                  <c:v>3.32605423</c:v>
                </c:pt>
                <c:pt idx="6">
                  <c:v>3.3958663169999999</c:v>
                </c:pt>
                <c:pt idx="7">
                  <c:v>3.4652974200000002</c:v>
                </c:pt>
                <c:pt idx="8">
                  <c:v>3.5355118440000002</c:v>
                </c:pt>
                <c:pt idx="9">
                  <c:v>3.609910116</c:v>
                </c:pt>
                <c:pt idx="10">
                  <c:v>3.6849967100000001</c:v>
                </c:pt>
                <c:pt idx="11">
                  <c:v>3.762289912</c:v>
                </c:pt>
                <c:pt idx="12">
                  <c:v>3.8390157039999999</c:v>
                </c:pt>
                <c:pt idx="13">
                  <c:v>3.9148004780000001</c:v>
                </c:pt>
                <c:pt idx="14">
                  <c:v>3.9911943339999998</c:v>
                </c:pt>
                <c:pt idx="15">
                  <c:v>4.0659546720000002</c:v>
                </c:pt>
                <c:pt idx="16">
                  <c:v>4.1387311850000001</c:v>
                </c:pt>
                <c:pt idx="17">
                  <c:v>4.21125946</c:v>
                </c:pt>
                <c:pt idx="18">
                  <c:v>4.285061775</c:v>
                </c:pt>
                <c:pt idx="19">
                  <c:v>4.3605723100000002</c:v>
                </c:pt>
                <c:pt idx="20" formatCode="0.00">
                  <c:v>4.4367345680000003</c:v>
                </c:pt>
                <c:pt idx="21" formatCode="0.00">
                  <c:v>4.5146558170000004</c:v>
                </c:pt>
                <c:pt idx="22" formatCode="0.00">
                  <c:v>4.5954875169999996</c:v>
                </c:pt>
                <c:pt idx="23" formatCode="0.00">
                  <c:v>4.6770202440000004</c:v>
                </c:pt>
                <c:pt idx="24" formatCode="0.00">
                  <c:v>4.7583104179999998</c:v>
                </c:pt>
                <c:pt idx="25" formatCode="0.00">
                  <c:v>4.8413767910000001</c:v>
                </c:pt>
                <c:pt idx="26" formatCode="0.00">
                  <c:v>4.927207009</c:v>
                </c:pt>
                <c:pt idx="27" formatCode="0.00">
                  <c:v>5.0152678689999997</c:v>
                </c:pt>
                <c:pt idx="28" formatCode="0.00">
                  <c:v>5.1042052179999997</c:v>
                </c:pt>
                <c:pt idx="29" formatCode="0.00">
                  <c:v>5.1931233729999997</c:v>
                </c:pt>
                <c:pt idx="30" formatCode="0.00">
                  <c:v>5.2830578670000001</c:v>
                </c:pt>
                <c:pt idx="31" formatCode="0.00">
                  <c:v>5.3698899930000001</c:v>
                </c:pt>
                <c:pt idx="32" formatCode="0.00">
                  <c:v>5.4534734360000003</c:v>
                </c:pt>
                <c:pt idx="33" formatCode="0.00">
                  <c:v>5.537776461</c:v>
                </c:pt>
                <c:pt idx="34" formatCode="0.00">
                  <c:v>5.621146521</c:v>
                </c:pt>
                <c:pt idx="35" formatCode="0.00">
                  <c:v>5.7058430539999998</c:v>
                </c:pt>
                <c:pt idx="36" formatCode="0.00">
                  <c:v>5.7885961420000003</c:v>
                </c:pt>
                <c:pt idx="37" formatCode="0.00">
                  <c:v>5.871549366</c:v>
                </c:pt>
                <c:pt idx="38" formatCode="0.00">
                  <c:v>5.9536724999999997</c:v>
                </c:pt>
                <c:pt idx="39" formatCode="0.00">
                  <c:v>6.0349116389999997</c:v>
                </c:pt>
                <c:pt idx="40" formatCode="0.00">
                  <c:v>6.1154443110000001</c:v>
                </c:pt>
                <c:pt idx="41" formatCode="0.00">
                  <c:v>6.1955895600000002</c:v>
                </c:pt>
                <c:pt idx="42" formatCode="0.00">
                  <c:v>6.2747340840000003</c:v>
                </c:pt>
                <c:pt idx="43" formatCode="0.00">
                  <c:v>6.3539764270000001</c:v>
                </c:pt>
                <c:pt idx="44" formatCode="0.00">
                  <c:v>6.433748714</c:v>
                </c:pt>
                <c:pt idx="45" formatCode="0.00">
                  <c:v>6.513959904</c:v>
                </c:pt>
                <c:pt idx="46" formatCode="0.00">
                  <c:v>6.594722462</c:v>
                </c:pt>
                <c:pt idx="47" formatCode="0.00">
                  <c:v>6.6758326779999999</c:v>
                </c:pt>
                <c:pt idx="48" formatCode="0.00">
                  <c:v>6.7583025230000002</c:v>
                </c:pt>
                <c:pt idx="49" formatCode="0.00">
                  <c:v>6.8409557059999999</c:v>
                </c:pt>
                <c:pt idx="50" formatCode="0.00">
                  <c:v>6.923</c:v>
                </c:pt>
                <c:pt idx="51" formatCode="0.00">
                  <c:v>7.0039999999999996</c:v>
                </c:pt>
                <c:pt idx="52" formatCode="0.00">
                  <c:v>7.0869999999999997</c:v>
                </c:pt>
                <c:pt idx="53" formatCode="0.00">
                  <c:v>7.1710000000000003</c:v>
                </c:pt>
                <c:pt idx="54" formatCode="0.00">
                  <c:v>7.2560000000000002</c:v>
                </c:pt>
                <c:pt idx="55" formatCode="0.00">
                  <c:v>7.3410000000000002</c:v>
                </c:pt>
                <c:pt idx="56" formatCode="0.00">
                  <c:v>7.4260000000000002</c:v>
                </c:pt>
                <c:pt idx="57" formatCode="0.00">
                  <c:v>7.5110000000000001</c:v>
                </c:pt>
                <c:pt idx="58">
                  <c:v>7.594270356</c:v>
                </c:pt>
                <c:pt idx="59" formatCode="0.00">
                  <c:v>7.6779999999999999</c:v>
                </c:pt>
              </c:numCache>
            </c:numRef>
          </c:val>
          <c:extLst>
            <c:ext xmlns:c16="http://schemas.microsoft.com/office/drawing/2014/chart" uri="{C3380CC4-5D6E-409C-BE32-E72D297353CC}">
              <c16:uniqueId val="{00000000-7F5D-495B-A686-A0CA0A9DE739}"/>
            </c:ext>
          </c:extLst>
        </c:ser>
        <c:dLbls>
          <c:showLegendKey val="0"/>
          <c:showVal val="0"/>
          <c:showCatName val="0"/>
          <c:showSerName val="0"/>
          <c:showPercent val="0"/>
          <c:showBubbleSize val="0"/>
        </c:dLbls>
        <c:gapWidth val="300"/>
        <c:overlap val="100"/>
        <c:axId val="331428376"/>
        <c:axId val="1"/>
      </c:barChart>
      <c:catAx>
        <c:axId val="331428376"/>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9"/>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chemeClr val="bg1">
                <a:lumMod val="50000"/>
              </a:schemeClr>
            </a:solidFill>
            <a:prstDash val="solid"/>
          </a:ln>
        </c:spPr>
        <c:txPr>
          <a:bodyPr rot="0" vert="horz"/>
          <a:lstStyle/>
          <a:p>
            <a:pPr>
              <a:defRPr sz="950" b="0" i="0" u="none" strike="noStrike" baseline="0">
                <a:solidFill>
                  <a:srgbClr val="000000"/>
                </a:solidFill>
                <a:latin typeface="+mn-lt"/>
                <a:ea typeface="Arial"/>
                <a:cs typeface="Arial"/>
              </a:defRPr>
            </a:pPr>
            <a:endParaRPr lang="da-DK"/>
          </a:p>
        </c:txPr>
        <c:crossAx val="331428376"/>
        <c:crosses val="autoZero"/>
        <c:crossBetween val="between"/>
        <c:majorUnit val="1"/>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w="9525">
      <a:solidFill>
        <a:schemeClr val="bg1">
          <a:lumMod val="50000"/>
        </a:schemeClr>
      </a:solid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Sea Level rise in cm since 1880 with safe data since 1993.</a:t>
            </a:r>
          </a:p>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The rise between 1880 and 1993 is set at 14,00 cm (0,124 cm/year).</a:t>
            </a:r>
          </a:p>
        </c:rich>
      </c:tx>
      <c:layout>
        <c:manualLayout>
          <c:xMode val="edge"/>
          <c:yMode val="edge"/>
          <c:x val="0.21702126077215556"/>
          <c:y val="9.6803412699904157E-3"/>
        </c:manualLayout>
      </c:layout>
      <c:overlay val="0"/>
    </c:title>
    <c:autoTitleDeleted val="0"/>
    <c:plotArea>
      <c:layout>
        <c:manualLayout>
          <c:layoutTarget val="inner"/>
          <c:xMode val="edge"/>
          <c:yMode val="edge"/>
          <c:x val="5.6415138190370841E-2"/>
          <c:y val="0.12760816592436686"/>
          <c:w val="0.91468421819173429"/>
          <c:h val="0.70415550084879008"/>
        </c:manualLayout>
      </c:layout>
      <c:lineChart>
        <c:grouping val="standard"/>
        <c:varyColors val="0"/>
        <c:ser>
          <c:idx val="0"/>
          <c:order val="0"/>
          <c:tx>
            <c:strRef>
              <c:f>Global!$A$92</c:f>
              <c:strCache>
                <c:ptCount val="1"/>
                <c:pt idx="0">
                  <c:v>cm:</c:v>
                </c:pt>
              </c:strCache>
            </c:strRef>
          </c:tx>
          <c:spPr>
            <a:ln w="50800">
              <a:solidFill>
                <a:schemeClr val="tx1">
                  <a:lumMod val="50000"/>
                  <a:lumOff val="50000"/>
                </a:schemeClr>
              </a:solidFill>
            </a:ln>
          </c:spPr>
          <c:marker>
            <c:symbol val="none"/>
          </c:marker>
          <c:dLbls>
            <c:dLbl>
              <c:idx val="0"/>
              <c:layout>
                <c:manualLayout>
                  <c:x val="7.8709169618260376E-3"/>
                  <c:y val="-6.6825775656324637E-2"/>
                </c:manualLayout>
              </c:layout>
              <c:spPr>
                <a:noFill/>
                <a:ln>
                  <a:noFill/>
                </a:ln>
                <a:effectLst/>
              </c:spPr>
              <c:txPr>
                <a:bodyPr wrap="square" lIns="38100" tIns="19050" rIns="38100" bIns="19050" anchor="ctr">
                  <a:spAutoFit/>
                </a:bodyPr>
                <a:lstStyle/>
                <a:p>
                  <a:pPr>
                    <a:defRPr sz="1000">
                      <a:solidFill>
                        <a:srgbClr val="0070C0"/>
                      </a:solidFill>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55F-4B5A-B7D5-E2FF2DEAEEF6}"/>
                </c:ext>
              </c:extLst>
            </c:dLbl>
            <c:dLbl>
              <c:idx val="1"/>
              <c:delete val="1"/>
              <c:extLst>
                <c:ext xmlns:c15="http://schemas.microsoft.com/office/drawing/2012/chart" uri="{CE6537A1-D6FC-4f65-9D91-7224C49458BB}"/>
                <c:ext xmlns:c16="http://schemas.microsoft.com/office/drawing/2014/chart" uri="{C3380CC4-5D6E-409C-BE32-E72D297353CC}">
                  <c16:uniqueId val="{00000004-F55F-4B5A-B7D5-E2FF2DEAEEF6}"/>
                </c:ext>
              </c:extLst>
            </c:dLbl>
            <c:dLbl>
              <c:idx val="2"/>
              <c:delete val="1"/>
              <c:extLst>
                <c:ext xmlns:c15="http://schemas.microsoft.com/office/drawing/2012/chart" uri="{CE6537A1-D6FC-4f65-9D91-7224C49458BB}"/>
                <c:ext xmlns:c16="http://schemas.microsoft.com/office/drawing/2014/chart" uri="{C3380CC4-5D6E-409C-BE32-E72D297353CC}">
                  <c16:uniqueId val="{00000003-F55F-4B5A-B7D5-E2FF2DEAEEF6}"/>
                </c:ext>
              </c:extLst>
            </c:dLbl>
            <c:dLbl>
              <c:idx val="3"/>
              <c:delete val="1"/>
              <c:extLst>
                <c:ext xmlns:c15="http://schemas.microsoft.com/office/drawing/2012/chart" uri="{CE6537A1-D6FC-4f65-9D91-7224C49458BB}"/>
                <c:ext xmlns:c16="http://schemas.microsoft.com/office/drawing/2014/chart" uri="{C3380CC4-5D6E-409C-BE32-E72D297353CC}">
                  <c16:uniqueId val="{00000002-F55F-4B5A-B7D5-E2FF2DEAEEF6}"/>
                </c:ext>
              </c:extLst>
            </c:dLbl>
            <c:dLbl>
              <c:idx val="4"/>
              <c:delete val="1"/>
              <c:extLst>
                <c:ext xmlns:c15="http://schemas.microsoft.com/office/drawing/2012/chart" uri="{CE6537A1-D6FC-4f65-9D91-7224C49458BB}"/>
                <c:ext xmlns:c16="http://schemas.microsoft.com/office/drawing/2014/chart" uri="{C3380CC4-5D6E-409C-BE32-E72D297353CC}">
                  <c16:uniqueId val="{00000001-F55F-4B5A-B7D5-E2FF2DEAEEF6}"/>
                </c:ext>
              </c:extLst>
            </c:dLbl>
            <c:dLbl>
              <c:idx val="5"/>
              <c:delete val="1"/>
              <c:extLst>
                <c:ext xmlns:c15="http://schemas.microsoft.com/office/drawing/2012/chart" uri="{CE6537A1-D6FC-4f65-9D91-7224C49458BB}"/>
                <c:ext xmlns:c16="http://schemas.microsoft.com/office/drawing/2014/chart" uri="{C3380CC4-5D6E-409C-BE32-E72D297353CC}">
                  <c16:uniqueId val="{00000005-F55F-4B5A-B7D5-E2FF2DEAEEF6}"/>
                </c:ext>
              </c:extLst>
            </c:dLbl>
            <c:dLbl>
              <c:idx val="6"/>
              <c:delete val="1"/>
              <c:extLst>
                <c:ext xmlns:c15="http://schemas.microsoft.com/office/drawing/2012/chart" uri="{CE6537A1-D6FC-4f65-9D91-7224C49458BB}"/>
                <c:ext xmlns:c16="http://schemas.microsoft.com/office/drawing/2014/chart" uri="{C3380CC4-5D6E-409C-BE32-E72D297353CC}">
                  <c16:uniqueId val="{00000007-F55F-4B5A-B7D5-E2FF2DEAEEF6}"/>
                </c:ext>
              </c:extLst>
            </c:dLbl>
            <c:dLbl>
              <c:idx val="7"/>
              <c:delete val="1"/>
              <c:extLst>
                <c:ext xmlns:c15="http://schemas.microsoft.com/office/drawing/2012/chart" uri="{CE6537A1-D6FC-4f65-9D91-7224C49458BB}"/>
                <c:ext xmlns:c16="http://schemas.microsoft.com/office/drawing/2014/chart" uri="{C3380CC4-5D6E-409C-BE32-E72D297353CC}">
                  <c16:uniqueId val="{00000006-F55F-4B5A-B7D5-E2FF2DEAEEF6}"/>
                </c:ext>
              </c:extLst>
            </c:dLbl>
            <c:dLbl>
              <c:idx val="8"/>
              <c:delete val="1"/>
              <c:extLst>
                <c:ext xmlns:c15="http://schemas.microsoft.com/office/drawing/2012/chart" uri="{CE6537A1-D6FC-4f65-9D91-7224C49458BB}"/>
                <c:ext xmlns:c16="http://schemas.microsoft.com/office/drawing/2014/chart" uri="{C3380CC4-5D6E-409C-BE32-E72D297353CC}">
                  <c16:uniqueId val="{00000008-F55F-4B5A-B7D5-E2FF2DEAEEF6}"/>
                </c:ext>
              </c:extLst>
            </c:dLbl>
            <c:dLbl>
              <c:idx val="9"/>
              <c:delete val="1"/>
              <c:extLst>
                <c:ext xmlns:c15="http://schemas.microsoft.com/office/drawing/2012/chart" uri="{CE6537A1-D6FC-4f65-9D91-7224C49458BB}"/>
                <c:ext xmlns:c16="http://schemas.microsoft.com/office/drawing/2014/chart" uri="{C3380CC4-5D6E-409C-BE32-E72D297353CC}">
                  <c16:uniqueId val="{00000009-F55F-4B5A-B7D5-E2FF2DEAEEF6}"/>
                </c:ext>
              </c:extLst>
            </c:dLbl>
            <c:dLbl>
              <c:idx val="10"/>
              <c:delete val="1"/>
              <c:extLst>
                <c:ext xmlns:c15="http://schemas.microsoft.com/office/drawing/2012/chart" uri="{CE6537A1-D6FC-4f65-9D91-7224C49458BB}"/>
                <c:ext xmlns:c16="http://schemas.microsoft.com/office/drawing/2014/chart" uri="{C3380CC4-5D6E-409C-BE32-E72D297353CC}">
                  <c16:uniqueId val="{0000000A-F55F-4B5A-B7D5-E2FF2DEAEEF6}"/>
                </c:ext>
              </c:extLst>
            </c:dLbl>
            <c:dLbl>
              <c:idx val="11"/>
              <c:delete val="1"/>
              <c:extLst>
                <c:ext xmlns:c15="http://schemas.microsoft.com/office/drawing/2012/chart" uri="{CE6537A1-D6FC-4f65-9D91-7224C49458BB}"/>
                <c:ext xmlns:c16="http://schemas.microsoft.com/office/drawing/2014/chart" uri="{C3380CC4-5D6E-409C-BE32-E72D297353CC}">
                  <c16:uniqueId val="{0000000B-F55F-4B5A-B7D5-E2FF2DEAEEF6}"/>
                </c:ext>
              </c:extLst>
            </c:dLbl>
            <c:dLbl>
              <c:idx val="12"/>
              <c:delete val="1"/>
              <c:extLst>
                <c:ext xmlns:c15="http://schemas.microsoft.com/office/drawing/2012/chart" uri="{CE6537A1-D6FC-4f65-9D91-7224C49458BB}"/>
                <c:ext xmlns:c16="http://schemas.microsoft.com/office/drawing/2014/chart" uri="{C3380CC4-5D6E-409C-BE32-E72D297353CC}">
                  <c16:uniqueId val="{0000000C-F55F-4B5A-B7D5-E2FF2DEAEEF6}"/>
                </c:ext>
              </c:extLst>
            </c:dLbl>
            <c:dLbl>
              <c:idx val="13"/>
              <c:delete val="1"/>
              <c:extLst>
                <c:ext xmlns:c15="http://schemas.microsoft.com/office/drawing/2012/chart" uri="{CE6537A1-D6FC-4f65-9D91-7224C49458BB}"/>
                <c:ext xmlns:c16="http://schemas.microsoft.com/office/drawing/2014/chart" uri="{C3380CC4-5D6E-409C-BE32-E72D297353CC}">
                  <c16:uniqueId val="{0000000D-F55F-4B5A-B7D5-E2FF2DEAEEF6}"/>
                </c:ext>
              </c:extLst>
            </c:dLbl>
            <c:dLbl>
              <c:idx val="14"/>
              <c:delete val="1"/>
              <c:extLst>
                <c:ext xmlns:c15="http://schemas.microsoft.com/office/drawing/2012/chart" uri="{CE6537A1-D6FC-4f65-9D91-7224C49458BB}"/>
                <c:ext xmlns:c16="http://schemas.microsoft.com/office/drawing/2014/chart" uri="{C3380CC4-5D6E-409C-BE32-E72D297353CC}">
                  <c16:uniqueId val="{0000000E-F55F-4B5A-B7D5-E2FF2DEAEEF6}"/>
                </c:ext>
              </c:extLst>
            </c:dLbl>
            <c:dLbl>
              <c:idx val="15"/>
              <c:delete val="1"/>
              <c:extLst>
                <c:ext xmlns:c15="http://schemas.microsoft.com/office/drawing/2012/chart" uri="{CE6537A1-D6FC-4f65-9D91-7224C49458BB}"/>
                <c:ext xmlns:c16="http://schemas.microsoft.com/office/drawing/2014/chart" uri="{C3380CC4-5D6E-409C-BE32-E72D297353CC}">
                  <c16:uniqueId val="{0000000F-F55F-4B5A-B7D5-E2FF2DEAEEF6}"/>
                </c:ext>
              </c:extLst>
            </c:dLbl>
            <c:dLbl>
              <c:idx val="16"/>
              <c:delete val="1"/>
              <c:extLst>
                <c:ext xmlns:c15="http://schemas.microsoft.com/office/drawing/2012/chart" uri="{CE6537A1-D6FC-4f65-9D91-7224C49458BB}"/>
                <c:ext xmlns:c16="http://schemas.microsoft.com/office/drawing/2014/chart" uri="{C3380CC4-5D6E-409C-BE32-E72D297353CC}">
                  <c16:uniqueId val="{00000010-F55F-4B5A-B7D5-E2FF2DEAEEF6}"/>
                </c:ext>
              </c:extLst>
            </c:dLbl>
            <c:dLbl>
              <c:idx val="17"/>
              <c:delete val="1"/>
              <c:extLst>
                <c:ext xmlns:c15="http://schemas.microsoft.com/office/drawing/2012/chart" uri="{CE6537A1-D6FC-4f65-9D91-7224C49458BB}"/>
                <c:ext xmlns:c16="http://schemas.microsoft.com/office/drawing/2014/chart" uri="{C3380CC4-5D6E-409C-BE32-E72D297353CC}">
                  <c16:uniqueId val="{00000011-F55F-4B5A-B7D5-E2FF2DEAEEF6}"/>
                </c:ext>
              </c:extLst>
            </c:dLbl>
            <c:dLbl>
              <c:idx val="18"/>
              <c:delete val="1"/>
              <c:extLst>
                <c:ext xmlns:c15="http://schemas.microsoft.com/office/drawing/2012/chart" uri="{CE6537A1-D6FC-4f65-9D91-7224C49458BB}"/>
                <c:ext xmlns:c16="http://schemas.microsoft.com/office/drawing/2014/chart" uri="{C3380CC4-5D6E-409C-BE32-E72D297353CC}">
                  <c16:uniqueId val="{00000012-F55F-4B5A-B7D5-E2FF2DEAEEF6}"/>
                </c:ext>
              </c:extLst>
            </c:dLbl>
            <c:dLbl>
              <c:idx val="19"/>
              <c:delete val="1"/>
              <c:extLst>
                <c:ext xmlns:c15="http://schemas.microsoft.com/office/drawing/2012/chart" uri="{CE6537A1-D6FC-4f65-9D91-7224C49458BB}"/>
                <c:ext xmlns:c16="http://schemas.microsoft.com/office/drawing/2014/chart" uri="{C3380CC4-5D6E-409C-BE32-E72D297353CC}">
                  <c16:uniqueId val="{00000013-F55F-4B5A-B7D5-E2FF2DEAEEF6}"/>
                </c:ext>
              </c:extLst>
            </c:dLbl>
            <c:dLbl>
              <c:idx val="20"/>
              <c:delete val="1"/>
              <c:extLst>
                <c:ext xmlns:c15="http://schemas.microsoft.com/office/drawing/2012/chart" uri="{CE6537A1-D6FC-4f65-9D91-7224C49458BB}"/>
                <c:ext xmlns:c16="http://schemas.microsoft.com/office/drawing/2014/chart" uri="{C3380CC4-5D6E-409C-BE32-E72D297353CC}">
                  <c16:uniqueId val="{00000014-F55F-4B5A-B7D5-E2FF2DEAEEF6}"/>
                </c:ext>
              </c:extLst>
            </c:dLbl>
            <c:dLbl>
              <c:idx val="21"/>
              <c:delete val="1"/>
              <c:extLst>
                <c:ext xmlns:c15="http://schemas.microsoft.com/office/drawing/2012/chart" uri="{CE6537A1-D6FC-4f65-9D91-7224C49458BB}"/>
                <c:ext xmlns:c16="http://schemas.microsoft.com/office/drawing/2014/chart" uri="{C3380CC4-5D6E-409C-BE32-E72D297353CC}">
                  <c16:uniqueId val="{00000015-F55F-4B5A-B7D5-E2FF2DEAEEF6}"/>
                </c:ext>
              </c:extLst>
            </c:dLbl>
            <c:dLbl>
              <c:idx val="22"/>
              <c:delete val="1"/>
              <c:extLst>
                <c:ext xmlns:c15="http://schemas.microsoft.com/office/drawing/2012/chart" uri="{CE6537A1-D6FC-4f65-9D91-7224C49458BB}"/>
                <c:ext xmlns:c16="http://schemas.microsoft.com/office/drawing/2014/chart" uri="{C3380CC4-5D6E-409C-BE32-E72D297353CC}">
                  <c16:uniqueId val="{00000016-F55F-4B5A-B7D5-E2FF2DEAEEF6}"/>
                </c:ext>
              </c:extLst>
            </c:dLbl>
            <c:dLbl>
              <c:idx val="23"/>
              <c:delete val="1"/>
              <c:extLst>
                <c:ext xmlns:c15="http://schemas.microsoft.com/office/drawing/2012/chart" uri="{CE6537A1-D6FC-4f65-9D91-7224C49458BB}"/>
                <c:ext xmlns:c16="http://schemas.microsoft.com/office/drawing/2014/chart" uri="{C3380CC4-5D6E-409C-BE32-E72D297353CC}">
                  <c16:uniqueId val="{00000017-F55F-4B5A-B7D5-E2FF2DEAEEF6}"/>
                </c:ext>
              </c:extLst>
            </c:dLbl>
            <c:dLbl>
              <c:idx val="24"/>
              <c:delete val="1"/>
              <c:extLst>
                <c:ext xmlns:c15="http://schemas.microsoft.com/office/drawing/2012/chart" uri="{CE6537A1-D6FC-4f65-9D91-7224C49458BB}"/>
                <c:ext xmlns:c16="http://schemas.microsoft.com/office/drawing/2014/chart" uri="{C3380CC4-5D6E-409C-BE32-E72D297353CC}">
                  <c16:uniqueId val="{00000018-F55F-4B5A-B7D5-E2FF2DEAEEF6}"/>
                </c:ext>
              </c:extLst>
            </c:dLbl>
            <c:dLbl>
              <c:idx val="25"/>
              <c:delete val="1"/>
              <c:extLst>
                <c:ext xmlns:c15="http://schemas.microsoft.com/office/drawing/2012/chart" uri="{CE6537A1-D6FC-4f65-9D91-7224C49458BB}"/>
                <c:ext xmlns:c16="http://schemas.microsoft.com/office/drawing/2014/chart" uri="{C3380CC4-5D6E-409C-BE32-E72D297353CC}">
                  <c16:uniqueId val="{00000000-F9DD-40C9-97C9-D08EABD6F988}"/>
                </c:ext>
              </c:extLst>
            </c:dLbl>
            <c:dLbl>
              <c:idx val="26"/>
              <c:layout>
                <c:manualLayout>
                  <c:x val="1.1019283746556358E-2"/>
                  <c:y val="-6.0461416070007955E-2"/>
                </c:manualLayout>
              </c:layout>
              <c:spPr>
                <a:noFill/>
                <a:ln>
                  <a:noFill/>
                </a:ln>
                <a:effectLst/>
              </c:spPr>
              <c:txPr>
                <a:bodyPr wrap="square" lIns="38100" tIns="19050" rIns="38100" bIns="19050" anchor="ctr">
                  <a:spAutoFit/>
                </a:bodyPr>
                <a:lstStyle/>
                <a:p>
                  <a:pPr>
                    <a:defRPr sz="1000">
                      <a:solidFill>
                        <a:srgbClr val="0070C0"/>
                      </a:solidFill>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DD-40C9-97C9-D08EABD6F988}"/>
                </c:ext>
              </c:extLst>
            </c:dLbl>
            <c:spPr>
              <a:noFill/>
              <a:ln>
                <a:noFill/>
              </a:ln>
              <a:effectLst/>
            </c:spPr>
            <c:txPr>
              <a:bodyPr wrap="square" lIns="38100" tIns="19050" rIns="38100" bIns="19050" anchor="ctr">
                <a:spAutoFit/>
              </a:bodyPr>
              <a:lstStyle/>
              <a:p>
                <a:pPr>
                  <a:defRPr sz="1000"/>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Global!$B$91:$AN$91</c:f>
              <c:numCache>
                <c:formatCode>General</c:formatCode>
                <c:ptCount val="3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pt idx="31">
                  <c:v>2024</c:v>
                </c:pt>
                <c:pt idx="32">
                  <c:v>2025</c:v>
                </c:pt>
                <c:pt idx="33">
                  <c:v>2026</c:v>
                </c:pt>
                <c:pt idx="34">
                  <c:v>2027</c:v>
                </c:pt>
                <c:pt idx="35">
                  <c:v>2028</c:v>
                </c:pt>
                <c:pt idx="36">
                  <c:v>2029</c:v>
                </c:pt>
                <c:pt idx="37">
                  <c:v>2030</c:v>
                </c:pt>
                <c:pt idx="38">
                  <c:v>2031</c:v>
                </c:pt>
              </c:numCache>
            </c:numRef>
          </c:cat>
          <c:val>
            <c:numRef>
              <c:f>Global!$B$92:$AN$92</c:f>
              <c:numCache>
                <c:formatCode>0.00</c:formatCode>
                <c:ptCount val="39"/>
                <c:pt idx="0">
                  <c:v>14</c:v>
                </c:pt>
                <c:pt idx="1">
                  <c:v>14.337999999999999</c:v>
                </c:pt>
                <c:pt idx="2">
                  <c:v>14.676</c:v>
                </c:pt>
                <c:pt idx="3">
                  <c:v>15.013999999999999</c:v>
                </c:pt>
                <c:pt idx="4">
                  <c:v>15.352</c:v>
                </c:pt>
                <c:pt idx="5">
                  <c:v>15.69</c:v>
                </c:pt>
                <c:pt idx="6">
                  <c:v>16.027999999999999</c:v>
                </c:pt>
                <c:pt idx="7">
                  <c:v>16.366</c:v>
                </c:pt>
                <c:pt idx="8">
                  <c:v>16.704000000000001</c:v>
                </c:pt>
                <c:pt idx="9">
                  <c:v>17.042000000000002</c:v>
                </c:pt>
                <c:pt idx="10">
                  <c:v>17.38</c:v>
                </c:pt>
                <c:pt idx="11">
                  <c:v>17.718</c:v>
                </c:pt>
                <c:pt idx="12">
                  <c:v>18.056000000000001</c:v>
                </c:pt>
                <c:pt idx="13">
                  <c:v>18.393999999999998</c:v>
                </c:pt>
                <c:pt idx="14">
                  <c:v>18.731999999999999</c:v>
                </c:pt>
                <c:pt idx="15">
                  <c:v>19.07</c:v>
                </c:pt>
                <c:pt idx="16">
                  <c:v>19.408000000000001</c:v>
                </c:pt>
                <c:pt idx="17">
                  <c:v>19.746000000000002</c:v>
                </c:pt>
                <c:pt idx="18">
                  <c:v>20.084</c:v>
                </c:pt>
                <c:pt idx="19">
                  <c:v>20.422000000000001</c:v>
                </c:pt>
                <c:pt idx="20">
                  <c:v>20.759999999999998</c:v>
                </c:pt>
                <c:pt idx="21">
                  <c:v>21.097999999999999</c:v>
                </c:pt>
                <c:pt idx="22">
                  <c:v>21.436</c:v>
                </c:pt>
                <c:pt idx="23">
                  <c:v>21.774000000000001</c:v>
                </c:pt>
                <c:pt idx="24">
                  <c:v>22.112000000000002</c:v>
                </c:pt>
                <c:pt idx="25">
                  <c:v>22.45</c:v>
                </c:pt>
                <c:pt idx="26">
                  <c:v>22.788</c:v>
                </c:pt>
              </c:numCache>
            </c:numRef>
          </c:val>
          <c:smooth val="0"/>
          <c:extLst>
            <c:ext xmlns:c16="http://schemas.microsoft.com/office/drawing/2014/chart" uri="{C3380CC4-5D6E-409C-BE32-E72D297353CC}">
              <c16:uniqueId val="{00000001-50D6-497B-BAFF-E309D482EAEB}"/>
            </c:ext>
          </c:extLst>
        </c:ser>
        <c:dLbls>
          <c:showLegendKey val="0"/>
          <c:showVal val="0"/>
          <c:showCatName val="0"/>
          <c:showSerName val="0"/>
          <c:showPercent val="0"/>
          <c:showBubbleSize val="0"/>
        </c:dLbls>
        <c:smooth val="0"/>
        <c:axId val="331425752"/>
        <c:axId val="1"/>
      </c:lineChart>
      <c:dateAx>
        <c:axId val="331425752"/>
        <c:scaling>
          <c:orientation val="minMax"/>
        </c:scaling>
        <c:delete val="0"/>
        <c:axPos val="b"/>
        <c:minorGridlines/>
        <c:numFmt formatCode="0" sourceLinked="0"/>
        <c:majorTickMark val="out"/>
        <c:minorTickMark val="none"/>
        <c:tickLblPos val="nextTo"/>
        <c:spPr>
          <a:ln>
            <a:solidFill>
              <a:schemeClr val="bg1">
                <a:lumMod val="50000"/>
              </a:schemeClr>
            </a:solidFill>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0"/>
        <c:lblOffset val="100"/>
        <c:baseTimeUnit val="days"/>
        <c:majorUnit val="2"/>
        <c:majorTimeUnit val="days"/>
        <c:minorUnit val="1"/>
      </c:dateAx>
      <c:valAx>
        <c:axId val="1"/>
        <c:scaling>
          <c:orientation val="minMax"/>
          <c:max val="3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31425752"/>
        <c:crosses val="autoZero"/>
        <c:crossBetween val="midCat"/>
        <c:majorUnit val="2"/>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200" b="1" i="0" u="none" strike="noStrike" kern="1200" baseline="0">
                <a:solidFill>
                  <a:srgbClr val="333333"/>
                </a:solidFill>
                <a:latin typeface="+mn-lt"/>
                <a:ea typeface="Times New Roman"/>
                <a:cs typeface="Times New Roman"/>
              </a:defRPr>
            </a:pPr>
            <a:r>
              <a:rPr lang="da-DK" sz="1200" b="1" i="0" u="none" strike="noStrike" kern="1200" baseline="0">
                <a:solidFill>
                  <a:srgbClr val="333333"/>
                </a:solidFill>
                <a:latin typeface="+mn-lt"/>
                <a:ea typeface="Times New Roman"/>
                <a:cs typeface="Times New Roman"/>
              </a:rPr>
              <a:t>Annual increase in ppm</a:t>
            </a:r>
          </a:p>
        </c:rich>
      </c:tx>
      <c:overlay val="0"/>
      <c:spPr>
        <a:noFill/>
        <a:ln w="25400">
          <a:noFill/>
        </a:ln>
      </c:spPr>
    </c:title>
    <c:autoTitleDeleted val="0"/>
    <c:plotArea>
      <c:layout>
        <c:manualLayout>
          <c:layoutTarget val="inner"/>
          <c:xMode val="edge"/>
          <c:yMode val="edge"/>
          <c:x val="8.5483814523184598E-2"/>
          <c:y val="9.8581128686347858E-2"/>
          <c:w val="0.87251618547681542"/>
          <c:h val="0.79864910691473301"/>
        </c:manualLayout>
      </c:layout>
      <c:scatterChart>
        <c:scatterStyle val="smoothMarker"/>
        <c:varyColors val="0"/>
        <c:ser>
          <c:idx val="0"/>
          <c:order val="0"/>
          <c:tx>
            <c:strRef>
              <c:f>Global!$B$10</c:f>
              <c:strCache>
                <c:ptCount val="1"/>
                <c:pt idx="0">
                  <c:v>Annual increase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lumMod val="50000"/>
                  </a:schemeClr>
                </a:solidFill>
                <a:prstDash val="solid"/>
              </a:ln>
              <a:effectLst/>
            </c:spPr>
            <c:trendlineType val="linear"/>
            <c:dispRSqr val="0"/>
            <c:dispEq val="0"/>
          </c:trendline>
          <c:xVal>
            <c:numRef>
              <c:f>Global!$C$9:$BO$9</c:f>
              <c:numCache>
                <c:formatCode>0</c:formatCode>
                <c:ptCount val="65"/>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pt idx="62">
                  <c:v>2023</c:v>
                </c:pt>
                <c:pt idx="63">
                  <c:v>2024</c:v>
                </c:pt>
                <c:pt idx="64">
                  <c:v>2025</c:v>
                </c:pt>
              </c:numCache>
            </c:numRef>
          </c:xVal>
          <c:yVal>
            <c:numRef>
              <c:f>Global!$C$10:$BO$10</c:f>
              <c:numCache>
                <c:formatCode>0.00</c:formatCode>
                <c:ptCount val="65"/>
                <c:pt idx="0">
                  <c:v>0.72999999999996135</c:v>
                </c:pt>
                <c:pt idx="1">
                  <c:v>0.81000000000000227</c:v>
                </c:pt>
                <c:pt idx="2">
                  <c:v>0.54000000000002046</c:v>
                </c:pt>
                <c:pt idx="3">
                  <c:v>0.62999999999999545</c:v>
                </c:pt>
                <c:pt idx="4">
                  <c:v>0.42000000000001592</c:v>
                </c:pt>
                <c:pt idx="5">
                  <c:v>1.339999999999975</c:v>
                </c:pt>
                <c:pt idx="6">
                  <c:v>0.78000000000002956</c:v>
                </c:pt>
                <c:pt idx="7">
                  <c:v>0.87999999999999545</c:v>
                </c:pt>
                <c:pt idx="8">
                  <c:v>1.5799999999999841</c:v>
                </c:pt>
                <c:pt idx="9">
                  <c:v>1.0600000000000023</c:v>
                </c:pt>
                <c:pt idx="10">
                  <c:v>0.63999999999998636</c:v>
                </c:pt>
                <c:pt idx="11">
                  <c:v>1.1299999999999955</c:v>
                </c:pt>
                <c:pt idx="12">
                  <c:v>2.2300000000000182</c:v>
                </c:pt>
                <c:pt idx="13">
                  <c:v>0.5</c:v>
                </c:pt>
                <c:pt idx="14">
                  <c:v>0.93000000000000682</c:v>
                </c:pt>
                <c:pt idx="15">
                  <c:v>0.93000000000000682</c:v>
                </c:pt>
                <c:pt idx="16">
                  <c:v>1.7899999999999636</c:v>
                </c:pt>
                <c:pt idx="17">
                  <c:v>1.5699999999999932</c:v>
                </c:pt>
                <c:pt idx="18">
                  <c:v>1.4399999999999977</c:v>
                </c:pt>
                <c:pt idx="19">
                  <c:v>1.910000000000025</c:v>
                </c:pt>
                <c:pt idx="20">
                  <c:v>1.3600000000000136</c:v>
                </c:pt>
                <c:pt idx="21">
                  <c:v>1.339999999999975</c:v>
                </c:pt>
                <c:pt idx="22">
                  <c:v>1.6000000000000227</c:v>
                </c:pt>
                <c:pt idx="23">
                  <c:v>1.5999999999999659</c:v>
                </c:pt>
                <c:pt idx="24">
                  <c:v>1.4700000000000273</c:v>
                </c:pt>
                <c:pt idx="25">
                  <c:v>1.3000000000000114</c:v>
                </c:pt>
                <c:pt idx="26">
                  <c:v>1.7699999999999818</c:v>
                </c:pt>
                <c:pt idx="27">
                  <c:v>2.3799999999999955</c:v>
                </c:pt>
                <c:pt idx="28">
                  <c:v>1.5500000000000114</c:v>
                </c:pt>
                <c:pt idx="29">
                  <c:v>1.2699999999999818</c:v>
                </c:pt>
                <c:pt idx="30">
                  <c:v>1.2200000000000273</c:v>
                </c:pt>
                <c:pt idx="31">
                  <c:v>0.83999999999997499</c:v>
                </c:pt>
                <c:pt idx="32">
                  <c:v>0.65000000000003411</c:v>
                </c:pt>
                <c:pt idx="33">
                  <c:v>1.7299999999999613</c:v>
                </c:pt>
                <c:pt idx="34">
                  <c:v>1.9900000000000091</c:v>
                </c:pt>
                <c:pt idx="35">
                  <c:v>1.7900000000000205</c:v>
                </c:pt>
                <c:pt idx="36">
                  <c:v>1.1200000000000045</c:v>
                </c:pt>
                <c:pt idx="37">
                  <c:v>2.9699999999999704</c:v>
                </c:pt>
                <c:pt idx="38">
                  <c:v>1.6800000000000068</c:v>
                </c:pt>
                <c:pt idx="39">
                  <c:v>1.1700000000000159</c:v>
                </c:pt>
                <c:pt idx="40">
                  <c:v>1.589999999999975</c:v>
                </c:pt>
                <c:pt idx="41">
                  <c:v>2.1399999999999864</c:v>
                </c:pt>
                <c:pt idx="42">
                  <c:v>2.5200000000000387</c:v>
                </c:pt>
                <c:pt idx="43">
                  <c:v>1.7199999999999704</c:v>
                </c:pt>
                <c:pt idx="44">
                  <c:v>2.2800000000000296</c:v>
                </c:pt>
                <c:pt idx="45">
                  <c:v>2.0999999999999659</c:v>
                </c:pt>
                <c:pt idx="46">
                  <c:v>1.8900000000000432</c:v>
                </c:pt>
                <c:pt idx="47">
                  <c:v>1.8100000000000023</c:v>
                </c:pt>
                <c:pt idx="48">
                  <c:v>1.8299999999999841</c:v>
                </c:pt>
                <c:pt idx="49">
                  <c:v>2.4699999999999704</c:v>
                </c:pt>
                <c:pt idx="50">
                  <c:v>1.75</c:v>
                </c:pt>
                <c:pt idx="51">
                  <c:v>2.2000000000000455</c:v>
                </c:pt>
                <c:pt idx="52">
                  <c:v>2.6699999999999591</c:v>
                </c:pt>
                <c:pt idx="53">
                  <c:v>2.1299999999999955</c:v>
                </c:pt>
                <c:pt idx="54">
                  <c:v>2.1800000000000068</c:v>
                </c:pt>
                <c:pt idx="55">
                  <c:v>3.410000000000025</c:v>
                </c:pt>
                <c:pt idx="56">
                  <c:v>2.3100000000000023</c:v>
                </c:pt>
                <c:pt idx="57">
                  <c:v>1.9699999999999704</c:v>
                </c:pt>
                <c:pt idx="58">
                  <c:v>2.9200000000000159</c:v>
                </c:pt>
              </c:numCache>
            </c:numRef>
          </c:yVal>
          <c:smooth val="1"/>
          <c:extLst>
            <c:ext xmlns:c16="http://schemas.microsoft.com/office/drawing/2014/chart" uri="{C3380CC4-5D6E-409C-BE32-E72D297353CC}">
              <c16:uniqueId val="{00000001-5602-469D-9B69-62D48CF8CCA1}"/>
            </c:ext>
          </c:extLst>
        </c:ser>
        <c:dLbls>
          <c:showLegendKey val="0"/>
          <c:showVal val="0"/>
          <c:showCatName val="0"/>
          <c:showSerName val="0"/>
          <c:showPercent val="0"/>
          <c:showBubbleSize val="0"/>
        </c:dLbls>
        <c:axId val="331423128"/>
        <c:axId val="1"/>
      </c:scatterChart>
      <c:valAx>
        <c:axId val="331423128"/>
        <c:scaling>
          <c:orientation val="minMax"/>
          <c:min val="1960"/>
        </c:scaling>
        <c:delete val="0"/>
        <c:axPos val="b"/>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5"/>
      </c:valAx>
      <c:valAx>
        <c:axId val="1"/>
        <c:scaling>
          <c:orientation val="minMax"/>
        </c:scaling>
        <c:delete val="0"/>
        <c:axPos val="l"/>
        <c:majorGridlines>
          <c:spPr>
            <a:ln w="9525" cap="flat" cmpd="sng" algn="ctr">
              <a:solidFill>
                <a:schemeClr val="bg1">
                  <a:lumMod val="65000"/>
                </a:schemeClr>
              </a:solidFill>
              <a:round/>
            </a:ln>
            <a:effectLst/>
          </c:spPr>
        </c:majorGridlines>
        <c:numFmt formatCode="0.0" sourceLinked="0"/>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bg1">
            <a:lumMod val="85000"/>
          </a:schemeClr>
        </a:solidFill>
        <a:ln>
          <a:solidFill>
            <a:schemeClr val="bg1">
              <a:lumMod val="50000"/>
            </a:schemeClr>
          </a:solidFill>
        </a:ln>
        <a:effectLst/>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Share</a:t>
            </a:r>
            <a:r>
              <a:rPr lang="da-DK" sz="1100" b="1" baseline="0">
                <a:solidFill>
                  <a:schemeClr val="tx1"/>
                </a:solidFill>
              </a:rPr>
              <a:t> of global Climate Debt</a:t>
            </a:r>
            <a:endParaRPr lang="da-DK" sz="1100" b="1">
              <a:solidFill>
                <a:schemeClr val="tx1"/>
              </a:solidFill>
            </a:endParaRPr>
          </a:p>
        </c:rich>
      </c:tx>
      <c:layout>
        <c:manualLayout>
          <c:xMode val="edge"/>
          <c:yMode val="edge"/>
          <c:x val="0.28057964350162179"/>
          <c:y val="7.372541378799923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9198743014266076"/>
          <c:y val="0.1978653604149159"/>
          <c:w val="0.70268653440567841"/>
          <c:h val="0.72286572692332973"/>
        </c:manualLayout>
      </c:layout>
      <c:barChart>
        <c:barDir val="bar"/>
        <c:grouping val="clustered"/>
        <c:varyColors val="0"/>
        <c:ser>
          <c:idx val="0"/>
          <c:order val="0"/>
          <c:tx>
            <c:strRef>
              <c:f>'Climate Debt'!$G$7</c:f>
              <c:strCache>
                <c:ptCount val="1"/>
                <c:pt idx="0">
                  <c:v>2010</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8-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United Kingdom</c:v>
                </c:pt>
                <c:pt idx="1">
                  <c:v>France</c:v>
                </c:pt>
                <c:pt idx="2">
                  <c:v>Germany</c:v>
                </c:pt>
              </c:strCache>
            </c:strRef>
          </c:cat>
          <c:val>
            <c:numRef>
              <c:f>'Climate Debt'!$G$8:$G$10</c:f>
              <c:numCache>
                <c:formatCode>0.00%</c:formatCode>
                <c:ptCount val="3"/>
                <c:pt idx="0">
                  <c:v>1.5899182643427219E-2</c:v>
                </c:pt>
                <c:pt idx="1">
                  <c:v>1.6505371546384387E-2</c:v>
                </c:pt>
                <c:pt idx="2">
                  <c:v>2.2635087043207939E-2</c:v>
                </c:pt>
              </c:numCache>
            </c:numRef>
          </c:val>
          <c:extLst>
            <c:ext xmlns:c16="http://schemas.microsoft.com/office/drawing/2014/chart" uri="{C3380CC4-5D6E-409C-BE32-E72D297353CC}">
              <c16:uniqueId val="{00000000-8E9A-4D2D-8856-26BF839C00C1}"/>
            </c:ext>
          </c:extLst>
        </c:ser>
        <c:ser>
          <c:idx val="1"/>
          <c:order val="1"/>
          <c:tx>
            <c:strRef>
              <c:f>'Climate Debt'!$H$7</c:f>
              <c:strCache>
                <c:ptCount val="1"/>
                <c:pt idx="0">
                  <c:v>2015</c:v>
                </c:pt>
              </c:strCache>
            </c:strRef>
          </c:tx>
          <c:spPr>
            <a:solidFill>
              <a:srgbClr val="FF000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2-90A8-4C81-BBB6-6FDDD130BD21}"/>
              </c:ext>
            </c:extLst>
          </c:dPt>
          <c:dPt>
            <c:idx val="1"/>
            <c:invertIfNegative val="0"/>
            <c:bubble3D val="0"/>
            <c:spPr>
              <a:solidFill>
                <a:srgbClr val="00B050"/>
              </a:solidFill>
              <a:ln>
                <a:noFill/>
              </a:ln>
              <a:effectLst/>
            </c:spPr>
            <c:extLst>
              <c:ext xmlns:c16="http://schemas.microsoft.com/office/drawing/2014/chart" uri="{C3380CC4-5D6E-409C-BE32-E72D297353CC}">
                <c16:uniqueId val="{00000007-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United Kingdom</c:v>
                </c:pt>
                <c:pt idx="1">
                  <c:v>France</c:v>
                </c:pt>
                <c:pt idx="2">
                  <c:v>Germany</c:v>
                </c:pt>
              </c:strCache>
            </c:strRef>
          </c:cat>
          <c:val>
            <c:numRef>
              <c:f>'Climate Debt'!$H$8:$H$10</c:f>
              <c:numCache>
                <c:formatCode>0.00%</c:formatCode>
                <c:ptCount val="3"/>
                <c:pt idx="0">
                  <c:v>1.1011294229613675E-2</c:v>
                </c:pt>
                <c:pt idx="1">
                  <c:v>1.23590394180526E-2</c:v>
                </c:pt>
                <c:pt idx="2">
                  <c:v>2.4692038948641973E-2</c:v>
                </c:pt>
              </c:numCache>
            </c:numRef>
          </c:val>
          <c:extLst>
            <c:ext xmlns:c16="http://schemas.microsoft.com/office/drawing/2014/chart" uri="{C3380CC4-5D6E-409C-BE32-E72D297353CC}">
              <c16:uniqueId val="{00000001-8E9A-4D2D-8856-26BF839C00C1}"/>
            </c:ext>
          </c:extLst>
        </c:ser>
        <c:ser>
          <c:idx val="2"/>
          <c:order val="2"/>
          <c:tx>
            <c:strRef>
              <c:f>'Climate Debt'!$I$7</c:f>
              <c:strCache>
                <c:ptCount val="1"/>
                <c:pt idx="0">
                  <c:v>2020</c:v>
                </c:pt>
              </c:strCache>
            </c:strRef>
          </c:tx>
          <c:spPr>
            <a:solidFill>
              <a:srgbClr val="FF0000"/>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3-BBA1-4FD2-8829-DEA79786F21B}"/>
              </c:ext>
            </c:extLst>
          </c:dPt>
          <c:dPt>
            <c:idx val="1"/>
            <c:invertIfNegative val="0"/>
            <c:bubble3D val="0"/>
            <c:spPr>
              <a:solidFill>
                <a:srgbClr val="00B050"/>
              </a:solidFill>
              <a:ln>
                <a:noFill/>
              </a:ln>
              <a:effectLst/>
            </c:spPr>
            <c:extLst>
              <c:ext xmlns:c16="http://schemas.microsoft.com/office/drawing/2014/chart" uri="{C3380CC4-5D6E-409C-BE32-E72D297353CC}">
                <c16:uniqueId val="{00000006-CD2F-4A5E-8C96-8285A793694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Debt'!$F$8:$F$10</c:f>
              <c:strCache>
                <c:ptCount val="3"/>
                <c:pt idx="0">
                  <c:v>United Kingdom</c:v>
                </c:pt>
                <c:pt idx="1">
                  <c:v>France</c:v>
                </c:pt>
                <c:pt idx="2">
                  <c:v>Germany</c:v>
                </c:pt>
              </c:strCache>
            </c:strRef>
          </c:cat>
          <c:val>
            <c:numRef>
              <c:f>'Climate Debt'!$I$8:$I$10</c:f>
              <c:numCache>
                <c:formatCode>0.00%</c:formatCode>
                <c:ptCount val="3"/>
                <c:pt idx="0">
                  <c:v>1.0087389430007273E-2</c:v>
                </c:pt>
                <c:pt idx="1">
                  <c:v>1.1809244059076428E-2</c:v>
                </c:pt>
                <c:pt idx="2">
                  <c:v>2.7558902760161357E-2</c:v>
                </c:pt>
              </c:numCache>
            </c:numRef>
          </c:val>
          <c:extLst>
            <c:ext xmlns:c16="http://schemas.microsoft.com/office/drawing/2014/chart" uri="{C3380CC4-5D6E-409C-BE32-E72D297353CC}">
              <c16:uniqueId val="{00000000-BBA1-4FD2-8829-DEA79786F21B}"/>
            </c:ext>
          </c:extLst>
        </c:ser>
        <c:dLbls>
          <c:showLegendKey val="0"/>
          <c:showVal val="0"/>
          <c:showCatName val="0"/>
          <c:showSerName val="0"/>
          <c:showPercent val="0"/>
          <c:showBubbleSize val="0"/>
        </c:dLbls>
        <c:gapWidth val="182"/>
        <c:overlap val="-20"/>
        <c:axId val="339090480"/>
        <c:axId val="339093104"/>
      </c:barChart>
      <c:catAx>
        <c:axId val="339090480"/>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339093104"/>
        <c:crosses val="autoZero"/>
        <c:auto val="1"/>
        <c:lblAlgn val="ctr"/>
        <c:lblOffset val="100"/>
        <c:noMultiLvlLbl val="0"/>
      </c:catAx>
      <c:valAx>
        <c:axId val="339093104"/>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39090480"/>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00262467191607E-2"/>
          <c:y val="0.12392041994750656"/>
          <c:w val="0.85672524114589788"/>
          <c:h val="0.79460976377952741"/>
        </c:manualLayout>
      </c:layout>
      <c:lineChart>
        <c:grouping val="standard"/>
        <c:varyColors val="0"/>
        <c:ser>
          <c:idx val="0"/>
          <c:order val="0"/>
          <c:tx>
            <c:strRef>
              <c:f>'Climate Debt over time'!$J$21</c:f>
              <c:strCache>
                <c:ptCount val="1"/>
                <c:pt idx="0">
                  <c:v>1 = World average</c:v>
                </c:pt>
              </c:strCache>
            </c:strRef>
          </c:tx>
          <c:spPr>
            <a:ln w="15875">
              <a:solidFill>
                <a:schemeClr val="bg1">
                  <a:lumMod val="50000"/>
                </a:schemeClr>
              </a:solidFill>
            </a:ln>
          </c:spPr>
          <c:marker>
            <c:symbol val="none"/>
          </c:marker>
          <c:dPt>
            <c:idx val="2"/>
            <c:bubble3D val="0"/>
            <c:spPr>
              <a:ln w="15875">
                <a:solidFill>
                  <a:schemeClr val="bg1">
                    <a:lumMod val="50000"/>
                  </a:schemeClr>
                </a:solidFill>
                <a:prstDash val="solid"/>
              </a:ln>
            </c:spPr>
            <c:extLst>
              <c:ext xmlns:c16="http://schemas.microsoft.com/office/drawing/2014/chart" uri="{C3380CC4-5D6E-409C-BE32-E72D297353CC}">
                <c16:uniqueId val="{0000000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3-D385-4294-933C-3426B58CD954}"/>
                </c:ext>
              </c:extLst>
            </c:dLbl>
            <c:dLbl>
              <c:idx val="2"/>
              <c:delete val="1"/>
              <c:extLst>
                <c:ext xmlns:c15="http://schemas.microsoft.com/office/drawing/2012/chart" uri="{CE6537A1-D6FC-4f65-9D91-7224C49458BB}"/>
                <c:ext xmlns:c16="http://schemas.microsoft.com/office/drawing/2014/chart" uri="{C3380CC4-5D6E-409C-BE32-E72D297353CC}">
                  <c16:uniqueId val="{00000001-D385-4294-933C-3426B58CD954}"/>
                </c:ext>
              </c:extLst>
            </c:dLbl>
            <c:dLbl>
              <c:idx val="3"/>
              <c:delete val="1"/>
              <c:extLst>
                <c:ext xmlns:c15="http://schemas.microsoft.com/office/drawing/2012/chart" uri="{CE6537A1-D6FC-4f65-9D91-7224C49458BB}"/>
                <c:ext xmlns:c16="http://schemas.microsoft.com/office/drawing/2014/chart" uri="{C3380CC4-5D6E-409C-BE32-E72D297353CC}">
                  <c16:uniqueId val="{00000007-FA7C-4119-BD72-F86C2B5C30D3}"/>
                </c:ext>
              </c:extLst>
            </c:dLbl>
            <c:dLbl>
              <c:idx val="4"/>
              <c:layout>
                <c:manualLayout>
                  <c:x val="-0.69444432760543651"/>
                  <c:y val="1.4524328249818393E-2"/>
                </c:manualLayout>
              </c:layout>
              <c:spPr>
                <a:noFill/>
                <a:ln w="25400">
                  <a:noFill/>
                </a:ln>
              </c:spPr>
              <c:txPr>
                <a:bodyPr wrap="square" lIns="38100" tIns="19050" rIns="38100" bIns="19050" anchor="ctr" anchorCtr="0">
                  <a:spAutoFit/>
                </a:bodyPr>
                <a:lstStyle/>
                <a:p>
                  <a:pPr algn="ctr" rtl="0">
                    <a:defRPr lang="da-DK" sz="800" b="1"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FA7C-4119-BD72-F86C2B5C30D3}"/>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2020</c:v>
                </c:pt>
                <c:pt idx="3">
                  <c:v>2022</c:v>
                </c:pt>
                <c:pt idx="4">
                  <c:v>2024</c:v>
                </c:pt>
              </c:numCache>
            </c:numRef>
          </c:cat>
          <c:val>
            <c:numRef>
              <c:f>'Climate Debt over time'!$K$21:$O$21</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4-D385-4294-933C-3426B58CD954}"/>
            </c:ext>
          </c:extLst>
        </c:ser>
        <c:ser>
          <c:idx val="6"/>
          <c:order val="1"/>
          <c:tx>
            <c:strRef>
              <c:f>'Climate Debt over time'!$J$22</c:f>
              <c:strCache>
                <c:ptCount val="1"/>
                <c:pt idx="0">
                  <c:v>Germany</c:v>
                </c:pt>
              </c:strCache>
            </c:strRef>
          </c:tx>
          <c:spPr>
            <a:ln w="38100">
              <a:solidFill>
                <a:srgbClr val="FF0000"/>
              </a:solidFill>
              <a:prstDash val="solid"/>
            </a:ln>
          </c:spPr>
          <c:marker>
            <c:symbol val="circle"/>
            <c:size val="5"/>
            <c:spPr>
              <a:solidFill>
                <a:srgbClr val="FF0000"/>
              </a:solidFill>
              <a:ln>
                <a:noFill/>
              </a:ln>
            </c:spPr>
          </c:marker>
          <c:dPt>
            <c:idx val="2"/>
            <c:bubble3D val="0"/>
            <c:extLst>
              <c:ext xmlns:c16="http://schemas.microsoft.com/office/drawing/2014/chart" uri="{C3380CC4-5D6E-409C-BE32-E72D297353CC}">
                <c16:uniqueId val="{0000000D-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0B-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0C-FA7C-4119-BD72-F86C2B5C30D3}"/>
                </c:ext>
              </c:extLst>
            </c:dLbl>
            <c:dLbl>
              <c:idx val="2"/>
              <c:layout>
                <c:manualLayout>
                  <c:x val="-1.5669332019687703E-16"/>
                  <c:y val="-2.9048656499636892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2020</c:v>
                </c:pt>
                <c:pt idx="3">
                  <c:v>2022</c:v>
                </c:pt>
                <c:pt idx="4">
                  <c:v>2024</c:v>
                </c:pt>
              </c:numCache>
            </c:numRef>
          </c:cat>
          <c:val>
            <c:numRef>
              <c:f>'Climate Debt over time'!$K$22:$O$22</c:f>
              <c:numCache>
                <c:formatCode>0.00</c:formatCode>
                <c:ptCount val="5"/>
                <c:pt idx="0">
                  <c:v>1.8565076506651126</c:v>
                </c:pt>
                <c:pt idx="1">
                  <c:v>2.1927257158195541</c:v>
                </c:pt>
                <c:pt idx="2">
                  <c:v>2.4842293681303702</c:v>
                </c:pt>
              </c:numCache>
            </c:numRef>
          </c:val>
          <c:smooth val="1"/>
          <c:extLst>
            <c:ext xmlns:c16="http://schemas.microsoft.com/office/drawing/2014/chart" uri="{C3380CC4-5D6E-409C-BE32-E72D297353CC}">
              <c16:uniqueId val="{00000009-FA7C-4119-BD72-F86C2B5C30D3}"/>
            </c:ext>
          </c:extLst>
        </c:ser>
        <c:ser>
          <c:idx val="7"/>
          <c:order val="2"/>
          <c:tx>
            <c:strRef>
              <c:f>'Climate Debt over time'!$J$23</c:f>
              <c:strCache>
                <c:ptCount val="1"/>
                <c:pt idx="0">
                  <c:v>France</c:v>
                </c:pt>
              </c:strCache>
            </c:strRef>
          </c:tx>
          <c:spPr>
            <a:ln w="38100">
              <a:solidFill>
                <a:srgbClr val="00B050"/>
              </a:solidFill>
              <a:prstDash val="solid"/>
            </a:ln>
          </c:spPr>
          <c:marker>
            <c:symbol val="circle"/>
            <c:size val="5"/>
            <c:spPr>
              <a:solidFill>
                <a:srgbClr val="00B050"/>
              </a:solidFill>
              <a:ln>
                <a:noFill/>
              </a:ln>
            </c:spPr>
          </c:marker>
          <c:dPt>
            <c:idx val="2"/>
            <c:bubble3D val="0"/>
            <c:extLst>
              <c:ext xmlns:c16="http://schemas.microsoft.com/office/drawing/2014/chart" uri="{C3380CC4-5D6E-409C-BE32-E72D297353CC}">
                <c16:uniqueId val="{00000012-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10-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11-FA7C-4119-BD72-F86C2B5C30D3}"/>
                </c:ext>
              </c:extLst>
            </c:dLbl>
            <c:dLbl>
              <c:idx val="2"/>
              <c:layout>
                <c:manualLayout>
                  <c:x val="2.1367517772474969E-3"/>
                  <c:y val="-1.161946259985475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2020</c:v>
                </c:pt>
                <c:pt idx="3">
                  <c:v>2022</c:v>
                </c:pt>
                <c:pt idx="4">
                  <c:v>2024</c:v>
                </c:pt>
              </c:numCache>
            </c:numRef>
          </c:cat>
          <c:val>
            <c:numRef>
              <c:f>'Climate Debt over time'!$K$23:$O$23</c:f>
              <c:numCache>
                <c:formatCode>0.00</c:formatCode>
                <c:ptCount val="5"/>
                <c:pt idx="0">
                  <c:v>1.7586197163950759</c:v>
                </c:pt>
                <c:pt idx="1">
                  <c:v>1.3374440792160407</c:v>
                </c:pt>
                <c:pt idx="2">
                  <c:v>1.3178334899703801</c:v>
                </c:pt>
              </c:numCache>
            </c:numRef>
          </c:val>
          <c:smooth val="1"/>
          <c:extLst>
            <c:ext xmlns:c16="http://schemas.microsoft.com/office/drawing/2014/chart" uri="{C3380CC4-5D6E-409C-BE32-E72D297353CC}">
              <c16:uniqueId val="{0000000A-FA7C-4119-BD72-F86C2B5C30D3}"/>
            </c:ext>
          </c:extLst>
        </c:ser>
        <c:ser>
          <c:idx val="3"/>
          <c:order val="3"/>
          <c:tx>
            <c:strRef>
              <c:f>'Climate Debt over time'!$J$24</c:f>
              <c:strCache>
                <c:ptCount val="1"/>
                <c:pt idx="0">
                  <c:v>United Kingdom</c:v>
                </c:pt>
              </c:strCache>
            </c:strRef>
          </c:tx>
          <c:spPr>
            <a:ln w="38100">
              <a:solidFill>
                <a:srgbClr val="0070C0"/>
              </a:solidFill>
              <a:prstDash val="solid"/>
            </a:ln>
          </c:spPr>
          <c:marker>
            <c:symbol val="circle"/>
            <c:size val="5"/>
            <c:spPr>
              <a:solidFill>
                <a:srgbClr val="0070C0"/>
              </a:solidFill>
              <a:ln>
                <a:noFill/>
              </a:ln>
            </c:spPr>
          </c:marker>
          <c:dPt>
            <c:idx val="2"/>
            <c:bubble3D val="0"/>
            <c:extLst>
              <c:ext xmlns:c16="http://schemas.microsoft.com/office/drawing/2014/chart" uri="{C3380CC4-5D6E-409C-BE32-E72D297353CC}">
                <c16:uniqueId val="{0000000D-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E-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F-D385-4294-933C-3426B58CD954}"/>
                </c:ext>
              </c:extLst>
            </c:dLbl>
            <c:dLbl>
              <c:idx val="2"/>
              <c:layout>
                <c:manualLayout>
                  <c:x val="-1.5669332019687703E-16"/>
                  <c:y val="-1.742919389978213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2020</c:v>
                </c:pt>
                <c:pt idx="3">
                  <c:v>2022</c:v>
                </c:pt>
                <c:pt idx="4">
                  <c:v>2024</c:v>
                </c:pt>
              </c:numCache>
            </c:numRef>
          </c:cat>
          <c:val>
            <c:numRef>
              <c:f>'Climate Debt over time'!$K$24:$O$24</c:f>
              <c:numCache>
                <c:formatCode>0.00</c:formatCode>
                <c:ptCount val="5"/>
                <c:pt idx="0">
                  <c:v>1.7137007130734025</c:v>
                </c:pt>
                <c:pt idx="1">
                  <c:v>1.2221493730738844</c:v>
                </c:pt>
                <c:pt idx="2">
                  <c:v>1.1341215354395022</c:v>
                </c:pt>
              </c:numCache>
            </c:numRef>
          </c:val>
          <c:smooth val="1"/>
          <c:extLst>
            <c:ext xmlns:c16="http://schemas.microsoft.com/office/drawing/2014/chart" uri="{C3380CC4-5D6E-409C-BE32-E72D297353CC}">
              <c16:uniqueId val="{00000010-D385-4294-933C-3426B58CD954}"/>
            </c:ext>
          </c:extLst>
        </c:ser>
        <c:ser>
          <c:idx val="4"/>
          <c:order val="4"/>
          <c:tx>
            <c:strRef>
              <c:f>'Climate Debt over time'!$J$25</c:f>
              <c:strCache>
                <c:ptCount val="1"/>
                <c:pt idx="0">
                  <c:v>Poland</c:v>
                </c:pt>
              </c:strCache>
            </c:strRef>
          </c:tx>
          <c:spPr>
            <a:ln w="38100">
              <a:solidFill>
                <a:schemeClr val="accent2">
                  <a:lumMod val="75000"/>
                </a:schemeClr>
              </a:solidFill>
              <a:prstDash val="solid"/>
            </a:ln>
          </c:spPr>
          <c:marker>
            <c:symbol val="circle"/>
            <c:size val="5"/>
            <c:spPr>
              <a:solidFill>
                <a:schemeClr val="accent2">
                  <a:lumMod val="75000"/>
                </a:schemeClr>
              </a:solidFill>
              <a:ln>
                <a:noFill/>
              </a:ln>
            </c:spPr>
          </c:marker>
          <c:dPt>
            <c:idx val="2"/>
            <c:bubble3D val="0"/>
            <c:extLst>
              <c:ext xmlns:c16="http://schemas.microsoft.com/office/drawing/2014/chart" uri="{C3380CC4-5D6E-409C-BE32-E72D297353CC}">
                <c16:uniqueId val="{0000001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3-D385-4294-933C-3426B58CD954}"/>
                </c:ext>
              </c:extLst>
            </c:dLbl>
            <c:dLbl>
              <c:idx val="2"/>
              <c:layout>
                <c:manualLayout>
                  <c:x val="-1.5669332019687703E-16"/>
                  <c:y val="-2.9048656499636892E-3"/>
                </c:manualLayout>
              </c:layout>
              <c:spPr/>
              <c:txPr>
                <a:bodyPr anchorCtr="0"/>
                <a:lstStyle/>
                <a:p>
                  <a:pPr algn="ctr" rtl="0">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2020</c:v>
                </c:pt>
                <c:pt idx="3">
                  <c:v>2022</c:v>
                </c:pt>
                <c:pt idx="4">
                  <c:v>2024</c:v>
                </c:pt>
              </c:numCache>
            </c:numRef>
          </c:cat>
          <c:val>
            <c:numRef>
              <c:f>'Climate Debt over time'!$K$25:$O$25</c:f>
              <c:numCache>
                <c:formatCode>0.00</c:formatCode>
                <c:ptCount val="5"/>
                <c:pt idx="0">
                  <c:v>0.54642135289011284</c:v>
                </c:pt>
                <c:pt idx="1">
                  <c:v>0.83187511590706986</c:v>
                </c:pt>
                <c:pt idx="2">
                  <c:v>1.0922698240917483</c:v>
                </c:pt>
              </c:numCache>
            </c:numRef>
          </c:val>
          <c:smooth val="1"/>
          <c:extLst>
            <c:ext xmlns:c16="http://schemas.microsoft.com/office/drawing/2014/chart" uri="{C3380CC4-5D6E-409C-BE32-E72D297353CC}">
              <c16:uniqueId val="{00000014-D385-4294-933C-3426B58CD954}"/>
            </c:ext>
          </c:extLst>
        </c:ser>
        <c:ser>
          <c:idx val="1"/>
          <c:order val="5"/>
          <c:tx>
            <c:strRef>
              <c:f>'Climate Debt over time'!$J$26</c:f>
              <c:strCache>
                <c:ptCount val="1"/>
                <c:pt idx="0">
                  <c:v>Belgium</c:v>
                </c:pt>
              </c:strCache>
            </c:strRef>
          </c:tx>
          <c:spPr>
            <a:ln w="38100">
              <a:solidFill>
                <a:srgbClr val="7030A0"/>
              </a:solidFill>
            </a:ln>
          </c:spPr>
          <c:marker>
            <c:symbol val="circle"/>
            <c:size val="5"/>
            <c:spPr>
              <a:solidFill>
                <a:srgbClr val="7030A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8-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9-009E-40C3-BEDD-D520387F2F49}"/>
                </c:ext>
              </c:extLst>
            </c:dLbl>
            <c:dLbl>
              <c:idx val="2"/>
              <c:layout>
                <c:manualLayout>
                  <c:x val="-1.5669332019687703E-16"/>
                  <c:y val="-8.714596949891068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D96D-4A58-8636-2F034EF6954B}"/>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2020</c:v>
                </c:pt>
                <c:pt idx="3">
                  <c:v>2022</c:v>
                </c:pt>
                <c:pt idx="4">
                  <c:v>2024</c:v>
                </c:pt>
              </c:numCache>
            </c:numRef>
          </c:cat>
          <c:val>
            <c:numRef>
              <c:f>'Climate Debt over time'!$K$26:$O$26</c:f>
              <c:numCache>
                <c:formatCode>0.00</c:formatCode>
                <c:ptCount val="5"/>
                <c:pt idx="0">
                  <c:v>3.4574738857264911</c:v>
                </c:pt>
                <c:pt idx="1">
                  <c:v>2.843298612512823</c:v>
                </c:pt>
                <c:pt idx="2">
                  <c:v>3.1544835524446198</c:v>
                </c:pt>
              </c:numCache>
            </c:numRef>
          </c:val>
          <c:smooth val="1"/>
          <c:extLst>
            <c:ext xmlns:c16="http://schemas.microsoft.com/office/drawing/2014/chart" uri="{C3380CC4-5D6E-409C-BE32-E72D297353CC}">
              <c16:uniqueId val="{00000006-009E-40C3-BEDD-D520387F2F49}"/>
            </c:ext>
          </c:extLst>
        </c:ser>
        <c:ser>
          <c:idx val="2"/>
          <c:order val="6"/>
          <c:tx>
            <c:strRef>
              <c:f>'Climate Debt over time'!$J$27</c:f>
              <c:strCache>
                <c:ptCount val="1"/>
                <c:pt idx="0">
                  <c:v>Austria</c:v>
                </c:pt>
              </c:strCache>
            </c:strRef>
          </c:tx>
          <c:spPr>
            <a:ln w="38100">
              <a:solidFill>
                <a:srgbClr val="C00000"/>
              </a:solidFill>
            </a:ln>
          </c:spPr>
          <c:marker>
            <c:symbol val="circle"/>
            <c:size val="5"/>
            <c:spPr>
              <a:solidFill>
                <a:srgbClr val="C00000"/>
              </a:solidFill>
              <a:ln w="6350">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A-009E-40C3-BEDD-D520387F2F49}"/>
                </c:ext>
              </c:extLst>
            </c:dLbl>
            <c:dLbl>
              <c:idx val="1"/>
              <c:delete val="1"/>
              <c:extLst>
                <c:ext xmlns:c15="http://schemas.microsoft.com/office/drawing/2012/chart" uri="{CE6537A1-D6FC-4f65-9D91-7224C49458BB}"/>
                <c:ext xmlns:c16="http://schemas.microsoft.com/office/drawing/2014/chart" uri="{C3380CC4-5D6E-409C-BE32-E72D297353CC}">
                  <c16:uniqueId val="{0000000B-009E-40C3-BEDD-D520387F2F49}"/>
                </c:ext>
              </c:extLst>
            </c:dLbl>
            <c:dLbl>
              <c:idx val="2"/>
              <c:layout>
                <c:manualLayout>
                  <c:x val="-5.5521896574147556E-6"/>
                  <c:y val="2.9048656499636358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3BEA-4E36-AC0F-C11EC04B3C82}"/>
                </c:ext>
              </c:extLst>
            </c:dLbl>
            <c:spPr>
              <a:noFill/>
              <a:ln>
                <a:noFill/>
              </a:ln>
              <a:effectLst/>
            </c:spPr>
            <c:txPr>
              <a:bodyPr wrap="square" lIns="38100" tIns="19050" rIns="38100" bIns="19050" anchor="ctr" anchorCtr="0">
                <a:spAutoFit/>
              </a:bodyPr>
              <a:lstStyle/>
              <a:p>
                <a:pPr algn="ctr" rtl="0">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2020</c:v>
                </c:pt>
                <c:pt idx="3">
                  <c:v>2022</c:v>
                </c:pt>
                <c:pt idx="4">
                  <c:v>2024</c:v>
                </c:pt>
              </c:numCache>
            </c:numRef>
          </c:cat>
          <c:val>
            <c:numRef>
              <c:f>'Climate Debt over time'!$K$27:$O$27</c:f>
              <c:numCache>
                <c:formatCode>0.00</c:formatCode>
                <c:ptCount val="5"/>
                <c:pt idx="0">
                  <c:v>3.7794594777743598</c:v>
                </c:pt>
                <c:pt idx="1">
                  <c:v>3.3701850241241869</c:v>
                </c:pt>
                <c:pt idx="2">
                  <c:v>3.070662895593296</c:v>
                </c:pt>
              </c:numCache>
            </c:numRef>
          </c:val>
          <c:smooth val="1"/>
          <c:extLst>
            <c:ext xmlns:c16="http://schemas.microsoft.com/office/drawing/2014/chart" uri="{C3380CC4-5D6E-409C-BE32-E72D297353CC}">
              <c16:uniqueId val="{00000007-009E-40C3-BEDD-D520387F2F49}"/>
            </c:ext>
          </c:extLst>
        </c:ser>
        <c:dLbls>
          <c:showLegendKey val="0"/>
          <c:showVal val="0"/>
          <c:showCatName val="0"/>
          <c:showSerName val="0"/>
          <c:showPercent val="0"/>
          <c:showBubbleSize val="0"/>
        </c:dLbls>
        <c:smooth val="0"/>
        <c:axId val="323657512"/>
        <c:axId val="1"/>
      </c:lineChart>
      <c:dateAx>
        <c:axId val="323657512"/>
        <c:scaling>
          <c:orientation val="minMax"/>
        </c:scaling>
        <c:delete val="0"/>
        <c:axPos val="b"/>
        <c:majorGridlines>
          <c:spPr>
            <a:ln>
              <a:solidFill>
                <a:schemeClr val="bg1">
                  <a:lumMod val="65000"/>
                </a:schemeClr>
              </a:solidFill>
            </a:ln>
          </c:spPr>
        </c:majorGridlines>
        <c:numFmt formatCode="General" sourceLinked="1"/>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0"/>
        <c:lblOffset val="100"/>
        <c:baseTimeUnit val="days"/>
      </c:dateAx>
      <c:valAx>
        <c:axId val="1"/>
        <c:scaling>
          <c:orientation val="minMax"/>
          <c:min val="0"/>
        </c:scaling>
        <c:delete val="0"/>
        <c:axPos val="l"/>
        <c:majorGridlines>
          <c:spPr>
            <a:ln>
              <a:solidFill>
                <a:schemeClr val="bg1">
                  <a:lumMod val="65000"/>
                </a:schemeClr>
              </a:solidFill>
            </a:ln>
          </c:spPr>
        </c:majorGridlines>
        <c:numFmt formatCode="0.0" sourceLinked="0"/>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323657512"/>
        <c:crosses val="autoZero"/>
        <c:crossBetween val="midCat"/>
      </c:valAx>
      <c:spPr>
        <a:solidFill>
          <a:schemeClr val="bg1">
            <a:lumMod val="85000"/>
          </a:schemeClr>
        </a:solidFill>
        <a:ln w="6350">
          <a:solidFill>
            <a:schemeClr val="bg1">
              <a:lumMod val="65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Annual Fossil CO2 Emissions</a:t>
            </a:r>
            <a:r>
              <a:rPr lang="da-DK" sz="1100" b="1" i="0" u="none" strike="noStrike" baseline="30000">
                <a:solidFill>
                  <a:schemeClr val="bg1">
                    <a:lumMod val="50000"/>
                  </a:schemeClr>
                </a:solidFill>
                <a:latin typeface="+mn-lt"/>
                <a:cs typeface="Arial"/>
              </a:rPr>
              <a:t>a)</a:t>
            </a:r>
            <a:r>
              <a:rPr lang="da-DK" sz="1000" b="0" i="0" u="none" strike="noStrike" baseline="0">
                <a:solidFill>
                  <a:srgbClr val="333333"/>
                </a:solidFill>
                <a:latin typeface="+mn-lt"/>
                <a:cs typeface="Times New Roman"/>
              </a:rPr>
              <a:t> in tons per capita (black)</a:t>
            </a:r>
          </a:p>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and Free Emissions Level (green)</a:t>
            </a:r>
          </a:p>
        </c:rich>
      </c:tx>
      <c:layout>
        <c:manualLayout>
          <c:xMode val="edge"/>
          <c:yMode val="edge"/>
          <c:x val="0.21826136652273304"/>
          <c:y val="4.7544056992875894E-3"/>
        </c:manualLayout>
      </c:layout>
      <c:overlay val="1"/>
      <c:spPr>
        <a:solidFill>
          <a:schemeClr val="bg1">
            <a:lumMod val="75000"/>
          </a:schemeClr>
        </a:solidFill>
      </c:spPr>
    </c:title>
    <c:autoTitleDeleted val="0"/>
    <c:plotArea>
      <c:layout>
        <c:manualLayout>
          <c:layoutTarget val="inner"/>
          <c:xMode val="edge"/>
          <c:yMode val="edge"/>
          <c:x val="8.0459920640117338E-2"/>
          <c:y val="0.17113831359315379"/>
          <c:w val="0.89426699686732702"/>
          <c:h val="0.57530249895233687"/>
        </c:manualLayout>
      </c:layout>
      <c:barChart>
        <c:barDir val="col"/>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1-B520-4A17-8B82-64ACFABD2177}"/>
              </c:ext>
            </c:extLst>
          </c:dPt>
          <c:dPt>
            <c:idx val="1"/>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3-B520-4A17-8B82-64ACFABD2177}"/>
              </c:ext>
            </c:extLst>
          </c:dPt>
          <c:dPt>
            <c:idx val="2"/>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5-B520-4A17-8B82-64ACFABD2177}"/>
              </c:ext>
            </c:extLst>
          </c:dPt>
          <c:dPt>
            <c:idx val="3"/>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3-DBD2-46E7-AA06-DDE10C662F79}"/>
              </c:ext>
            </c:extLst>
          </c:dPt>
          <c:dPt>
            <c:idx val="4"/>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4-DBD2-46E7-AA06-DDE10C662F79}"/>
              </c:ext>
            </c:extLst>
          </c:dPt>
          <c:dPt>
            <c:idx val="5"/>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06-B520-4A17-8B82-64ACFABD2177}"/>
              </c:ext>
            </c:extLst>
          </c:dPt>
          <c:cat>
            <c:strRef>
              <c:f>Calculation!$G$20:$G$25</c:f>
              <c:strCache>
                <c:ptCount val="6"/>
                <c:pt idx="0">
                  <c:v>1990-1999</c:v>
                </c:pt>
                <c:pt idx="1">
                  <c:v>2000-2009</c:v>
                </c:pt>
                <c:pt idx="2">
                  <c:v>2010-2018</c:v>
                </c:pt>
                <c:pt idx="3">
                  <c:v>   World 1990-1999</c:v>
                </c:pt>
                <c:pt idx="4">
                  <c:v>    World 2000-2009</c:v>
                </c:pt>
                <c:pt idx="5">
                  <c:v>    World 2010-2018</c:v>
                </c:pt>
              </c:strCache>
            </c:strRef>
          </c:cat>
          <c:val>
            <c:numRef>
              <c:f>Calculation!$H$20:$H$25</c:f>
              <c:numCache>
                <c:formatCode>0.00</c:formatCode>
                <c:ptCount val="6"/>
                <c:pt idx="0">
                  <c:v>11.617000000000001</c:v>
                </c:pt>
                <c:pt idx="1">
                  <c:v>10.398999999999999</c:v>
                </c:pt>
                <c:pt idx="2">
                  <c:v>9.7133333333333329</c:v>
                </c:pt>
                <c:pt idx="3">
                  <c:v>4.13</c:v>
                </c:pt>
                <c:pt idx="4">
                  <c:v>4.4800000000000004</c:v>
                </c:pt>
                <c:pt idx="5">
                  <c:v>4.95</c:v>
                </c:pt>
              </c:numCache>
            </c:numRef>
          </c:val>
          <c:extLst>
            <c:ext xmlns:c16="http://schemas.microsoft.com/office/drawing/2014/chart" uri="{C3380CC4-5D6E-409C-BE32-E72D297353CC}">
              <c16:uniqueId val="{00000007-B520-4A17-8B82-64ACFABD2177}"/>
            </c:ext>
          </c:extLst>
        </c:ser>
        <c:ser>
          <c:idx val="1"/>
          <c:order val="1"/>
          <c:spPr>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8-8189-4C31-9BAC-088E0C5D8334}"/>
              </c:ext>
            </c:extLst>
          </c:dPt>
          <c:dPt>
            <c:idx val="1"/>
            <c:invertIfNegative val="0"/>
            <c:bubble3D val="0"/>
            <c:spPr>
              <a:solidFill>
                <a:schemeClr val="accent6">
                  <a:lumMod val="75000"/>
                </a:schemeClr>
              </a:solidFill>
              <a:ln>
                <a:noFill/>
              </a:ln>
            </c:spPr>
            <c:extLst>
              <c:ext xmlns:c16="http://schemas.microsoft.com/office/drawing/2014/chart" uri="{C3380CC4-5D6E-409C-BE32-E72D297353CC}">
                <c16:uniqueId val="{0000000A-8189-4C31-9BAC-088E0C5D8334}"/>
              </c:ext>
            </c:extLst>
          </c:dPt>
          <c:dPt>
            <c:idx val="2"/>
            <c:invertIfNegative val="0"/>
            <c:bubble3D val="0"/>
            <c:spPr>
              <a:solidFill>
                <a:schemeClr val="accent6">
                  <a:lumMod val="75000"/>
                </a:schemeClr>
              </a:solidFill>
              <a:ln>
                <a:noFill/>
              </a:ln>
            </c:spPr>
            <c:extLst>
              <c:ext xmlns:c16="http://schemas.microsoft.com/office/drawing/2014/chart" uri="{C3380CC4-5D6E-409C-BE32-E72D297353CC}">
                <c16:uniqueId val="{0000000C-8189-4C31-9BAC-088E0C5D8334}"/>
              </c:ext>
            </c:extLst>
          </c:dPt>
          <c:dPt>
            <c:idx val="3"/>
            <c:invertIfNegative val="0"/>
            <c:bubble3D val="0"/>
            <c:spPr>
              <a:solidFill>
                <a:schemeClr val="bg1">
                  <a:lumMod val="50000"/>
                </a:schemeClr>
              </a:solidFill>
              <a:ln>
                <a:noFill/>
              </a:ln>
            </c:spPr>
            <c:extLst>
              <c:ext xmlns:c16="http://schemas.microsoft.com/office/drawing/2014/chart" uri="{C3380CC4-5D6E-409C-BE32-E72D297353CC}">
                <c16:uniqueId val="{0000000E-8189-4C31-9BAC-088E0C5D8334}"/>
              </c:ext>
            </c:extLst>
          </c:dPt>
          <c:dPt>
            <c:idx val="4"/>
            <c:invertIfNegative val="0"/>
            <c:bubble3D val="0"/>
            <c:spPr>
              <a:solidFill>
                <a:schemeClr val="bg1">
                  <a:lumMod val="50000"/>
                </a:schemeClr>
              </a:solidFill>
              <a:ln>
                <a:noFill/>
              </a:ln>
            </c:spPr>
            <c:extLst>
              <c:ext xmlns:c16="http://schemas.microsoft.com/office/drawing/2014/chart" uri="{C3380CC4-5D6E-409C-BE32-E72D297353CC}">
                <c16:uniqueId val="{00000010-8189-4C31-9BAC-088E0C5D8334}"/>
              </c:ext>
            </c:extLst>
          </c:dPt>
          <c:dPt>
            <c:idx val="5"/>
            <c:invertIfNegative val="0"/>
            <c:bubble3D val="0"/>
            <c:spPr>
              <a:solidFill>
                <a:schemeClr val="bg1">
                  <a:lumMod val="50000"/>
                </a:schemeClr>
              </a:solidFill>
              <a:ln>
                <a:noFill/>
              </a:ln>
            </c:spPr>
            <c:extLst>
              <c:ext xmlns:c16="http://schemas.microsoft.com/office/drawing/2014/chart" uri="{C3380CC4-5D6E-409C-BE32-E72D297353CC}">
                <c16:uniqueId val="{00000012-8189-4C31-9BAC-088E0C5D8334}"/>
              </c:ext>
            </c:extLst>
          </c:dPt>
          <c:cat>
            <c:strRef>
              <c:f>Calculation!$G$20:$G$25</c:f>
              <c:strCache>
                <c:ptCount val="6"/>
                <c:pt idx="0">
                  <c:v>1990-1999</c:v>
                </c:pt>
                <c:pt idx="1">
                  <c:v>2000-2009</c:v>
                </c:pt>
                <c:pt idx="2">
                  <c:v>2010-2018</c:v>
                </c:pt>
                <c:pt idx="3">
                  <c:v>   World 1990-1999</c:v>
                </c:pt>
                <c:pt idx="4">
                  <c:v>    World 2000-2009</c:v>
                </c:pt>
                <c:pt idx="5">
                  <c:v>    World 2010-2018</c:v>
                </c:pt>
              </c:strCache>
            </c:strRef>
          </c:cat>
          <c:val>
            <c:numRef>
              <c:f>Calculation!$I$20:$I$25</c:f>
              <c:numCache>
                <c:formatCode>0.00</c:formatCode>
                <c:ptCount val="6"/>
                <c:pt idx="0">
                  <c:v>11.617000000000001</c:v>
                </c:pt>
                <c:pt idx="1">
                  <c:v>9.0910262689450523</c:v>
                </c:pt>
                <c:pt idx="2">
                  <c:v>5.7116071355301496</c:v>
                </c:pt>
                <c:pt idx="3">
                  <c:v>4.13</c:v>
                </c:pt>
                <c:pt idx="4">
                  <c:v>4.4800000000000004</c:v>
                </c:pt>
                <c:pt idx="5">
                  <c:v>4.95</c:v>
                </c:pt>
              </c:numCache>
            </c:numRef>
          </c:val>
          <c:extLst>
            <c:ext xmlns:c16="http://schemas.microsoft.com/office/drawing/2014/chart" uri="{C3380CC4-5D6E-409C-BE32-E72D297353CC}">
              <c16:uniqueId val="{00000015-B520-4A17-8B82-64ACFABD2177}"/>
            </c:ext>
          </c:extLst>
        </c:ser>
        <c:dLbls>
          <c:showLegendKey val="0"/>
          <c:showVal val="0"/>
          <c:showCatName val="0"/>
          <c:showSerName val="0"/>
          <c:showPercent val="0"/>
          <c:showBubbleSize val="0"/>
        </c:dLbls>
        <c:gapWidth val="232"/>
        <c:axId val="315726688"/>
        <c:axId val="1"/>
      </c:barChart>
      <c:catAx>
        <c:axId val="315726688"/>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315726688"/>
        <c:crosses val="autoZero"/>
        <c:crossBetween val="between"/>
      </c:valAx>
      <c:spPr>
        <a:solidFill>
          <a:schemeClr val="bg1">
            <a:lumMod val="95000"/>
          </a:schemeClr>
        </a:solidFill>
        <a:ln w="12700">
          <a:solidFill>
            <a:schemeClr val="bg1">
              <a:lumMod val="65000"/>
            </a:schemeClr>
          </a:solid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Fossil CO2 Emissions</a:t>
            </a:r>
            <a:r>
              <a:rPr lang="da-DK" sz="1100" b="1" i="0" u="none" strike="noStrike" baseline="30000">
                <a:solidFill>
                  <a:schemeClr val="bg1">
                    <a:lumMod val="50000"/>
                  </a:schemeClr>
                </a:solidFill>
                <a:effectLst/>
              </a:rPr>
              <a:t>a)</a:t>
            </a:r>
            <a:r>
              <a:rPr lang="da-DK" sz="1000" b="0" i="0" u="none" strike="noStrike" kern="1200" baseline="0">
                <a:solidFill>
                  <a:srgbClr val="333333"/>
                </a:solidFill>
                <a:latin typeface="+mn-lt"/>
                <a:ea typeface="Arial"/>
                <a:cs typeface="Times New Roman"/>
              </a:rPr>
              <a:t> in tons per capita (black) </a:t>
            </a:r>
          </a:p>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and Free Emissions Level (green)</a:t>
            </a:r>
          </a:p>
        </c:rich>
      </c:tx>
      <c:layout>
        <c:manualLayout>
          <c:xMode val="edge"/>
          <c:yMode val="edge"/>
          <c:x val="0.28358335889831954"/>
          <c:y val="0"/>
        </c:manualLayout>
      </c:layout>
      <c:overlay val="0"/>
    </c:title>
    <c:autoTitleDeleted val="0"/>
    <c:plotArea>
      <c:layout>
        <c:manualLayout>
          <c:layoutTarget val="inner"/>
          <c:xMode val="edge"/>
          <c:yMode val="edge"/>
          <c:x val="6.4839451886695987E-2"/>
          <c:y val="0.15736214981495517"/>
          <c:w val="0.91148907522923273"/>
          <c:h val="0.61365312599523381"/>
        </c:manualLayout>
      </c:layout>
      <c:barChart>
        <c:barDir val="col"/>
        <c:grouping val="clustered"/>
        <c:varyColors val="0"/>
        <c:ser>
          <c:idx val="0"/>
          <c:order val="0"/>
          <c:tx>
            <c:strRef>
              <c:f>Calculation!$K$21</c:f>
              <c:strCache>
                <c:ptCount val="1"/>
              </c:strCache>
            </c:strRef>
          </c:tx>
          <c:spPr>
            <a:solidFill>
              <a:srgbClr val="000000"/>
            </a:solidFill>
            <a:ln>
              <a:noFill/>
            </a:ln>
          </c:spPr>
          <c:invertIfNegative val="0"/>
          <c:dPt>
            <c:idx val="14"/>
            <c:invertIfNegative val="0"/>
            <c:bubble3D val="0"/>
            <c:spPr>
              <a:solidFill>
                <a:srgbClr val="000000"/>
              </a:solidFill>
              <a:ln>
                <a:noFill/>
              </a:ln>
            </c:spPr>
            <c:extLst>
              <c:ext xmlns:c16="http://schemas.microsoft.com/office/drawing/2014/chart" uri="{C3380CC4-5D6E-409C-BE32-E72D297353CC}">
                <c16:uniqueId val="{00000001-E0BA-4468-A287-D2EEF073A58D}"/>
              </c:ext>
            </c:extLst>
          </c:dPt>
          <c:dPt>
            <c:idx val="15"/>
            <c:invertIfNegative val="0"/>
            <c:bubble3D val="0"/>
            <c:spPr>
              <a:solidFill>
                <a:srgbClr val="000000"/>
              </a:solidFill>
              <a:ln>
                <a:noFill/>
              </a:ln>
            </c:spPr>
            <c:extLst>
              <c:ext xmlns:c16="http://schemas.microsoft.com/office/drawing/2014/chart" uri="{C3380CC4-5D6E-409C-BE32-E72D297353CC}">
                <c16:uniqueId val="{00000003-E0BA-4468-A287-D2EEF073A58D}"/>
              </c:ext>
            </c:extLst>
          </c:dPt>
          <c:trendline>
            <c:spPr>
              <a:ln w="15875"/>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Calculation!$L$21:$AE$21</c:f>
              <c:numCache>
                <c:formatCode>0.0</c:formatCode>
                <c:ptCount val="20"/>
                <c:pt idx="0">
                  <c:v>10.69</c:v>
                </c:pt>
                <c:pt idx="1">
                  <c:v>10.88</c:v>
                </c:pt>
                <c:pt idx="2">
                  <c:v>10.68</c:v>
                </c:pt>
                <c:pt idx="3">
                  <c:v>10.69</c:v>
                </c:pt>
                <c:pt idx="4">
                  <c:v>10.5</c:v>
                </c:pt>
                <c:pt idx="5">
                  <c:v>10.25</c:v>
                </c:pt>
                <c:pt idx="6">
                  <c:v>10.46</c:v>
                </c:pt>
                <c:pt idx="7">
                  <c:v>10.1</c:v>
                </c:pt>
                <c:pt idx="8">
                  <c:v>10.24</c:v>
                </c:pt>
                <c:pt idx="9">
                  <c:v>9.5</c:v>
                </c:pt>
                <c:pt idx="10">
                  <c:v>10.09</c:v>
                </c:pt>
                <c:pt idx="11">
                  <c:v>9.76</c:v>
                </c:pt>
                <c:pt idx="12">
                  <c:v>9.89</c:v>
                </c:pt>
                <c:pt idx="13">
                  <c:v>10.09</c:v>
                </c:pt>
                <c:pt idx="14">
                  <c:v>9.57</c:v>
                </c:pt>
                <c:pt idx="15">
                  <c:v>9.6199999999999992</c:v>
                </c:pt>
                <c:pt idx="16">
                  <c:v>9.65</c:v>
                </c:pt>
                <c:pt idx="17">
                  <c:v>9.6</c:v>
                </c:pt>
                <c:pt idx="18">
                  <c:v>9.15</c:v>
                </c:pt>
              </c:numCache>
            </c:numRef>
          </c:val>
          <c:extLst>
            <c:ext xmlns:c16="http://schemas.microsoft.com/office/drawing/2014/chart" uri="{C3380CC4-5D6E-409C-BE32-E72D297353CC}">
              <c16:uniqueId val="{00000004-E0BA-4468-A287-D2EEF073A58D}"/>
            </c:ext>
          </c:extLst>
        </c:ser>
        <c:ser>
          <c:idx val="1"/>
          <c:order val="1"/>
          <c:tx>
            <c:strRef>
              <c:f>Calculation!$K$22</c:f>
              <c:strCache>
                <c:ptCount val="1"/>
              </c:strCache>
            </c:strRef>
          </c:tx>
          <c:spPr>
            <a:solidFill>
              <a:schemeClr val="accent6">
                <a:lumMod val="75000"/>
              </a:schemeClr>
            </a:solidFill>
            <a:ln>
              <a:noFill/>
            </a:ln>
          </c:spPr>
          <c:invertIfNegative val="0"/>
          <c:trendline>
            <c:spPr>
              <a:ln w="15875">
                <a:solidFill>
                  <a:schemeClr val="accent6">
                    <a:lumMod val="50000"/>
                  </a:schemeClr>
                </a:solidFill>
                <a:prstDash val="solid"/>
              </a:ln>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Calculation!$L$22:$AE$22</c:f>
              <c:numCache>
                <c:formatCode>0.0</c:formatCode>
                <c:ptCount val="20"/>
                <c:pt idx="0">
                  <c:v>10.691803753194215</c:v>
                </c:pt>
                <c:pt idx="1">
                  <c:v>10.336075423361068</c:v>
                </c:pt>
                <c:pt idx="2">
                  <c:v>9.9803470935279215</c:v>
                </c:pt>
                <c:pt idx="3">
                  <c:v>9.6246187636947731</c:v>
                </c:pt>
                <c:pt idx="4">
                  <c:v>9.2688904338616265</c:v>
                </c:pt>
                <c:pt idx="5">
                  <c:v>8.9131621040284781</c:v>
                </c:pt>
                <c:pt idx="6">
                  <c:v>8.5574337741953332</c:v>
                </c:pt>
                <c:pt idx="7">
                  <c:v>8.2017054443621831</c:v>
                </c:pt>
                <c:pt idx="8">
                  <c:v>7.8459771145290365</c:v>
                </c:pt>
                <c:pt idx="9">
                  <c:v>7.490248784695889</c:v>
                </c:pt>
                <c:pt idx="10">
                  <c:v>7.1345204548627414</c:v>
                </c:pt>
                <c:pt idx="11">
                  <c:v>6.7787921250295931</c:v>
                </c:pt>
                <c:pt idx="12">
                  <c:v>6.4230637951964438</c:v>
                </c:pt>
                <c:pt idx="13">
                  <c:v>6.0673354653632972</c:v>
                </c:pt>
                <c:pt idx="14">
                  <c:v>5.7116071355301488</c:v>
                </c:pt>
                <c:pt idx="15">
                  <c:v>5.3558788056970013</c:v>
                </c:pt>
                <c:pt idx="16">
                  <c:v>5.000150475863852</c:v>
                </c:pt>
                <c:pt idx="17">
                  <c:v>4.6444221460307036</c:v>
                </c:pt>
                <c:pt idx="18">
                  <c:v>4.2886938161975561</c:v>
                </c:pt>
                <c:pt idx="19">
                  <c:v>3.9329654863644072</c:v>
                </c:pt>
              </c:numCache>
            </c:numRef>
          </c:val>
          <c:extLst>
            <c:ext xmlns:c16="http://schemas.microsoft.com/office/drawing/2014/chart" uri="{C3380CC4-5D6E-409C-BE32-E72D297353CC}">
              <c16:uniqueId val="{00000006-E0BA-4468-A287-D2EEF073A58D}"/>
            </c:ext>
          </c:extLst>
        </c:ser>
        <c:dLbls>
          <c:showLegendKey val="0"/>
          <c:showVal val="0"/>
          <c:showCatName val="0"/>
          <c:showSerName val="0"/>
          <c:showPercent val="0"/>
          <c:showBubbleSize val="0"/>
        </c:dLbls>
        <c:gapWidth val="150"/>
        <c:axId val="316635608"/>
        <c:axId val="1"/>
      </c:barChart>
      <c:catAx>
        <c:axId val="316635608"/>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 val="autoZero"/>
        <c:auto val="1"/>
        <c:lblAlgn val="ctr"/>
        <c:lblOffset val="100"/>
        <c:tickMarkSkip val="1"/>
        <c:noMultiLvlLbl val="0"/>
      </c:catAx>
      <c:valAx>
        <c:axId val="1"/>
        <c:scaling>
          <c:orientation val="minMax"/>
          <c:min val="0"/>
        </c:scaling>
        <c:delete val="0"/>
        <c:axPos val="l"/>
        <c:majorGridlines>
          <c:spPr>
            <a:ln w="12700">
              <a:solidFill>
                <a:schemeClr val="bg1">
                  <a:lumMod val="65000"/>
                </a:schemeClr>
              </a:solidFill>
              <a:prstDash val="solid"/>
            </a:ln>
          </c:spPr>
        </c:majorGridlines>
        <c:numFmt formatCode="0.0" sourceLinked="0"/>
        <c:majorTickMark val="out"/>
        <c:minorTickMark val="none"/>
        <c:tickLblPos val="nextTo"/>
        <c:spPr>
          <a:ln>
            <a:noFill/>
          </a:ln>
        </c:spPr>
        <c:txPr>
          <a:bodyPr rot="0" vert="horz"/>
          <a:lstStyle/>
          <a:p>
            <a:pPr>
              <a:defRPr sz="800" b="0" i="0" u="none" strike="noStrike" baseline="0">
                <a:solidFill>
                  <a:srgbClr val="000000"/>
                </a:solidFill>
                <a:latin typeface="Arial"/>
                <a:ea typeface="Arial"/>
                <a:cs typeface="Arial"/>
              </a:defRPr>
            </a:pPr>
            <a:endParaRPr lang="da-DK"/>
          </a:p>
        </c:txPr>
        <c:crossAx val="316635608"/>
        <c:crosses val="autoZero"/>
        <c:crossBetween val="between"/>
      </c:valAx>
      <c:spPr>
        <a:solidFill>
          <a:schemeClr val="bg1">
            <a:lumMod val="95000"/>
          </a:schemeClr>
        </a:solidFill>
        <a:ln w="12700">
          <a:no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3470876882076E-2"/>
          <c:y val="8.9449318835145605E-2"/>
          <c:w val="0.87724081778554486"/>
          <c:h val="0.7804061992250968"/>
        </c:manualLayout>
      </c:layout>
      <c:lineChart>
        <c:grouping val="standard"/>
        <c:varyColors val="0"/>
        <c:ser>
          <c:idx val="0"/>
          <c:order val="0"/>
          <c:tx>
            <c:strRef>
              <c:f>'GDP(ppp-$)'!$B$28</c:f>
              <c:strCache>
                <c:ptCount val="1"/>
                <c:pt idx="0">
                  <c:v>(World)</c:v>
                </c:pt>
              </c:strCache>
            </c:strRef>
          </c:tx>
          <c:spPr>
            <a:ln w="38100">
              <a:solidFill>
                <a:schemeClr val="bg1">
                  <a:lumMod val="50000"/>
                </a:schemeClr>
              </a:solidFill>
              <a:prstDash val="solid"/>
            </a:ln>
          </c:spPr>
          <c:marker>
            <c:symbol val="circle"/>
            <c:size val="5"/>
            <c:spPr>
              <a:solidFill>
                <a:schemeClr val="bg1">
                  <a:lumMod val="50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0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0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0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0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0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0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0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0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0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0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0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0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0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0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4-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9-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A-1F08-48D3-A32C-2B789AEA3202}"/>
                </c:ext>
              </c:extLst>
            </c:dLbl>
            <c:dLbl>
              <c:idx val="18"/>
              <c:layout>
                <c:manualLayout>
                  <c:x val="3.3627574611181169E-3"/>
                  <c:y val="-3.1746031746032908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A75-40CB-B5CB-A6BAE25C2F37}"/>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'GDP(ppp-$)'!$C$28:$Y$28</c:f>
              <c:numCache>
                <c:formatCode>[$$-409]#,##0</c:formatCode>
                <c:ptCount val="23"/>
                <c:pt idx="0">
                  <c:v>7986.0298276529174</c:v>
                </c:pt>
                <c:pt idx="1">
                  <c:v>8260.9175385614617</c:v>
                </c:pt>
                <c:pt idx="2">
                  <c:v>8552.2042183787289</c:v>
                </c:pt>
                <c:pt idx="3">
                  <c:v>8917.2004478893814</c:v>
                </c:pt>
                <c:pt idx="4">
                  <c:v>9519.4627292832683</c:v>
                </c:pt>
                <c:pt idx="5">
                  <c:v>10132.572301440156</c:v>
                </c:pt>
                <c:pt idx="6">
                  <c:v>10959.081895929699</c:v>
                </c:pt>
                <c:pt idx="7">
                  <c:v>11721.845804207565</c:v>
                </c:pt>
                <c:pt idx="8">
                  <c:v>12260.670946187427</c:v>
                </c:pt>
                <c:pt idx="9">
                  <c:v>12232.999690535034</c:v>
                </c:pt>
                <c:pt idx="10">
                  <c:v>12876.538205835446</c:v>
                </c:pt>
                <c:pt idx="11">
                  <c:v>13592.239991370676</c:v>
                </c:pt>
                <c:pt idx="12">
                  <c:v>14152.439191407948</c:v>
                </c:pt>
                <c:pt idx="13">
                  <c:v>14763.996793002652</c:v>
                </c:pt>
                <c:pt idx="14">
                  <c:v>15342.848094256495</c:v>
                </c:pt>
                <c:pt idx="15">
                  <c:v>15814.920215846669</c:v>
                </c:pt>
                <c:pt idx="16">
                  <c:v>16358.375310116746</c:v>
                </c:pt>
                <c:pt idx="17">
                  <c:v>17151.488953813037</c:v>
                </c:pt>
                <c:pt idx="18">
                  <c:v>17948.303812914761</c:v>
                </c:pt>
              </c:numCache>
            </c:numRef>
          </c:val>
          <c:smooth val="1"/>
          <c:extLst>
            <c:ext xmlns:c16="http://schemas.microsoft.com/office/drawing/2014/chart" uri="{C3380CC4-5D6E-409C-BE32-E72D297353CC}">
              <c16:uniqueId val="{0000000F-CA02-4121-BB13-A0E96BEE8EE9}"/>
            </c:ext>
          </c:extLst>
        </c:ser>
        <c:ser>
          <c:idx val="6"/>
          <c:order val="1"/>
          <c:tx>
            <c:strRef>
              <c:f>'GDP(ppp-$)'!$B$30</c:f>
              <c:strCache>
                <c:ptCount val="1"/>
                <c:pt idx="0">
                  <c:v>France</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2-73CE-4365-8B50-6137E0A75F99}"/>
                </c:ext>
              </c:extLst>
            </c:dLbl>
            <c:dLbl>
              <c:idx val="1"/>
              <c:delete val="1"/>
              <c:extLst>
                <c:ext xmlns:c15="http://schemas.microsoft.com/office/drawing/2012/chart" uri="{CE6537A1-D6FC-4f65-9D91-7224C49458BB}"/>
                <c:ext xmlns:c16="http://schemas.microsoft.com/office/drawing/2014/chart" uri="{C3380CC4-5D6E-409C-BE32-E72D297353CC}">
                  <c16:uniqueId val="{00000003-73CE-4365-8B50-6137E0A75F99}"/>
                </c:ext>
              </c:extLst>
            </c:dLbl>
            <c:dLbl>
              <c:idx val="2"/>
              <c:delete val="1"/>
              <c:extLst>
                <c:ext xmlns:c15="http://schemas.microsoft.com/office/drawing/2012/chart" uri="{CE6537A1-D6FC-4f65-9D91-7224C49458BB}"/>
                <c:ext xmlns:c16="http://schemas.microsoft.com/office/drawing/2014/chart" uri="{C3380CC4-5D6E-409C-BE32-E72D297353CC}">
                  <c16:uniqueId val="{00000004-73CE-4365-8B50-6137E0A75F99}"/>
                </c:ext>
              </c:extLst>
            </c:dLbl>
            <c:dLbl>
              <c:idx val="3"/>
              <c:delete val="1"/>
              <c:extLst>
                <c:ext xmlns:c15="http://schemas.microsoft.com/office/drawing/2012/chart" uri="{CE6537A1-D6FC-4f65-9D91-7224C49458BB}"/>
                <c:ext xmlns:c16="http://schemas.microsoft.com/office/drawing/2014/chart" uri="{C3380CC4-5D6E-409C-BE32-E72D297353CC}">
                  <c16:uniqueId val="{00000005-73CE-4365-8B50-6137E0A75F99}"/>
                </c:ext>
              </c:extLst>
            </c:dLbl>
            <c:dLbl>
              <c:idx val="4"/>
              <c:delete val="1"/>
              <c:extLst>
                <c:ext xmlns:c15="http://schemas.microsoft.com/office/drawing/2012/chart" uri="{CE6537A1-D6FC-4f65-9D91-7224C49458BB}"/>
                <c:ext xmlns:c16="http://schemas.microsoft.com/office/drawing/2014/chart" uri="{C3380CC4-5D6E-409C-BE32-E72D297353CC}">
                  <c16:uniqueId val="{00000006-73CE-4365-8B50-6137E0A75F99}"/>
                </c:ext>
              </c:extLst>
            </c:dLbl>
            <c:dLbl>
              <c:idx val="5"/>
              <c:delete val="1"/>
              <c:extLst>
                <c:ext xmlns:c15="http://schemas.microsoft.com/office/drawing/2012/chart" uri="{CE6537A1-D6FC-4f65-9D91-7224C49458BB}"/>
                <c:ext xmlns:c16="http://schemas.microsoft.com/office/drawing/2014/chart" uri="{C3380CC4-5D6E-409C-BE32-E72D297353CC}">
                  <c16:uniqueId val="{00000007-73CE-4365-8B50-6137E0A75F99}"/>
                </c:ext>
              </c:extLst>
            </c:dLbl>
            <c:dLbl>
              <c:idx val="6"/>
              <c:delete val="1"/>
              <c:extLst>
                <c:ext xmlns:c15="http://schemas.microsoft.com/office/drawing/2012/chart" uri="{CE6537A1-D6FC-4f65-9D91-7224C49458BB}"/>
                <c:ext xmlns:c16="http://schemas.microsoft.com/office/drawing/2014/chart" uri="{C3380CC4-5D6E-409C-BE32-E72D297353CC}">
                  <c16:uniqueId val="{00000008-73CE-4365-8B50-6137E0A75F99}"/>
                </c:ext>
              </c:extLst>
            </c:dLbl>
            <c:dLbl>
              <c:idx val="7"/>
              <c:delete val="1"/>
              <c:extLst>
                <c:ext xmlns:c15="http://schemas.microsoft.com/office/drawing/2012/chart" uri="{CE6537A1-D6FC-4f65-9D91-7224C49458BB}"/>
                <c:ext xmlns:c16="http://schemas.microsoft.com/office/drawing/2014/chart" uri="{C3380CC4-5D6E-409C-BE32-E72D297353CC}">
                  <c16:uniqueId val="{00000009-73CE-4365-8B50-6137E0A75F99}"/>
                </c:ext>
              </c:extLst>
            </c:dLbl>
            <c:dLbl>
              <c:idx val="8"/>
              <c:delete val="1"/>
              <c:extLst>
                <c:ext xmlns:c15="http://schemas.microsoft.com/office/drawing/2012/chart" uri="{CE6537A1-D6FC-4f65-9D91-7224C49458BB}"/>
                <c:ext xmlns:c16="http://schemas.microsoft.com/office/drawing/2014/chart" uri="{C3380CC4-5D6E-409C-BE32-E72D297353CC}">
                  <c16:uniqueId val="{0000000A-73CE-4365-8B50-6137E0A75F99}"/>
                </c:ext>
              </c:extLst>
            </c:dLbl>
            <c:dLbl>
              <c:idx val="9"/>
              <c:delete val="1"/>
              <c:extLst>
                <c:ext xmlns:c15="http://schemas.microsoft.com/office/drawing/2012/chart" uri="{CE6537A1-D6FC-4f65-9D91-7224C49458BB}"/>
                <c:ext xmlns:c16="http://schemas.microsoft.com/office/drawing/2014/chart" uri="{C3380CC4-5D6E-409C-BE32-E72D297353CC}">
                  <c16:uniqueId val="{0000000B-73CE-4365-8B50-6137E0A75F99}"/>
                </c:ext>
              </c:extLst>
            </c:dLbl>
            <c:dLbl>
              <c:idx val="10"/>
              <c:delete val="1"/>
              <c:extLst>
                <c:ext xmlns:c15="http://schemas.microsoft.com/office/drawing/2012/chart" uri="{CE6537A1-D6FC-4f65-9D91-7224C49458BB}"/>
                <c:ext xmlns:c16="http://schemas.microsoft.com/office/drawing/2014/chart" uri="{C3380CC4-5D6E-409C-BE32-E72D297353CC}">
                  <c16:uniqueId val="{0000000C-73CE-4365-8B50-6137E0A75F99}"/>
                </c:ext>
              </c:extLst>
            </c:dLbl>
            <c:dLbl>
              <c:idx val="11"/>
              <c:delete val="1"/>
              <c:extLst>
                <c:ext xmlns:c15="http://schemas.microsoft.com/office/drawing/2012/chart" uri="{CE6537A1-D6FC-4f65-9D91-7224C49458BB}"/>
                <c:ext xmlns:c16="http://schemas.microsoft.com/office/drawing/2014/chart" uri="{C3380CC4-5D6E-409C-BE32-E72D297353CC}">
                  <c16:uniqueId val="{0000000D-73CE-4365-8B50-6137E0A75F99}"/>
                </c:ext>
              </c:extLst>
            </c:dLbl>
            <c:dLbl>
              <c:idx val="12"/>
              <c:delete val="1"/>
              <c:extLst>
                <c:ext xmlns:c15="http://schemas.microsoft.com/office/drawing/2012/chart" uri="{CE6537A1-D6FC-4f65-9D91-7224C49458BB}"/>
                <c:ext xmlns:c16="http://schemas.microsoft.com/office/drawing/2014/chart" uri="{C3380CC4-5D6E-409C-BE32-E72D297353CC}">
                  <c16:uniqueId val="{0000000E-73CE-4365-8B50-6137E0A75F99}"/>
                </c:ext>
              </c:extLst>
            </c:dLbl>
            <c:dLbl>
              <c:idx val="13"/>
              <c:delete val="1"/>
              <c:extLst>
                <c:ext xmlns:c15="http://schemas.microsoft.com/office/drawing/2012/chart" uri="{CE6537A1-D6FC-4f65-9D91-7224C49458BB}"/>
                <c:ext xmlns:c16="http://schemas.microsoft.com/office/drawing/2014/chart" uri="{C3380CC4-5D6E-409C-BE32-E72D297353CC}">
                  <c16:uniqueId val="{0000000F-73CE-4365-8B50-6137E0A75F99}"/>
                </c:ext>
              </c:extLst>
            </c:dLbl>
            <c:dLbl>
              <c:idx val="14"/>
              <c:delete val="1"/>
              <c:extLst>
                <c:ext xmlns:c15="http://schemas.microsoft.com/office/drawing/2012/chart" uri="{CE6537A1-D6FC-4f65-9D91-7224C49458BB}"/>
                <c:ext xmlns:c16="http://schemas.microsoft.com/office/drawing/2014/chart" uri="{C3380CC4-5D6E-409C-BE32-E72D297353CC}">
                  <c16:uniqueId val="{00000010-73CE-4365-8B50-6137E0A75F99}"/>
                </c:ext>
              </c:extLst>
            </c:dLbl>
            <c:dLbl>
              <c:idx val="15"/>
              <c:delete val="1"/>
              <c:extLst>
                <c:ext xmlns:c15="http://schemas.microsoft.com/office/drawing/2012/chart" uri="{CE6537A1-D6FC-4f65-9D91-7224C49458BB}"/>
                <c:ext xmlns:c16="http://schemas.microsoft.com/office/drawing/2014/chart" uri="{C3380CC4-5D6E-409C-BE32-E72D297353CC}">
                  <c16:uniqueId val="{00000011-73CE-4365-8B50-6137E0A75F99}"/>
                </c:ext>
              </c:extLst>
            </c:dLbl>
            <c:dLbl>
              <c:idx val="16"/>
              <c:delete val="1"/>
              <c:extLst>
                <c:ext xmlns:c15="http://schemas.microsoft.com/office/drawing/2012/chart" uri="{CE6537A1-D6FC-4f65-9D91-7224C49458BB}"/>
                <c:ext xmlns:c16="http://schemas.microsoft.com/office/drawing/2014/chart" uri="{C3380CC4-5D6E-409C-BE32-E72D297353CC}">
                  <c16:uniqueId val="{0000000B-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C-1F08-48D3-A32C-2B789AEA3202}"/>
                </c:ext>
              </c:extLst>
            </c:dLbl>
            <c:dLbl>
              <c:idx val="18"/>
              <c:layout>
                <c:manualLayout>
                  <c:x val="1.681378730558935E-3"/>
                  <c:y val="6.3492063492063492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942B-4977-8660-6FD5F35BB0F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'GDP(ppp-$)'!$C$30:$Y$30</c:f>
              <c:numCache>
                <c:formatCode>[$$-409]#,##0</c:formatCode>
                <c:ptCount val="23"/>
                <c:pt idx="0">
                  <c:v>26094.252563443068</c:v>
                </c:pt>
                <c:pt idx="1">
                  <c:v>27501.542410609778</c:v>
                </c:pt>
                <c:pt idx="2">
                  <c:v>28523.885727138237</c:v>
                </c:pt>
                <c:pt idx="3">
                  <c:v>28141.461397433526</c:v>
                </c:pt>
                <c:pt idx="4">
                  <c:v>29034.000708698935</c:v>
                </c:pt>
                <c:pt idx="5">
                  <c:v>30498.579294360941</c:v>
                </c:pt>
                <c:pt idx="6">
                  <c:v>32434.86026412265</c:v>
                </c:pt>
                <c:pt idx="7">
                  <c:v>34088.360083530555</c:v>
                </c:pt>
                <c:pt idx="8">
                  <c:v>35095.262957449086</c:v>
                </c:pt>
                <c:pt idx="9">
                  <c:v>34685.173796929972</c:v>
                </c:pt>
                <c:pt idx="10">
                  <c:v>35900.045568261819</c:v>
                </c:pt>
                <c:pt idx="11">
                  <c:v>37440.638629868474</c:v>
                </c:pt>
                <c:pt idx="12">
                  <c:v>37679.121779860528</c:v>
                </c:pt>
                <c:pt idx="13">
                  <c:v>39523.853954218073</c:v>
                </c:pt>
                <c:pt idx="14">
                  <c:v>40141.585477621971</c:v>
                </c:pt>
                <c:pt idx="15">
                  <c:v>40833.242066458442</c:v>
                </c:pt>
                <c:pt idx="16">
                  <c:v>42047.287238237652</c:v>
                </c:pt>
                <c:pt idx="17">
                  <c:v>44255.941640102305</c:v>
                </c:pt>
                <c:pt idx="18">
                  <c:v>45342.395736083228</c:v>
                </c:pt>
              </c:numCache>
            </c:numRef>
          </c:val>
          <c:smooth val="1"/>
          <c:extLst>
            <c:ext xmlns:c16="http://schemas.microsoft.com/office/drawing/2014/chart" uri="{C3380CC4-5D6E-409C-BE32-E72D297353CC}">
              <c16:uniqueId val="{00000001-73CE-4365-8B50-6137E0A75F99}"/>
            </c:ext>
          </c:extLst>
        </c:ser>
        <c:ser>
          <c:idx val="4"/>
          <c:order val="2"/>
          <c:tx>
            <c:strRef>
              <c:f>'GDP(ppp-$)'!$B$31</c:f>
              <c:strCache>
                <c:ptCount val="1"/>
                <c:pt idx="0">
                  <c:v>United Kingdom</c:v>
                </c:pt>
              </c:strCache>
            </c:strRef>
          </c:tx>
          <c:spPr>
            <a:ln w="38100">
              <a:solidFill>
                <a:srgbClr val="0070C0"/>
              </a:solidFill>
              <a:prstDash val="solid"/>
            </a:ln>
          </c:spPr>
          <c:marker>
            <c:symbol val="circle"/>
            <c:size val="5"/>
            <c:spPr>
              <a:solidFill>
                <a:srgbClr val="0070C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4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4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4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4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4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4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4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4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4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4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4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4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4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4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4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2-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0-16D5-4C7A-B1E1-5E059457D299}"/>
                </c:ext>
              </c:extLst>
            </c:dLbl>
            <c:dLbl>
              <c:idx val="17"/>
              <c:delete val="1"/>
              <c:extLst>
                <c:ext xmlns:c15="http://schemas.microsoft.com/office/drawing/2012/chart" uri="{CE6537A1-D6FC-4f65-9D91-7224C49458BB}"/>
                <c:ext xmlns:c16="http://schemas.microsoft.com/office/drawing/2014/chart" uri="{C3380CC4-5D6E-409C-BE32-E72D297353CC}">
                  <c16:uniqueId val="{00000000-1F08-48D3-A32C-2B789AEA3202}"/>
                </c:ext>
              </c:extLst>
            </c:dLbl>
            <c:dLbl>
              <c:idx val="18"/>
              <c:layout>
                <c:manualLayout>
                  <c:x val="0"/>
                  <c:y val="-1.587301587301584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0639-41DE-BACA-E6D048305526}"/>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'GDP(ppp-$)'!$C$31:$AA$31</c:f>
              <c:numCache>
                <c:formatCode>[$$-409]#,##0</c:formatCode>
                <c:ptCount val="25"/>
                <c:pt idx="0">
                  <c:v>26407.209920783036</c:v>
                </c:pt>
                <c:pt idx="1">
                  <c:v>27756.812632113033</c:v>
                </c:pt>
                <c:pt idx="2">
                  <c:v>29068.593857460062</c:v>
                </c:pt>
                <c:pt idx="3">
                  <c:v>30261.577689929713</c:v>
                </c:pt>
                <c:pt idx="4">
                  <c:v>31964.595966061628</c:v>
                </c:pt>
                <c:pt idx="5">
                  <c:v>32668.226316135522</c:v>
                </c:pt>
                <c:pt idx="6">
                  <c:v>34767.001135262704</c:v>
                </c:pt>
                <c:pt idx="7">
                  <c:v>35600.007793119097</c:v>
                </c:pt>
                <c:pt idx="8">
                  <c:v>36660.192563540309</c:v>
                </c:pt>
                <c:pt idx="9">
                  <c:v>35003.497418398001</c:v>
                </c:pt>
                <c:pt idx="10">
                  <c:v>36340.733874453836</c:v>
                </c:pt>
                <c:pt idx="11">
                  <c:v>37161.490686609563</c:v>
                </c:pt>
                <c:pt idx="12">
                  <c:v>38311.846077224312</c:v>
                </c:pt>
                <c:pt idx="13">
                  <c:v>39971.025362852582</c:v>
                </c:pt>
                <c:pt idx="14">
                  <c:v>41259.000944173386</c:v>
                </c:pt>
                <c:pt idx="15">
                  <c:v>42509.888166433702</c:v>
                </c:pt>
                <c:pt idx="16">
                  <c:v>43543.587833035788</c:v>
                </c:pt>
                <c:pt idx="17">
                  <c:v>45378.99774182785</c:v>
                </c:pt>
                <c:pt idx="18">
                  <c:v>45973.573504419808</c:v>
                </c:pt>
              </c:numCache>
            </c:numRef>
          </c:val>
          <c:smooth val="1"/>
          <c:extLst>
            <c:ext xmlns:c16="http://schemas.microsoft.com/office/drawing/2014/chart" uri="{C3380CC4-5D6E-409C-BE32-E72D297353CC}">
              <c16:uniqueId val="{0000004F-CA02-4121-BB13-A0E96BEE8EE9}"/>
            </c:ext>
          </c:extLst>
        </c:ser>
        <c:ser>
          <c:idx val="5"/>
          <c:order val="3"/>
          <c:tx>
            <c:strRef>
              <c:f>'GDP(ppp-$)'!$B$32</c:f>
              <c:strCache>
                <c:ptCount val="1"/>
                <c:pt idx="0">
                  <c:v>Poland</c:v>
                </c:pt>
              </c:strCache>
            </c:strRef>
          </c:tx>
          <c:spPr>
            <a:ln w="3810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5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5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5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5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5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5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5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5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5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5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5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5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5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5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5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60-CA02-4121-BB13-A0E96BEE8EE9}"/>
                </c:ext>
              </c:extLst>
            </c:dLbl>
            <c:dLbl>
              <c:idx val="16"/>
              <c:delete val="1"/>
              <c:extLst>
                <c:ext xmlns:c15="http://schemas.microsoft.com/office/drawing/2012/chart" uri="{CE6537A1-D6FC-4f65-9D91-7224C49458BB}"/>
                <c:ext xmlns:c16="http://schemas.microsoft.com/office/drawing/2014/chart" uri="{C3380CC4-5D6E-409C-BE32-E72D297353CC}">
                  <c16:uniqueId val="{00000007-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8-1F08-48D3-A32C-2B789AEA3202}"/>
                </c:ext>
              </c:extLst>
            </c:dLbl>
            <c:dLbl>
              <c:idx val="18"/>
              <c:layout>
                <c:manualLayout>
                  <c:x val="3.3627574611181169E-3"/>
                  <c:y val="-3.1746031746032908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42B-4977-8660-6FD5F35BB0F9}"/>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'GDP(ppp-$)'!$C$32:$Y$32</c:f>
              <c:numCache>
                <c:formatCode>[$$-409]#,##0</c:formatCode>
                <c:ptCount val="23"/>
                <c:pt idx="0">
                  <c:v>10652.908289011915</c:v>
                </c:pt>
                <c:pt idx="1">
                  <c:v>11101.97471171235</c:v>
                </c:pt>
                <c:pt idx="2">
                  <c:v>11781.056352439515</c:v>
                </c:pt>
                <c:pt idx="3">
                  <c:v>12257.14486680741</c:v>
                </c:pt>
                <c:pt idx="4">
                  <c:v>13341.099999251574</c:v>
                </c:pt>
                <c:pt idx="5">
                  <c:v>13895.923541690619</c:v>
                </c:pt>
                <c:pt idx="6">
                  <c:v>15142.184873536298</c:v>
                </c:pt>
                <c:pt idx="7">
                  <c:v>16787.970246315177</c:v>
                </c:pt>
                <c:pt idx="8">
                  <c:v>18310.443208668483</c:v>
                </c:pt>
                <c:pt idx="9">
                  <c:v>19246.448675482818</c:v>
                </c:pt>
                <c:pt idx="10">
                  <c:v>21048.330521310847</c:v>
                </c:pt>
                <c:pt idx="11">
                  <c:v>22850.638846028618</c:v>
                </c:pt>
                <c:pt idx="12">
                  <c:v>23833.209704918652</c:v>
                </c:pt>
                <c:pt idx="13">
                  <c:v>24719.247505352094</c:v>
                </c:pt>
                <c:pt idx="14">
                  <c:v>25612.257831143841</c:v>
                </c:pt>
                <c:pt idx="15">
                  <c:v>26856.035219263318</c:v>
                </c:pt>
                <c:pt idx="16">
                  <c:v>27735.350849501872</c:v>
                </c:pt>
                <c:pt idx="17">
                  <c:v>29922.204979343991</c:v>
                </c:pt>
                <c:pt idx="18">
                  <c:v>31336.603496668569</c:v>
                </c:pt>
              </c:numCache>
            </c:numRef>
          </c:val>
          <c:smooth val="1"/>
          <c:extLst>
            <c:ext xmlns:c16="http://schemas.microsoft.com/office/drawing/2014/chart" uri="{C3380CC4-5D6E-409C-BE32-E72D297353CC}">
              <c16:uniqueId val="{0000005F-CA02-4121-BB13-A0E96BEE8EE9}"/>
            </c:ext>
          </c:extLst>
        </c:ser>
        <c:ser>
          <c:idx val="2"/>
          <c:order val="4"/>
          <c:tx>
            <c:strRef>
              <c:f>'GDP(ppp-$)'!$B$33</c:f>
              <c:strCache>
                <c:ptCount val="1"/>
                <c:pt idx="0">
                  <c:v>Belgium</c:v>
                </c:pt>
              </c:strCache>
            </c:strRef>
          </c:tx>
          <c:spPr>
            <a:ln w="38100">
              <a:solidFill>
                <a:srgbClr val="7030A0"/>
              </a:solidFill>
              <a:prstDash val="solid"/>
            </a:ln>
          </c:spPr>
          <c:marker>
            <c:symbol val="circle"/>
            <c:size val="5"/>
            <c:spPr>
              <a:solidFill>
                <a:srgbClr val="7030A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2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2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2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2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2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2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2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2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2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2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2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2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2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2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2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0-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3-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4-1F08-48D3-A32C-2B789AEA3202}"/>
                </c:ext>
              </c:extLst>
            </c:dLbl>
            <c:dLbl>
              <c:idx val="18"/>
              <c:layout>
                <c:manualLayout>
                  <c:x val="1.681378730558935E-3"/>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942B-4977-8660-6FD5F35BB0F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'GDP(ppp-$)'!$C$33:$Y$33</c:f>
              <c:numCache>
                <c:formatCode>[$$-409]#,##0</c:formatCode>
                <c:ptCount val="23"/>
                <c:pt idx="0">
                  <c:v>27788.430519598638</c:v>
                </c:pt>
                <c:pt idx="1">
                  <c:v>28800.129709281271</c:v>
                </c:pt>
                <c:pt idx="2">
                  <c:v>30282.288645028253</c:v>
                </c:pt>
                <c:pt idx="3">
                  <c:v>30898.607443198474</c:v>
                </c:pt>
                <c:pt idx="4">
                  <c:v>32033.870962304121</c:v>
                </c:pt>
                <c:pt idx="5">
                  <c:v>33177.890945815823</c:v>
                </c:pt>
                <c:pt idx="6">
                  <c:v>35222.605149754585</c:v>
                </c:pt>
                <c:pt idx="7">
                  <c:v>36755.656328974423</c:v>
                </c:pt>
                <c:pt idx="8">
                  <c:v>37883.331941781944</c:v>
                </c:pt>
                <c:pt idx="9">
                  <c:v>37757.282088791682</c:v>
                </c:pt>
                <c:pt idx="10">
                  <c:v>39836.897708743461</c:v>
                </c:pt>
                <c:pt idx="11">
                  <c:v>40942.372710454023</c:v>
                </c:pt>
                <c:pt idx="12">
                  <c:v>42290.762052001919</c:v>
                </c:pt>
                <c:pt idx="13">
                  <c:v>43671.11959259001</c:v>
                </c:pt>
                <c:pt idx="14">
                  <c:v>44929.685593415998</c:v>
                </c:pt>
                <c:pt idx="15">
                  <c:v>46213.266534010072</c:v>
                </c:pt>
                <c:pt idx="16">
                  <c:v>47855.490228239396</c:v>
                </c:pt>
                <c:pt idx="17">
                  <c:v>50220.866670386829</c:v>
                </c:pt>
                <c:pt idx="18">
                  <c:v>51407.998337341414</c:v>
                </c:pt>
              </c:numCache>
            </c:numRef>
          </c:val>
          <c:smooth val="1"/>
          <c:extLst>
            <c:ext xmlns:c16="http://schemas.microsoft.com/office/drawing/2014/chart" uri="{C3380CC4-5D6E-409C-BE32-E72D297353CC}">
              <c16:uniqueId val="{0000002F-CA02-4121-BB13-A0E96BEE8EE9}"/>
            </c:ext>
          </c:extLst>
        </c:ser>
        <c:ser>
          <c:idx val="1"/>
          <c:order val="5"/>
          <c:tx>
            <c:strRef>
              <c:f>'GDP(ppp-$)'!$B$34</c:f>
              <c:strCache>
                <c:ptCount val="1"/>
                <c:pt idx="0">
                  <c:v>Austria</c:v>
                </c:pt>
              </c:strCache>
            </c:strRef>
          </c:tx>
          <c:spPr>
            <a:ln w="381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1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1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1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1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1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1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1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1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1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1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1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1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1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1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1-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5-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6-1F08-48D3-A32C-2B789AEA3202}"/>
                </c:ext>
              </c:extLst>
            </c:dLbl>
            <c:dLbl>
              <c:idx val="18"/>
              <c:layout>
                <c:manualLayout>
                  <c:x val="1.681378730558935E-3"/>
                  <c:y val="-6.3492063492063492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42B-4977-8660-6FD5F35BB0F9}"/>
                </c:ext>
              </c:extLst>
            </c:dLbl>
            <c:spPr>
              <a:noFill/>
              <a:ln>
                <a:noFill/>
              </a:ln>
              <a:effectLst/>
            </c:spPr>
            <c:txPr>
              <a:bodyPr wrap="square" lIns="38100" tIns="19050" rIns="38100" bIns="19050" anchor="ctr" anchorCtr="0">
                <a:spAutoFit/>
              </a:bodyPr>
              <a:lstStyle/>
              <a:p>
                <a:pPr algn="ctr">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'GDP(ppp-$)'!$C$34:$Y$34</c:f>
              <c:numCache>
                <c:formatCode>[$$-409]#,##0</c:formatCode>
                <c:ptCount val="23"/>
                <c:pt idx="0">
                  <c:v>29380.066042479262</c:v>
                </c:pt>
                <c:pt idx="1">
                  <c:v>29715.222218128889</c:v>
                </c:pt>
                <c:pt idx="2">
                  <c:v>31178.693329727201</c:v>
                </c:pt>
                <c:pt idx="3">
                  <c:v>32108.632547686022</c:v>
                </c:pt>
                <c:pt idx="4">
                  <c:v>33743.044708469213</c:v>
                </c:pt>
                <c:pt idx="5">
                  <c:v>35013.714044342269</c:v>
                </c:pt>
                <c:pt idx="6">
                  <c:v>37623.075758099643</c:v>
                </c:pt>
                <c:pt idx="7">
                  <c:v>39392.540588399868</c:v>
                </c:pt>
                <c:pt idx="8">
                  <c:v>41316.225176698965</c:v>
                </c:pt>
                <c:pt idx="9">
                  <c:v>40926.523764567646</c:v>
                </c:pt>
                <c:pt idx="10">
                  <c:v>42006.046880742651</c:v>
                </c:pt>
                <c:pt idx="11">
                  <c:v>44452.73274579992</c:v>
                </c:pt>
                <c:pt idx="12">
                  <c:v>46457.345777031136</c:v>
                </c:pt>
                <c:pt idx="13">
                  <c:v>47922.049120745505</c:v>
                </c:pt>
                <c:pt idx="14">
                  <c:v>48799.715467698465</c:v>
                </c:pt>
                <c:pt idx="15">
                  <c:v>49879.266472854491</c:v>
                </c:pt>
                <c:pt idx="16">
                  <c:v>51809.513627020169</c:v>
                </c:pt>
                <c:pt idx="17">
                  <c:v>53937.066379731652</c:v>
                </c:pt>
                <c:pt idx="18">
                  <c:v>55454.68929328896</c:v>
                </c:pt>
              </c:numCache>
            </c:numRef>
          </c:val>
          <c:smooth val="1"/>
          <c:extLst>
            <c:ext xmlns:c16="http://schemas.microsoft.com/office/drawing/2014/chart" uri="{C3380CC4-5D6E-409C-BE32-E72D297353CC}">
              <c16:uniqueId val="{0000001F-CA02-4121-BB13-A0E96BEE8EE9}"/>
            </c:ext>
          </c:extLst>
        </c:ser>
        <c:ser>
          <c:idx val="3"/>
          <c:order val="6"/>
          <c:tx>
            <c:strRef>
              <c:f>'GDP(ppp-$)'!$B$29</c:f>
              <c:strCache>
                <c:ptCount val="1"/>
                <c:pt idx="0">
                  <c:v>Germany</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3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3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3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3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3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3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3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3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3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3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3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3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3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3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3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3-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1-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2-1F08-48D3-A32C-2B789AEA3202}"/>
                </c:ext>
              </c:extLst>
            </c:dLbl>
            <c:dLbl>
              <c:idx val="18"/>
              <c:layout>
                <c:manualLayout>
                  <c:x val="1.681378730558935E-3"/>
                  <c:y val="-6.3492063492063492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942B-4977-8660-6FD5F35BB0F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'GDP(ppp-$)'!$C$29:$Y$29</c:f>
              <c:numCache>
                <c:formatCode>[$$-409]#,##0</c:formatCode>
                <c:ptCount val="23"/>
                <c:pt idx="0">
                  <c:v>27202.793371746091</c:v>
                </c:pt>
                <c:pt idx="1">
                  <c:v>28380.384121092251</c:v>
                </c:pt>
                <c:pt idx="2">
                  <c:v>29178.637465812219</c:v>
                </c:pt>
                <c:pt idx="3">
                  <c:v>29875.027934523718</c:v>
                </c:pt>
                <c:pt idx="4">
                  <c:v>31305.287936012846</c:v>
                </c:pt>
                <c:pt idx="5">
                  <c:v>31794.096009520737</c:v>
                </c:pt>
                <c:pt idx="6">
                  <c:v>34124.874265922692</c:v>
                </c:pt>
                <c:pt idx="7">
                  <c:v>36252.411958280441</c:v>
                </c:pt>
                <c:pt idx="8">
                  <c:v>37802.387430319686</c:v>
                </c:pt>
                <c:pt idx="9">
                  <c:v>36823.38028376962</c:v>
                </c:pt>
                <c:pt idx="10">
                  <c:v>38949.549763664218</c:v>
                </c:pt>
                <c:pt idx="11">
                  <c:v>42541.531088409574</c:v>
                </c:pt>
                <c:pt idx="12">
                  <c:v>43359.614827172307</c:v>
                </c:pt>
                <c:pt idx="13">
                  <c:v>44993.892745931531</c:v>
                </c:pt>
                <c:pt idx="14">
                  <c:v>47011.551093513081</c:v>
                </c:pt>
                <c:pt idx="15">
                  <c:v>47683.788595995793</c:v>
                </c:pt>
                <c:pt idx="16">
                  <c:v>49516.082693185293</c:v>
                </c:pt>
                <c:pt idx="17">
                  <c:v>52055.309953520686</c:v>
                </c:pt>
                <c:pt idx="18">
                  <c:v>53074.540118164128</c:v>
                </c:pt>
              </c:numCache>
            </c:numRef>
          </c:val>
          <c:smooth val="1"/>
          <c:extLst>
            <c:ext xmlns:c16="http://schemas.microsoft.com/office/drawing/2014/chart" uri="{C3380CC4-5D6E-409C-BE32-E72D297353CC}">
              <c16:uniqueId val="{0000003F-CA02-4121-BB13-A0E96BEE8EE9}"/>
            </c:ext>
          </c:extLst>
        </c:ser>
        <c:dLbls>
          <c:showLegendKey val="0"/>
          <c:showVal val="0"/>
          <c:showCatName val="0"/>
          <c:showSerName val="0"/>
          <c:showPercent val="0"/>
          <c:showBubbleSize val="0"/>
        </c:dLbls>
        <c:marker val="1"/>
        <c:smooth val="0"/>
        <c:axId val="327761520"/>
        <c:axId val="1"/>
      </c:lineChart>
      <c:catAx>
        <c:axId val="327761520"/>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000" b="0" i="0" u="none" strike="noStrike" baseline="0">
                <a:solidFill>
                  <a:srgbClr val="333333"/>
                </a:solidFill>
                <a:latin typeface="Calibri"/>
                <a:ea typeface="Calibri"/>
                <a:cs typeface="Calibri"/>
              </a:defRPr>
            </a:pPr>
            <a:endParaRPr lang="da-DK"/>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chemeClr val="bg1">
                  <a:lumMod val="65000"/>
                </a:schemeClr>
              </a:solidFill>
              <a:prstDash val="solid"/>
            </a:ln>
          </c:spPr>
        </c:majorGridlines>
        <c:numFmt formatCode="[$$-409]#,##0" sourceLinked="1"/>
        <c:majorTickMark val="out"/>
        <c:minorTickMark val="none"/>
        <c:tickLblPos val="nextTo"/>
        <c:spPr>
          <a:ln w="3175">
            <a:solidFill>
              <a:schemeClr val="bg1">
                <a:lumMod val="50000"/>
              </a:schemeClr>
            </a:solidFill>
            <a:prstDash val="solid"/>
          </a:ln>
        </c:spPr>
        <c:txPr>
          <a:bodyPr rot="0" vert="horz"/>
          <a:lstStyle/>
          <a:p>
            <a:pPr>
              <a:defRPr sz="1000" b="0" i="0" u="none" strike="noStrike" baseline="0">
                <a:solidFill>
                  <a:srgbClr val="333333"/>
                </a:solidFill>
                <a:latin typeface="Calibri"/>
                <a:ea typeface="Calibri"/>
                <a:cs typeface="Calibri"/>
              </a:defRPr>
            </a:pPr>
            <a:endParaRPr lang="da-DK"/>
          </a:p>
        </c:txPr>
        <c:crossAx val="327761520"/>
        <c:crosses val="autoZero"/>
        <c:crossBetween val="midCat"/>
      </c:valAx>
      <c:spPr>
        <a:solidFill>
          <a:schemeClr val="bg1">
            <a:lumMod val="8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12700">
      <a:no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chemeClr val="tx1">
                    <a:lumMod val="95000"/>
                    <a:lumOff val="5000"/>
                  </a:schemeClr>
                </a:solidFill>
                <a:latin typeface="+mn-lt"/>
                <a:ea typeface="Arial"/>
                <a:cs typeface="Arial"/>
              </a:defRPr>
            </a:pPr>
            <a:r>
              <a:rPr lang="da-DK" sz="1100" b="1" i="0" u="none" strike="noStrike" baseline="0">
                <a:solidFill>
                  <a:schemeClr val="tx1">
                    <a:lumMod val="95000"/>
                    <a:lumOff val="5000"/>
                  </a:schemeClr>
                </a:solidFill>
                <a:latin typeface="+mn-lt"/>
                <a:cs typeface="Times New Roman"/>
              </a:rPr>
              <a:t>Relative Environmental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95000"/>
                    <a:lumOff val="5000"/>
                  </a:schemeClr>
                </a:solidFill>
                <a:latin typeface="+mn-lt"/>
                <a:cs typeface="Times New Roman"/>
              </a:rPr>
              <a:t>(higher number = better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65000"/>
                    <a:lumOff val="35000"/>
                  </a:schemeClr>
                </a:solidFill>
                <a:latin typeface="+mn-lt"/>
                <a:cs typeface="Times New Roman"/>
              </a:rPr>
              <a:t>Subject to changes in calculation methods over time</a:t>
            </a:r>
          </a:p>
          <a:p>
            <a:pPr>
              <a:defRPr sz="900" b="0" i="0" u="none" strike="noStrike" baseline="0">
                <a:solidFill>
                  <a:schemeClr val="tx1">
                    <a:lumMod val="95000"/>
                    <a:lumOff val="5000"/>
                  </a:schemeClr>
                </a:solidFill>
                <a:latin typeface="+mn-lt"/>
                <a:ea typeface="Arial"/>
                <a:cs typeface="Arial"/>
              </a:defRPr>
            </a:pPr>
            <a:endParaRPr lang="da-DK" sz="1100" b="0" i="0" u="none" strike="noStrike" baseline="0">
              <a:solidFill>
                <a:schemeClr val="tx1">
                  <a:lumMod val="95000"/>
                  <a:lumOff val="5000"/>
                </a:schemeClr>
              </a:solidFill>
              <a:latin typeface="+mn-lt"/>
              <a:cs typeface="Times New Roman"/>
            </a:endParaRPr>
          </a:p>
        </c:rich>
      </c:tx>
      <c:layout>
        <c:manualLayout>
          <c:xMode val="edge"/>
          <c:yMode val="edge"/>
          <c:x val="0.20673592271554292"/>
          <c:y val="1.973653530838336E-2"/>
        </c:manualLayout>
      </c:layout>
      <c:overlay val="0"/>
      <c:spPr>
        <a:noFill/>
        <a:ln w="25400">
          <a:noFill/>
        </a:ln>
      </c:spPr>
    </c:title>
    <c:autoTitleDeleted val="0"/>
    <c:plotArea>
      <c:layout>
        <c:manualLayout>
          <c:layoutTarget val="inner"/>
          <c:xMode val="edge"/>
          <c:yMode val="edge"/>
          <c:x val="6.948860804164185E-2"/>
          <c:y val="0.16963684765057574"/>
          <c:w val="0.88542455722446456"/>
          <c:h val="0.74229587097337302"/>
        </c:manualLayout>
      </c:layout>
      <c:lineChart>
        <c:grouping val="standard"/>
        <c:varyColors val="0"/>
        <c:ser>
          <c:idx val="0"/>
          <c:order val="0"/>
          <c:tx>
            <c:strRef>
              <c:f>Environment!$K$10</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1-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2-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3-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4-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1-BCB1-4D59-9EA5-CFA65A934E9F}"/>
                </c:ext>
              </c:extLst>
            </c:dLbl>
            <c:dLbl>
              <c:idx val="6"/>
              <c:layout>
                <c:manualLayout>
                  <c:x val="0"/>
                  <c:y val="9.501187648456057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93B2-4AB5-B24D-3CDDE45050E0}"/>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2020</c:v>
                </c:pt>
                <c:pt idx="8">
                  <c:v>2022</c:v>
                </c:pt>
              </c:numCache>
            </c:numRef>
          </c:cat>
          <c:val>
            <c:numRef>
              <c:f>Environment!$L$10:$T$10</c:f>
              <c:numCache>
                <c:formatCode>0</c:formatCode>
                <c:ptCount val="9"/>
                <c:pt idx="0">
                  <c:v>100</c:v>
                </c:pt>
                <c:pt idx="1">
                  <c:v>100</c:v>
                </c:pt>
                <c:pt idx="2">
                  <c:v>100</c:v>
                </c:pt>
                <c:pt idx="3">
                  <c:v>100</c:v>
                </c:pt>
                <c:pt idx="4">
                  <c:v>100</c:v>
                </c:pt>
                <c:pt idx="5">
                  <c:v>100</c:v>
                </c:pt>
                <c:pt idx="6">
                  <c:v>100</c:v>
                </c:pt>
              </c:numCache>
            </c:numRef>
          </c:val>
          <c:smooth val="1"/>
          <c:extLst>
            <c:ext xmlns:c16="http://schemas.microsoft.com/office/drawing/2014/chart" uri="{C3380CC4-5D6E-409C-BE32-E72D297353CC}">
              <c16:uniqueId val="{00000005-046A-43CD-AC6A-E59529A0B5B5}"/>
            </c:ext>
          </c:extLst>
        </c:ser>
        <c:ser>
          <c:idx val="3"/>
          <c:order val="1"/>
          <c:tx>
            <c:strRef>
              <c:f>Environment!$K$7</c:f>
              <c:strCache>
                <c:ptCount val="1"/>
                <c:pt idx="0">
                  <c:v>Germany</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2-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13-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14-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15-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6-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BCB1-4D59-9EA5-CFA65A934E9F}"/>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2020</c:v>
                </c:pt>
                <c:pt idx="8">
                  <c:v>2022</c:v>
                </c:pt>
              </c:numCache>
            </c:numRef>
          </c:cat>
          <c:val>
            <c:numRef>
              <c:f>Environment!$L$7:$T$7</c:f>
              <c:numCache>
                <c:formatCode>0</c:formatCode>
                <c:ptCount val="9"/>
                <c:pt idx="0">
                  <c:v>123.10077519379846</c:v>
                </c:pt>
                <c:pt idx="1">
                  <c:v>120.02781641168288</c:v>
                </c:pt>
                <c:pt idx="2">
                  <c:v>125.34246575342468</c:v>
                </c:pt>
                <c:pt idx="3">
                  <c:v>126.24528301886792</c:v>
                </c:pt>
                <c:pt idx="4">
                  <c:v>158.40551181102362</c:v>
                </c:pt>
                <c:pt idx="5">
                  <c:v>124.85598036415711</c:v>
                </c:pt>
                <c:pt idx="6">
                  <c:v>121.73327683615821</c:v>
                </c:pt>
              </c:numCache>
            </c:numRef>
          </c:val>
          <c:smooth val="1"/>
          <c:extLst>
            <c:ext xmlns:c16="http://schemas.microsoft.com/office/drawing/2014/chart" uri="{C3380CC4-5D6E-409C-BE32-E72D297353CC}">
              <c16:uniqueId val="{00000017-046A-43CD-AC6A-E59529A0B5B5}"/>
            </c:ext>
          </c:extLst>
        </c:ser>
        <c:ser>
          <c:idx val="2"/>
          <c:order val="2"/>
          <c:tx>
            <c:strRef>
              <c:f>Environment!$K$8</c:f>
              <c:strCache>
                <c:ptCount val="1"/>
                <c:pt idx="0">
                  <c:v>Pakistan</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C-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D-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E-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F-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0-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0BE6-4C31-9947-28EDAE124D78}"/>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2020</c:v>
                </c:pt>
                <c:pt idx="8">
                  <c:v>2022</c:v>
                </c:pt>
              </c:numCache>
            </c:numRef>
          </c:cat>
          <c:val>
            <c:numRef>
              <c:f>Environment!$L$8:$T$8</c:f>
              <c:numCache>
                <c:formatCode>0</c:formatCode>
                <c:ptCount val="9"/>
                <c:pt idx="0">
                  <c:v>63.720930232558139</c:v>
                </c:pt>
                <c:pt idx="1">
                  <c:v>81.641168289290675</c:v>
                </c:pt>
                <c:pt idx="2">
                  <c:v>82.191780821917817</c:v>
                </c:pt>
                <c:pt idx="3">
                  <c:v>74.64150943396227</c:v>
                </c:pt>
                <c:pt idx="4">
                  <c:v>68.070866141732296</c:v>
                </c:pt>
                <c:pt idx="5">
                  <c:v>76.19385841828813</c:v>
                </c:pt>
                <c:pt idx="6">
                  <c:v>80.863276836158207</c:v>
                </c:pt>
              </c:numCache>
            </c:numRef>
          </c:val>
          <c:smooth val="1"/>
          <c:extLst>
            <c:ext xmlns:c16="http://schemas.microsoft.com/office/drawing/2014/chart" uri="{C3380CC4-5D6E-409C-BE32-E72D297353CC}">
              <c16:uniqueId val="{00000011-046A-43CD-AC6A-E59529A0B5B5}"/>
            </c:ext>
          </c:extLst>
        </c:ser>
        <c:ser>
          <c:idx val="1"/>
          <c:order val="3"/>
          <c:tx>
            <c:strRef>
              <c:f>Environment!$K$9</c:f>
              <c:strCache>
                <c:ptCount val="1"/>
                <c:pt idx="0">
                  <c:v>Philippines</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7-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8-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9-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A-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A656-47B8-9567-D4C7A4889210}"/>
                </c:ext>
              </c:extLst>
            </c:dLbl>
            <c:dLbl>
              <c:idx val="6"/>
              <c:layout>
                <c:manualLayout>
                  <c:x val="0"/>
                  <c:y val="-9.5011876484561147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3B2-4AB5-B24D-3CDDE45050E0}"/>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2020</c:v>
                </c:pt>
                <c:pt idx="8">
                  <c:v>2022</c:v>
                </c:pt>
              </c:numCache>
            </c:numRef>
          </c:cat>
          <c:val>
            <c:numRef>
              <c:f>Environment!$L$9:$T$9</c:f>
              <c:numCache>
                <c:formatCode>0</c:formatCode>
                <c:ptCount val="9"/>
                <c:pt idx="0">
                  <c:v>107.59689922480622</c:v>
                </c:pt>
                <c:pt idx="1">
                  <c:v>108.34492350486786</c:v>
                </c:pt>
                <c:pt idx="2">
                  <c:v>112.5</c:v>
                </c:pt>
                <c:pt idx="3">
                  <c:v>108.30188679245283</c:v>
                </c:pt>
                <c:pt idx="4">
                  <c:v>86.653543307086622</c:v>
                </c:pt>
                <c:pt idx="5">
                  <c:v>109.20823347778754</c:v>
                </c:pt>
                <c:pt idx="6">
                  <c:v>101.0132768361582</c:v>
                </c:pt>
              </c:numCache>
            </c:numRef>
          </c:val>
          <c:smooth val="1"/>
          <c:extLst>
            <c:ext xmlns:c16="http://schemas.microsoft.com/office/drawing/2014/chart" uri="{C3380CC4-5D6E-409C-BE32-E72D297353CC}">
              <c16:uniqueId val="{0000000B-046A-43CD-AC6A-E59529A0B5B5}"/>
            </c:ext>
          </c:extLst>
        </c:ser>
        <c:dLbls>
          <c:showLegendKey val="0"/>
          <c:showVal val="0"/>
          <c:showCatName val="0"/>
          <c:showSerName val="0"/>
          <c:showPercent val="0"/>
          <c:showBubbleSize val="0"/>
        </c:dLbls>
        <c:marker val="1"/>
        <c:smooth val="0"/>
        <c:axId val="313023848"/>
        <c:axId val="1"/>
      </c:lineChart>
      <c:catAx>
        <c:axId val="313023848"/>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orientation val="minMax"/>
          <c:min val="20"/>
        </c:scaling>
        <c:delete val="0"/>
        <c:axPos val="l"/>
        <c:majorGridlines>
          <c:spPr>
            <a:ln w="3175">
              <a:solidFill>
                <a:schemeClr val="bg1">
                  <a:lumMod val="65000"/>
                </a:schemeClr>
              </a:solidFill>
              <a:prstDash val="solid"/>
            </a:ln>
          </c:spPr>
        </c:majorGridlines>
        <c:numFmt formatCode="0"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313023848"/>
        <c:crosses val="autoZero"/>
        <c:crossBetween val="midCat"/>
      </c:valAx>
      <c:spPr>
        <a:solidFill>
          <a:schemeClr val="bg1">
            <a:lumMod val="85000"/>
          </a:schemeClr>
        </a:solidFill>
        <a:ln w="3175" cmpd="sng">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9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8302069585946E-2"/>
          <c:y val="0.15813610976353074"/>
          <c:w val="0.88748436646761442"/>
          <c:h val="0.74992474281946986"/>
        </c:manualLayout>
      </c:layout>
      <c:lineChart>
        <c:grouping val="standard"/>
        <c:varyColors val="0"/>
        <c:ser>
          <c:idx val="3"/>
          <c:order val="0"/>
          <c:tx>
            <c:strRef>
              <c:f>Footprint!$K$21</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13-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14-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15-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6-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2-07AA-487C-ADFA-47EFB469E434}"/>
                </c:ext>
              </c:extLst>
            </c:dLbl>
            <c:dLbl>
              <c:idx val="6"/>
              <c:delete val="1"/>
              <c:extLst>
                <c:ext xmlns:c15="http://schemas.microsoft.com/office/drawing/2012/chart" uri="{CE6537A1-D6FC-4f65-9D91-7224C49458BB}"/>
                <c:ext xmlns:c16="http://schemas.microsoft.com/office/drawing/2014/chart" uri="{C3380CC4-5D6E-409C-BE32-E72D297353CC}">
                  <c16:uniqueId val="{00000003-04CA-4748-B6DE-52F1A63305C9}"/>
                </c:ext>
              </c:extLst>
            </c:dLbl>
            <c:dLbl>
              <c:idx val="7"/>
              <c:layout>
                <c:manualLayout>
                  <c:x val="4.4123538849011019E-6"/>
                  <c:y val="-3.159557661927330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F870-4C1B-811F-FA57759D78C8}"/>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Footprint!$L$17:$U$17</c:f>
              <c:numCache>
                <c:formatCode>General</c:formatCode>
                <c:ptCount val="10"/>
                <c:pt idx="0">
                  <c:v>2005</c:v>
                </c:pt>
                <c:pt idx="1">
                  <c:v>2007</c:v>
                </c:pt>
                <c:pt idx="2">
                  <c:v>2009</c:v>
                </c:pt>
                <c:pt idx="3">
                  <c:v>2011</c:v>
                </c:pt>
                <c:pt idx="4">
                  <c:v>2013</c:v>
                </c:pt>
                <c:pt idx="5">
                  <c:v>2015</c:v>
                </c:pt>
                <c:pt idx="6">
                  <c:v>2017</c:v>
                </c:pt>
                <c:pt idx="7">
                  <c:v>2019</c:v>
                </c:pt>
                <c:pt idx="8">
                  <c:v>2021</c:v>
                </c:pt>
                <c:pt idx="9">
                  <c:v>2023</c:v>
                </c:pt>
              </c:numCache>
            </c:numRef>
          </c:cat>
          <c:val>
            <c:numRef>
              <c:f>Footprint!$L$21:$U$21</c:f>
              <c:numCache>
                <c:formatCode>0</c:formatCode>
                <c:ptCount val="10"/>
                <c:pt idx="0">
                  <c:v>100</c:v>
                </c:pt>
                <c:pt idx="1">
                  <c:v>100</c:v>
                </c:pt>
                <c:pt idx="2">
                  <c:v>100</c:v>
                </c:pt>
                <c:pt idx="3">
                  <c:v>100</c:v>
                </c:pt>
                <c:pt idx="4">
                  <c:v>100</c:v>
                </c:pt>
                <c:pt idx="5">
                  <c:v>100</c:v>
                </c:pt>
                <c:pt idx="6">
                  <c:v>100</c:v>
                </c:pt>
                <c:pt idx="7">
                  <c:v>100</c:v>
                </c:pt>
              </c:numCache>
            </c:numRef>
          </c:val>
          <c:smooth val="0"/>
          <c:extLst>
            <c:ext xmlns:c16="http://schemas.microsoft.com/office/drawing/2014/chart" uri="{C3380CC4-5D6E-409C-BE32-E72D297353CC}">
              <c16:uniqueId val="{00000017-E374-4D52-AD8D-473C38DD2236}"/>
            </c:ext>
          </c:extLst>
        </c:ser>
        <c:ser>
          <c:idx val="2"/>
          <c:order val="1"/>
          <c:tx>
            <c:strRef>
              <c:f>Footprint!$K$20</c:f>
              <c:strCache>
                <c:ptCount val="1"/>
                <c:pt idx="0">
                  <c:v>United Kingdom</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D-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E-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F-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0-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630C-42DB-9735-B0BFED994D84}"/>
                </c:ext>
              </c:extLst>
            </c:dLbl>
            <c:dLbl>
              <c:idx val="6"/>
              <c:delete val="1"/>
              <c:extLst>
                <c:ext xmlns:c15="http://schemas.microsoft.com/office/drawing/2012/chart" uri="{CE6537A1-D6FC-4f65-9D91-7224C49458BB}"/>
                <c:ext xmlns:c16="http://schemas.microsoft.com/office/drawing/2014/chart" uri="{C3380CC4-5D6E-409C-BE32-E72D297353CC}">
                  <c16:uniqueId val="{00000002-04CA-4748-B6DE-52F1A63305C9}"/>
                </c:ext>
              </c:extLst>
            </c:dLbl>
            <c:dLbl>
              <c:idx val="7"/>
              <c:layout>
                <c:manualLayout>
                  <c:x val="2.2415402772639997E-3"/>
                  <c:y val="6.319115323854718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F870-4C1B-811F-FA57759D78C8}"/>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Footprint!$L$17:$U$17</c:f>
              <c:numCache>
                <c:formatCode>General</c:formatCode>
                <c:ptCount val="10"/>
                <c:pt idx="0">
                  <c:v>2005</c:v>
                </c:pt>
                <c:pt idx="1">
                  <c:v>2007</c:v>
                </c:pt>
                <c:pt idx="2">
                  <c:v>2009</c:v>
                </c:pt>
                <c:pt idx="3">
                  <c:v>2011</c:v>
                </c:pt>
                <c:pt idx="4">
                  <c:v>2013</c:v>
                </c:pt>
                <c:pt idx="5">
                  <c:v>2015</c:v>
                </c:pt>
                <c:pt idx="6">
                  <c:v>2017</c:v>
                </c:pt>
                <c:pt idx="7">
                  <c:v>2019</c:v>
                </c:pt>
                <c:pt idx="8">
                  <c:v>2021</c:v>
                </c:pt>
                <c:pt idx="9">
                  <c:v>2023</c:v>
                </c:pt>
              </c:numCache>
            </c:numRef>
          </c:cat>
          <c:val>
            <c:numRef>
              <c:f>Footprint!$L$20:$T$20</c:f>
              <c:numCache>
                <c:formatCode>0</c:formatCode>
                <c:ptCount val="9"/>
                <c:pt idx="0">
                  <c:v>174</c:v>
                </c:pt>
                <c:pt idx="1">
                  <c:v>120</c:v>
                </c:pt>
                <c:pt idx="2">
                  <c:v>126</c:v>
                </c:pt>
                <c:pt idx="3">
                  <c:v>128</c:v>
                </c:pt>
                <c:pt idx="4">
                  <c:v>128</c:v>
                </c:pt>
                <c:pt idx="5">
                  <c:v>127.40182761175598</c:v>
                </c:pt>
                <c:pt idx="6">
                  <c:v>125.41646006222793</c:v>
                </c:pt>
                <c:pt idx="7">
                  <c:v>111.04763893092439</c:v>
                </c:pt>
              </c:numCache>
            </c:numRef>
          </c:val>
          <c:smooth val="1"/>
          <c:extLst>
            <c:ext xmlns:c16="http://schemas.microsoft.com/office/drawing/2014/chart" uri="{C3380CC4-5D6E-409C-BE32-E72D297353CC}">
              <c16:uniqueId val="{00000011-E374-4D52-AD8D-473C38DD2236}"/>
            </c:ext>
          </c:extLst>
        </c:ser>
        <c:ser>
          <c:idx val="0"/>
          <c:order val="2"/>
          <c:tx>
            <c:strRef>
              <c:f>Footprint!$K$18</c:f>
              <c:strCache>
                <c:ptCount val="1"/>
                <c:pt idx="0">
                  <c:v>Germany</c:v>
                </c:pt>
              </c:strCache>
            </c:strRef>
          </c:tx>
          <c:spPr>
            <a:ln w="38100">
              <a:solidFill>
                <a:srgbClr val="FF0000"/>
              </a:solidFill>
            </a:ln>
          </c:spPr>
          <c:marker>
            <c:symbol val="circle"/>
            <c:size val="5"/>
            <c:spPr>
              <a:solidFill>
                <a:srgbClr val="FF000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1-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2-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3-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4-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07AA-487C-ADFA-47EFB469E434}"/>
                </c:ext>
              </c:extLst>
            </c:dLbl>
            <c:dLbl>
              <c:idx val="6"/>
              <c:delete val="1"/>
              <c:extLst>
                <c:ext xmlns:c15="http://schemas.microsoft.com/office/drawing/2012/chart" uri="{CE6537A1-D6FC-4f65-9D91-7224C49458BB}"/>
                <c:ext xmlns:c16="http://schemas.microsoft.com/office/drawing/2014/chart" uri="{C3380CC4-5D6E-409C-BE32-E72D297353CC}">
                  <c16:uniqueId val="{00000000-04CA-4748-B6DE-52F1A63305C9}"/>
                </c:ext>
              </c:extLst>
            </c:dLbl>
            <c:dLbl>
              <c:idx val="7"/>
              <c:layout>
                <c:manualLayout>
                  <c:x val="8.6314714014812089E-6"/>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5A5D-4143-849B-88BD8B12D83F}"/>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Footprint!$L$17:$U$17</c:f>
              <c:numCache>
                <c:formatCode>General</c:formatCode>
                <c:ptCount val="10"/>
                <c:pt idx="0">
                  <c:v>2005</c:v>
                </c:pt>
                <c:pt idx="1">
                  <c:v>2007</c:v>
                </c:pt>
                <c:pt idx="2">
                  <c:v>2009</c:v>
                </c:pt>
                <c:pt idx="3">
                  <c:v>2011</c:v>
                </c:pt>
                <c:pt idx="4">
                  <c:v>2013</c:v>
                </c:pt>
                <c:pt idx="5">
                  <c:v>2015</c:v>
                </c:pt>
                <c:pt idx="6">
                  <c:v>2017</c:v>
                </c:pt>
                <c:pt idx="7">
                  <c:v>2019</c:v>
                </c:pt>
                <c:pt idx="8">
                  <c:v>2021</c:v>
                </c:pt>
                <c:pt idx="9">
                  <c:v>2023</c:v>
                </c:pt>
              </c:numCache>
            </c:numRef>
          </c:cat>
          <c:val>
            <c:numRef>
              <c:f>Footprint!$L$18:$U$18</c:f>
              <c:numCache>
                <c:formatCode>0</c:formatCode>
                <c:ptCount val="10"/>
                <c:pt idx="0">
                  <c:v>137</c:v>
                </c:pt>
                <c:pt idx="1">
                  <c:v>126</c:v>
                </c:pt>
                <c:pt idx="2">
                  <c:v>149</c:v>
                </c:pt>
                <c:pt idx="3">
                  <c:v>130</c:v>
                </c:pt>
                <c:pt idx="4">
                  <c:v>140</c:v>
                </c:pt>
                <c:pt idx="5">
                  <c:v>141.47937762410473</c:v>
                </c:pt>
                <c:pt idx="6">
                  <c:v>137.58081779008816</c:v>
                </c:pt>
                <c:pt idx="7">
                  <c:v>116.27447711415013</c:v>
                </c:pt>
              </c:numCache>
            </c:numRef>
          </c:val>
          <c:smooth val="1"/>
          <c:extLst>
            <c:ext xmlns:c16="http://schemas.microsoft.com/office/drawing/2014/chart" uri="{C3380CC4-5D6E-409C-BE32-E72D297353CC}">
              <c16:uniqueId val="{00000005-E374-4D52-AD8D-473C38DD2236}"/>
            </c:ext>
          </c:extLst>
        </c:ser>
        <c:ser>
          <c:idx val="1"/>
          <c:order val="3"/>
          <c:tx>
            <c:strRef>
              <c:f>Footprint!$K$19</c:f>
              <c:strCache>
                <c:ptCount val="1"/>
                <c:pt idx="0">
                  <c:v>France</c:v>
                </c:pt>
              </c:strCache>
            </c:strRef>
          </c:tx>
          <c:spPr>
            <a:ln w="38100">
              <a:solidFill>
                <a:srgbClr val="00B050"/>
              </a:solidFill>
            </a:ln>
          </c:spPr>
          <c:marker>
            <c:symbol val="circle"/>
            <c:size val="5"/>
            <c:spPr>
              <a:solidFill>
                <a:srgbClr val="00B05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7-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8-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9-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A-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1-07AA-487C-ADFA-47EFB469E434}"/>
                </c:ext>
              </c:extLst>
            </c:dLbl>
            <c:dLbl>
              <c:idx val="6"/>
              <c:delete val="1"/>
              <c:extLst>
                <c:ext xmlns:c15="http://schemas.microsoft.com/office/drawing/2012/chart" uri="{CE6537A1-D6FC-4f65-9D91-7224C49458BB}"/>
                <c:ext xmlns:c16="http://schemas.microsoft.com/office/drawing/2014/chart" uri="{C3380CC4-5D6E-409C-BE32-E72D297353CC}">
                  <c16:uniqueId val="{00000001-04CA-4748-B6DE-52F1A63305C9}"/>
                </c:ext>
              </c:extLst>
            </c:dLbl>
            <c:dLbl>
              <c:idx val="7"/>
              <c:layout>
                <c:manualLayout>
                  <c:x val="2.2414757735295951E-3"/>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A5D-4143-849B-88BD8B12D83F}"/>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Footprint!$L$17:$U$17</c:f>
              <c:numCache>
                <c:formatCode>General</c:formatCode>
                <c:ptCount val="10"/>
                <c:pt idx="0">
                  <c:v>2005</c:v>
                </c:pt>
                <c:pt idx="1">
                  <c:v>2007</c:v>
                </c:pt>
                <c:pt idx="2">
                  <c:v>2009</c:v>
                </c:pt>
                <c:pt idx="3">
                  <c:v>2011</c:v>
                </c:pt>
                <c:pt idx="4">
                  <c:v>2013</c:v>
                </c:pt>
                <c:pt idx="5">
                  <c:v>2015</c:v>
                </c:pt>
                <c:pt idx="6">
                  <c:v>2017</c:v>
                </c:pt>
                <c:pt idx="7">
                  <c:v>2019</c:v>
                </c:pt>
                <c:pt idx="8">
                  <c:v>2021</c:v>
                </c:pt>
                <c:pt idx="9">
                  <c:v>2023</c:v>
                </c:pt>
              </c:numCache>
            </c:numRef>
          </c:cat>
          <c:val>
            <c:numRef>
              <c:f>Footprint!$L$19:$U$19</c:f>
              <c:numCache>
                <c:formatCode>0</c:formatCode>
                <c:ptCount val="10"/>
                <c:pt idx="0">
                  <c:v>174</c:v>
                </c:pt>
                <c:pt idx="1">
                  <c:v>159</c:v>
                </c:pt>
                <c:pt idx="2">
                  <c:v>156</c:v>
                </c:pt>
                <c:pt idx="3">
                  <c:v>166</c:v>
                </c:pt>
                <c:pt idx="4">
                  <c:v>165</c:v>
                </c:pt>
                <c:pt idx="5">
                  <c:v>171.04223265003705</c:v>
                </c:pt>
                <c:pt idx="6">
                  <c:v>154.29732956875483</c:v>
                </c:pt>
                <c:pt idx="7">
                  <c:v>126.76477069315959</c:v>
                </c:pt>
              </c:numCache>
            </c:numRef>
          </c:val>
          <c:smooth val="1"/>
          <c:extLst>
            <c:ext xmlns:c16="http://schemas.microsoft.com/office/drawing/2014/chart" uri="{C3380CC4-5D6E-409C-BE32-E72D297353CC}">
              <c16:uniqueId val="{0000000B-E374-4D52-AD8D-473C38DD2236}"/>
            </c:ext>
          </c:extLst>
        </c:ser>
        <c:dLbls>
          <c:showLegendKey val="0"/>
          <c:showVal val="0"/>
          <c:showCatName val="0"/>
          <c:showSerName val="0"/>
          <c:showPercent val="0"/>
          <c:showBubbleSize val="0"/>
        </c:dLbls>
        <c:marker val="1"/>
        <c:smooth val="0"/>
        <c:axId val="326127224"/>
        <c:axId val="1"/>
      </c:lineChart>
      <c:catAx>
        <c:axId val="326127224"/>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At val="0"/>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6127224"/>
        <c:crosses val="autoZero"/>
        <c:crossBetween val="midCat"/>
      </c:valAx>
      <c:spPr>
        <a:solidFill>
          <a:schemeClr val="bg1">
            <a:lumMod val="85000"/>
          </a:schemeClr>
        </a:solidFill>
        <a:ln cmpd="sng">
          <a:solidFill>
            <a:schemeClr val="bg1">
              <a:lumMod val="50000"/>
            </a:schemeClr>
          </a:solidFill>
          <a:prstDash val="solid"/>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alignWithMargins="0"/>
    <c:pageMargins b="1" l="0.75000000000000044" r="0.75000000000000044" t="1" header="0" footer="0"/>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39747325162337"/>
          <c:y val="0.16449918863876453"/>
          <c:w val="0.79953349867963752"/>
          <c:h val="0.73024035895927952"/>
        </c:manualLayout>
      </c:layout>
      <c:lineChart>
        <c:grouping val="standard"/>
        <c:varyColors val="0"/>
        <c:ser>
          <c:idx val="0"/>
          <c:order val="0"/>
          <c:spPr>
            <a:ln w="38100">
              <a:solidFill>
                <a:srgbClr val="00B050"/>
              </a:solidFill>
              <a:prstDash val="sysDash"/>
            </a:ln>
          </c:spPr>
          <c:marker>
            <c:symbol val="circle"/>
            <c:size val="5"/>
            <c:spPr>
              <a:solidFill>
                <a:srgbClr val="00B050"/>
              </a:solidFill>
              <a:ln>
                <a:noFill/>
              </a:ln>
            </c:spPr>
          </c:marker>
          <c:dLbls>
            <c:dLbl>
              <c:idx val="0"/>
              <c:layout>
                <c:manualLayout>
                  <c:x val="-1.8617672790901138E-2"/>
                  <c:y val="-5.357772187190294E-2"/>
                </c:manualLayout>
              </c:layout>
              <c:numFmt formatCode="0.0%" sourceLinked="0"/>
              <c:spPr/>
              <c:txPr>
                <a:bodyPr/>
                <a:lstStyle/>
                <a:p>
                  <a:pPr>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0E2-A068-DD56D926DB56}"/>
                </c:ext>
              </c:extLst>
            </c:dLbl>
            <c:dLbl>
              <c:idx val="1"/>
              <c:layout>
                <c:manualLayout>
                  <c:x val="-4.2023913677456982E-2"/>
                  <c:y val="-4.8045654044281912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0E2-A068-DD56D926DB5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Forest!$C$14:$C$15</c:f>
              <c:numCache>
                <c:formatCode>0.00%</c:formatCode>
                <c:ptCount val="2"/>
                <c:pt idx="0">
                  <c:v>0.32399999999999995</c:v>
                </c:pt>
                <c:pt idx="1">
                  <c:v>0.32799999999999996</c:v>
                </c:pt>
              </c:numCache>
            </c:numRef>
          </c:val>
          <c:smooth val="0"/>
          <c:extLst>
            <c:ext xmlns:c16="http://schemas.microsoft.com/office/drawing/2014/chart" uri="{C3380CC4-5D6E-409C-BE32-E72D297353CC}">
              <c16:uniqueId val="{00000002-418A-40E2-A068-DD56D926DB56}"/>
            </c:ext>
          </c:extLst>
        </c:ser>
        <c:ser>
          <c:idx val="1"/>
          <c:order val="1"/>
          <c:spPr>
            <a:ln w="38100" cmpd="sng">
              <a:solidFill>
                <a:srgbClr val="00B050"/>
              </a:solidFill>
              <a:prstDash val="solid"/>
            </a:ln>
          </c:spPr>
          <c:marker>
            <c:symbol val="circle"/>
            <c:size val="5"/>
            <c:spPr>
              <a:solidFill>
                <a:srgbClr val="00B050"/>
              </a:solidFill>
              <a:ln>
                <a:noFill/>
              </a:ln>
            </c:spPr>
          </c:marker>
          <c:dLbls>
            <c:dLbl>
              <c:idx val="0"/>
              <c:layout>
                <c:manualLayout>
                  <c:x val="-2.2873432487605715E-2"/>
                  <c:y val="-4.2319295150346874E-2"/>
                </c:manualLayout>
              </c:layout>
              <c:numFmt formatCode="0.0%" sourceLinked="0"/>
              <c:spPr/>
              <c:txPr>
                <a:bodyPr/>
                <a:lstStyle/>
                <a:p>
                  <a:pPr algn="ctr" rtl="0">
                    <a:defRPr sz="1000" b="1" i="0" u="none" strike="noStrike"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0E2-A068-DD56D926DB56}"/>
                </c:ext>
              </c:extLst>
            </c:dLbl>
            <c:dLbl>
              <c:idx val="1"/>
              <c:layout>
                <c:manualLayout>
                  <c:x val="-4.0427529892096824E-2"/>
                  <c:y val="-4.0563705470426155E-2"/>
                </c:manualLayout>
              </c:layout>
              <c:numFmt formatCode="0.0%" sourceLinked="0"/>
              <c:spPr/>
              <c:txPr>
                <a:bodyPr anchorCtr="0"/>
                <a:lstStyle/>
                <a:p>
                  <a:pPr algn="ctr">
                    <a:defRPr lang="en-US" sz="1000" b="1" i="0" u="none" strike="noStrike" kern="1200" baseline="0">
                      <a:solidFill>
                        <a:srgbClr val="00B05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0E2-A068-DD56D926DB56}"/>
                </c:ext>
              </c:extLst>
            </c:dLbl>
            <c:spPr>
              <a:noFill/>
              <a:ln w="25400">
                <a:noFill/>
              </a:ln>
            </c:spPr>
            <c:txPr>
              <a:bodyPr wrap="square" lIns="38100" tIns="19050" rIns="38100" bIns="19050" anchor="ctr">
                <a:spAutoFit/>
              </a:bodyPr>
              <a:lstStyle/>
              <a:p>
                <a:pPr>
                  <a:defRPr sz="1000" b="1" i="0" u="none" strike="noStrike" baseline="0">
                    <a:solidFill>
                      <a:srgbClr val="00B050"/>
                    </a:solidFill>
                    <a:latin typeface="+mn-lt"/>
                    <a:ea typeface="Times New Roman"/>
                    <a:cs typeface="Times New Roman"/>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Forest!$D$14:$D$15</c:f>
              <c:numCache>
                <c:formatCode>0.00%</c:formatCode>
                <c:ptCount val="2"/>
                <c:pt idx="0">
                  <c:v>0</c:v>
                </c:pt>
                <c:pt idx="1">
                  <c:v>0</c:v>
                </c:pt>
              </c:numCache>
            </c:numRef>
          </c:val>
          <c:smooth val="0"/>
          <c:extLst>
            <c:ext xmlns:c16="http://schemas.microsoft.com/office/drawing/2014/chart" uri="{C3380CC4-5D6E-409C-BE32-E72D297353CC}">
              <c16:uniqueId val="{00000005-418A-40E2-A068-DD56D926DB56}"/>
            </c:ext>
          </c:extLst>
        </c:ser>
        <c:dLbls>
          <c:showLegendKey val="0"/>
          <c:showVal val="0"/>
          <c:showCatName val="0"/>
          <c:showSerName val="0"/>
          <c:showPercent val="0"/>
          <c:showBubbleSize val="0"/>
        </c:dLbls>
        <c:marker val="1"/>
        <c:smooth val="0"/>
        <c:axId val="326732960"/>
        <c:axId val="1"/>
      </c:lineChart>
      <c:catAx>
        <c:axId val="3267329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mn-lt"/>
                <a:ea typeface="Times New Roman"/>
                <a:cs typeface="Times New Roman"/>
              </a:defRPr>
            </a:pPr>
            <a:endParaRPr lang="da-DK"/>
          </a:p>
        </c:txPr>
        <c:crossAx val="326732960"/>
        <c:crosses val="autoZero"/>
        <c:crossBetween val="midCat"/>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alpha val="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152400</xdr:rowOff>
    </xdr:from>
    <xdr:to>
      <xdr:col>8</xdr:col>
      <xdr:colOff>28575</xdr:colOff>
      <xdr:row>29</xdr:row>
      <xdr:rowOff>0</xdr:rowOff>
    </xdr:to>
    <xdr:graphicFrame macro="">
      <xdr:nvGraphicFramePr>
        <xdr:cNvPr id="2" name="Diagram 1">
          <a:extLst>
            <a:ext uri="{FF2B5EF4-FFF2-40B4-BE49-F238E27FC236}">
              <a16:creationId xmlns:a16="http://schemas.microsoft.com/office/drawing/2014/main" id="{71E4A663-C2C0-43A6-95A8-DDD18F58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533400</xdr:colOff>
      <xdr:row>6</xdr:row>
      <xdr:rowOff>38100</xdr:rowOff>
    </xdr:from>
    <xdr:to>
      <xdr:col>2</xdr:col>
      <xdr:colOff>352430</xdr:colOff>
      <xdr:row>7</xdr:row>
      <xdr:rowOff>98425</xdr:rowOff>
    </xdr:to>
    <xdr:sp macro="" textlink="">
      <xdr:nvSpPr>
        <xdr:cNvPr id="3" name="Tekstboks 3">
          <a:extLst>
            <a:ext uri="{FF2B5EF4-FFF2-40B4-BE49-F238E27FC236}">
              <a16:creationId xmlns:a16="http://schemas.microsoft.com/office/drawing/2014/main" id="{8B8B157E-3ACE-4219-979B-120EA5E95F18}"/>
            </a:ext>
          </a:extLst>
        </xdr:cNvPr>
        <xdr:cNvSpPr txBox="1"/>
      </xdr:nvSpPr>
      <xdr:spPr>
        <a:xfrm>
          <a:off x="1009650" y="1190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Times New Roman" panose="02020603050405020304" pitchFamily="18" charset="0"/>
              <a:cs typeface="Times New Roman" panose="02020603050405020304" pitchFamily="18" charset="0"/>
            </a:rPr>
            <a:t>climatepositions.com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9525</xdr:rowOff>
    </xdr:from>
    <xdr:to>
      <xdr:col>9</xdr:col>
      <xdr:colOff>9525</xdr:colOff>
      <xdr:row>25</xdr:row>
      <xdr:rowOff>28575</xdr:rowOff>
    </xdr:to>
    <xdr:graphicFrame macro="">
      <xdr:nvGraphicFramePr>
        <xdr:cNvPr id="2" name="Diagram 3">
          <a:extLst>
            <a:ext uri="{FF2B5EF4-FFF2-40B4-BE49-F238E27FC236}">
              <a16:creationId xmlns:a16="http://schemas.microsoft.com/office/drawing/2014/main" id="{14727B89-8E9C-4B21-B661-CAFA1BE5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7</xdr:row>
      <xdr:rowOff>57152</xdr:rowOff>
    </xdr:from>
    <xdr:to>
      <xdr:col>2</xdr:col>
      <xdr:colOff>390525</xdr:colOff>
      <xdr:row>8</xdr:row>
      <xdr:rowOff>146052</xdr:rowOff>
    </xdr:to>
    <xdr:sp macro="" textlink="">
      <xdr:nvSpPr>
        <xdr:cNvPr id="3" name="Tekstboks 2">
          <a:extLst>
            <a:ext uri="{FF2B5EF4-FFF2-40B4-BE49-F238E27FC236}">
              <a16:creationId xmlns:a16="http://schemas.microsoft.com/office/drawing/2014/main" id="{4CF7A798-D5A2-4F94-B5BE-405CDAF161FB}"/>
            </a:ext>
          </a:extLst>
        </xdr:cNvPr>
        <xdr:cNvSpPr txBox="1"/>
      </xdr:nvSpPr>
      <xdr:spPr>
        <a:xfrm>
          <a:off x="933450" y="1400177"/>
          <a:ext cx="13335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Calibri" panose="020F0502020204030204" pitchFamily="34" charset="0"/>
            </a:rPr>
            <a:t>climatepositions.com</a:t>
          </a:r>
        </a:p>
      </xdr:txBody>
    </xdr:sp>
    <xdr:clientData/>
  </xdr:twoCellAnchor>
  <xdr:twoCellAnchor>
    <xdr:from>
      <xdr:col>6</xdr:col>
      <xdr:colOff>66675</xdr:colOff>
      <xdr:row>21</xdr:row>
      <xdr:rowOff>38100</xdr:rowOff>
    </xdr:from>
    <xdr:to>
      <xdr:col>7</xdr:col>
      <xdr:colOff>352426</xdr:colOff>
      <xdr:row>23</xdr:row>
      <xdr:rowOff>76200</xdr:rowOff>
    </xdr:to>
    <xdr:sp macro="" textlink="">
      <xdr:nvSpPr>
        <xdr:cNvPr id="5" name="Tekstboks 2">
          <a:extLst>
            <a:ext uri="{FF2B5EF4-FFF2-40B4-BE49-F238E27FC236}">
              <a16:creationId xmlns:a16="http://schemas.microsoft.com/office/drawing/2014/main" id="{D67DABCF-A1A3-4046-AEF7-11FE95978049}"/>
            </a:ext>
          </a:extLst>
        </xdr:cNvPr>
        <xdr:cNvSpPr txBox="1"/>
      </xdr:nvSpPr>
      <xdr:spPr>
        <a:xfrm>
          <a:off x="4381500" y="4048125"/>
          <a:ext cx="89535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aseline="0">
              <a:solidFill>
                <a:schemeClr val="bg1">
                  <a:lumMod val="50000"/>
                </a:schemeClr>
              </a:solidFill>
              <a:latin typeface="+mn-lt"/>
              <a:cs typeface="Times New Roman" panose="02020603050405020304" pitchFamily="18" charset="0"/>
            </a:rPr>
            <a:t>data year</a:t>
          </a:r>
        </a:p>
        <a:p>
          <a:pPr algn="ctr"/>
          <a:r>
            <a:rPr lang="en-US" sz="1000" baseline="0">
              <a:solidFill>
                <a:schemeClr val="bg1">
                  <a:lumMod val="50000"/>
                </a:schemeClr>
              </a:solidFill>
              <a:latin typeface="+mn-lt"/>
              <a:cs typeface="Times New Roman" panose="02020603050405020304" pitchFamily="18" charset="0"/>
            </a:rPr>
            <a:t>2016</a:t>
          </a:r>
          <a:endParaRPr lang="en-US" sz="1000">
            <a:solidFill>
              <a:schemeClr val="bg1">
                <a:lumMod val="50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0.40228</cdr:x>
      <cdr:y>0.0927</cdr:y>
    </cdr:from>
    <cdr:to>
      <cdr:x>0.75901</cdr:x>
      <cdr:y>0.17978</cdr:y>
    </cdr:to>
    <cdr:sp macro="" textlink="">
      <cdr:nvSpPr>
        <cdr:cNvPr id="2" name="Tekstboks 1">
          <a:extLst xmlns:a="http://schemas.openxmlformats.org/drawingml/2006/main">
            <a:ext uri="{FF2B5EF4-FFF2-40B4-BE49-F238E27FC236}">
              <a16:creationId xmlns:a16="http://schemas.microsoft.com/office/drawing/2014/main" id="{A4DEB670-5ED6-4B32-AF0F-C7F62B18BC7A}"/>
            </a:ext>
          </a:extLst>
        </cdr:cNvPr>
        <cdr:cNvSpPr txBox="1"/>
      </cdr:nvSpPr>
      <cdr:spPr>
        <a:xfrm xmlns:a="http://schemas.openxmlformats.org/drawingml/2006/main">
          <a:off x="2019301" y="314325"/>
          <a:ext cx="179070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a-DK"/>
        </a:p>
      </cdr:txBody>
    </cdr:sp>
  </cdr:relSizeAnchor>
  <cdr:relSizeAnchor xmlns:cdr="http://schemas.openxmlformats.org/drawingml/2006/chartDrawing">
    <cdr:from>
      <cdr:x>0.08565</cdr:x>
      <cdr:y>0.01133</cdr:y>
    </cdr:from>
    <cdr:to>
      <cdr:x>0.88651</cdr:x>
      <cdr:y>0.18384</cdr:y>
    </cdr:to>
    <cdr:sp macro="" textlink="">
      <cdr:nvSpPr>
        <cdr:cNvPr id="3" name="Tekstboks 2">
          <a:extLst xmlns:a="http://schemas.openxmlformats.org/drawingml/2006/main">
            <a:ext uri="{FF2B5EF4-FFF2-40B4-BE49-F238E27FC236}">
              <a16:creationId xmlns:a16="http://schemas.microsoft.com/office/drawing/2014/main" id="{36E73D76-0B1F-4429-BE7B-EC0DA6F24498}"/>
            </a:ext>
          </a:extLst>
        </cdr:cNvPr>
        <cdr:cNvSpPr txBox="1"/>
      </cdr:nvSpPr>
      <cdr:spPr>
        <a:xfrm xmlns:a="http://schemas.openxmlformats.org/drawingml/2006/main">
          <a:off x="433214" y="38742"/>
          <a:ext cx="4050551" cy="58990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050" b="1">
              <a:solidFill>
                <a:schemeClr val="tx1">
                  <a:lumMod val="85000"/>
                  <a:lumOff val="15000"/>
                </a:schemeClr>
              </a:solidFill>
              <a:latin typeface="Times New Roman" pitchFamily="18" charset="0"/>
              <a:cs typeface="Times New Roman" pitchFamily="18" charset="0"/>
            </a:rPr>
            <a:t>Relative Ecological Footprint </a:t>
          </a:r>
          <a:r>
            <a:rPr lang="da-DK" sz="1100" b="1">
              <a:solidFill>
                <a:sysClr val="windowText" lastClr="000000"/>
              </a:solidFill>
              <a:effectLst/>
              <a:latin typeface="+mn-lt"/>
              <a:ea typeface="+mn-ea"/>
              <a:cs typeface="+mn-cs"/>
            </a:rPr>
            <a:t>without</a:t>
          </a:r>
          <a:r>
            <a:rPr lang="da-DK" sz="1100" b="1">
              <a:effectLst/>
              <a:latin typeface="+mn-lt"/>
              <a:ea typeface="+mn-ea"/>
              <a:cs typeface="+mn-cs"/>
            </a:rPr>
            <a:t> carbon</a:t>
          </a:r>
          <a:r>
            <a:rPr lang="da-DK" sz="1100" b="1" baseline="0">
              <a:effectLst/>
              <a:latin typeface="+mn-lt"/>
              <a:ea typeface="+mn-ea"/>
              <a:cs typeface="+mn-cs"/>
            </a:rPr>
            <a:t>, </a:t>
          </a:r>
          <a:r>
            <a:rPr lang="da-DK" sz="1050" b="1">
              <a:solidFill>
                <a:schemeClr val="tx1">
                  <a:lumMod val="85000"/>
                  <a:lumOff val="15000"/>
                </a:schemeClr>
              </a:solidFill>
              <a:latin typeface="Times New Roman" pitchFamily="18" charset="0"/>
              <a:cs typeface="Times New Roman" pitchFamily="18" charset="0"/>
            </a:rPr>
            <a:t>per capita</a:t>
          </a:r>
          <a:r>
            <a:rPr lang="da-DK" sz="1050">
              <a:solidFill>
                <a:schemeClr val="tx1">
                  <a:lumMod val="85000"/>
                  <a:lumOff val="15000"/>
                </a:schemeClr>
              </a:solidFill>
              <a:latin typeface="Times New Roman" pitchFamily="18" charset="0"/>
              <a:cs typeface="Times New Roman" pitchFamily="18" charset="0"/>
            </a:rPr>
            <a:t> </a:t>
          </a:r>
        </a:p>
        <a:p xmlns:a="http://schemas.openxmlformats.org/drawingml/2006/main">
          <a:pPr algn="ctr"/>
          <a:r>
            <a:rPr lang="da-DK" sz="1050">
              <a:solidFill>
                <a:schemeClr val="tx1">
                  <a:lumMod val="85000"/>
                  <a:lumOff val="15000"/>
                </a:schemeClr>
              </a:solidFill>
              <a:latin typeface="Times New Roman" pitchFamily="18" charset="0"/>
              <a:cs typeface="Times New Roman" pitchFamily="18" charset="0"/>
            </a:rPr>
            <a:t>(higher figure = worse performance)</a:t>
          </a:r>
        </a:p>
        <a:p xmlns:a="http://schemas.openxmlformats.org/drawingml/2006/main">
          <a:pPr algn="ctr"/>
          <a:r>
            <a:rPr lang="en-US" sz="1100">
              <a:solidFill>
                <a:schemeClr val="tx1">
                  <a:lumMod val="65000"/>
                  <a:lumOff val="35000"/>
                </a:schemeClr>
              </a:solidFill>
              <a:effectLst/>
              <a:latin typeface="+mn-lt"/>
              <a:ea typeface="+mn-ea"/>
              <a:cs typeface="+mn-cs"/>
            </a:rPr>
            <a:t>Subject to changes in calculation methods over time</a:t>
          </a:r>
          <a:endParaRPr lang="da-DK" sz="1050">
            <a:solidFill>
              <a:schemeClr val="tx1">
                <a:lumMod val="65000"/>
                <a:lumOff val="35000"/>
              </a:schemeClr>
            </a:solidFill>
            <a:latin typeface="Times New Roman" pitchFamily="18" charset="0"/>
            <a:cs typeface="Times New Roman" pitchFamily="18"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1143000</xdr:colOff>
      <xdr:row>1</xdr:row>
      <xdr:rowOff>38100</xdr:rowOff>
    </xdr:from>
    <xdr:to>
      <xdr:col>9</xdr:col>
      <xdr:colOff>1114425</xdr:colOff>
      <xdr:row>13</xdr:row>
      <xdr:rowOff>38100</xdr:rowOff>
    </xdr:to>
    <xdr:graphicFrame macro="">
      <xdr:nvGraphicFramePr>
        <xdr:cNvPr id="2" name="Diagram 2">
          <a:extLst>
            <a:ext uri="{FF2B5EF4-FFF2-40B4-BE49-F238E27FC236}">
              <a16:creationId xmlns:a16="http://schemas.microsoft.com/office/drawing/2014/main" id="{870D9F1A-CD99-4692-A014-CF48FB83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600075</xdr:colOff>
      <xdr:row>2</xdr:row>
      <xdr:rowOff>171452</xdr:rowOff>
    </xdr:from>
    <xdr:to>
      <xdr:col>8</xdr:col>
      <xdr:colOff>647705</xdr:colOff>
      <xdr:row>4</xdr:row>
      <xdr:rowOff>41277</xdr:rowOff>
    </xdr:to>
    <xdr:sp macro="" textlink="">
      <xdr:nvSpPr>
        <xdr:cNvPr id="5" name="Tekstboks 4">
          <a:extLst>
            <a:ext uri="{FF2B5EF4-FFF2-40B4-BE49-F238E27FC236}">
              <a16:creationId xmlns:a16="http://schemas.microsoft.com/office/drawing/2014/main" id="{0E18DC0B-0A1E-4931-9056-A6E45742454F}"/>
            </a:ext>
          </a:extLst>
        </xdr:cNvPr>
        <xdr:cNvSpPr txBox="1"/>
      </xdr:nvSpPr>
      <xdr:spPr>
        <a:xfrm>
          <a:off x="8810625" y="561977"/>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0.17021</cdr:x>
      <cdr:y>0</cdr:y>
    </cdr:from>
    <cdr:to>
      <cdr:x>0.98298</cdr:x>
      <cdr:y>0.31579</cdr:y>
    </cdr:to>
    <cdr:sp macro="" textlink="">
      <cdr:nvSpPr>
        <cdr:cNvPr id="2" name="Tekstboks 1">
          <a:extLst xmlns:a="http://schemas.openxmlformats.org/drawingml/2006/main">
            <a:ext uri="{FF2B5EF4-FFF2-40B4-BE49-F238E27FC236}">
              <a16:creationId xmlns:a16="http://schemas.microsoft.com/office/drawing/2014/main" id="{73C8943F-69F8-4BC5-8E98-E6BF3929CBC4}"/>
            </a:ext>
          </a:extLst>
        </cdr:cNvPr>
        <cdr:cNvSpPr txBox="1"/>
      </cdr:nvSpPr>
      <cdr:spPr>
        <a:xfrm xmlns:a="http://schemas.openxmlformats.org/drawingml/2006/main">
          <a:off x="535013" y="0"/>
          <a:ext cx="2554739" cy="6256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mn-lt"/>
              <a:cs typeface="Times New Roman" pitchFamily="18" charset="0"/>
            </a:rPr>
            <a:t>Stippled green: Forest Cover 1990-2015</a:t>
          </a:r>
        </a:p>
        <a:p xmlns:a="http://schemas.openxmlformats.org/drawingml/2006/main">
          <a:pPr algn="ctr"/>
          <a:r>
            <a:rPr lang="da-DK" sz="1000">
              <a:latin typeface="+mn-lt"/>
              <a:cs typeface="Times New Roman" pitchFamily="18" charset="0"/>
            </a:rPr>
            <a:t>Green:</a:t>
          </a:r>
          <a:r>
            <a:rPr lang="da-DK" sz="1000" baseline="0">
              <a:latin typeface="+mn-lt"/>
              <a:cs typeface="Times New Roman" pitchFamily="18" charset="0"/>
            </a:rPr>
            <a:t> </a:t>
          </a:r>
          <a:r>
            <a:rPr lang="da-DK" sz="1000">
              <a:latin typeface="+mn-lt"/>
              <a:cs typeface="Times New Roman" pitchFamily="18" charset="0"/>
            </a:rPr>
            <a:t>Primary Forest 1990-2015</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9525</xdr:colOff>
      <xdr:row>3</xdr:row>
      <xdr:rowOff>171449</xdr:rowOff>
    </xdr:from>
    <xdr:to>
      <xdr:col>9</xdr:col>
      <xdr:colOff>28575</xdr:colOff>
      <xdr:row>22</xdr:row>
      <xdr:rowOff>0</xdr:rowOff>
    </xdr:to>
    <xdr:graphicFrame macro="">
      <xdr:nvGraphicFramePr>
        <xdr:cNvPr id="2" name="Diagram 1">
          <a:extLst>
            <a:ext uri="{FF2B5EF4-FFF2-40B4-BE49-F238E27FC236}">
              <a16:creationId xmlns:a16="http://schemas.microsoft.com/office/drawing/2014/main" id="{929F65BC-A9CD-4018-8A6E-8AD6E4FF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561975</xdr:colOff>
      <xdr:row>5</xdr:row>
      <xdr:rowOff>104775</xdr:rowOff>
    </xdr:from>
    <xdr:to>
      <xdr:col>2</xdr:col>
      <xdr:colOff>514350</xdr:colOff>
      <xdr:row>6</xdr:row>
      <xdr:rowOff>165100</xdr:rowOff>
    </xdr:to>
    <xdr:sp macro="" textlink="">
      <xdr:nvSpPr>
        <xdr:cNvPr id="3" name="Tekstboks 3">
          <a:extLst>
            <a:ext uri="{FF2B5EF4-FFF2-40B4-BE49-F238E27FC236}">
              <a16:creationId xmlns:a16="http://schemas.microsoft.com/office/drawing/2014/main" id="{E2AF30AD-9414-4162-82E2-BA655374EDB1}"/>
            </a:ext>
          </a:extLst>
        </xdr:cNvPr>
        <xdr:cNvSpPr txBox="1"/>
      </xdr:nvSpPr>
      <xdr:spPr>
        <a:xfrm>
          <a:off x="1038225" y="1066800"/>
          <a:ext cx="132397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466725</xdr:colOff>
      <xdr:row>3</xdr:row>
      <xdr:rowOff>0</xdr:rowOff>
    </xdr:from>
    <xdr:to>
      <xdr:col>5</xdr:col>
      <xdr:colOff>523875</xdr:colOff>
      <xdr:row>13</xdr:row>
      <xdr:rowOff>19050</xdr:rowOff>
    </xdr:to>
    <xdr:graphicFrame macro="">
      <xdr:nvGraphicFramePr>
        <xdr:cNvPr id="8" name="Diagram 7">
          <a:extLst>
            <a:ext uri="{FF2B5EF4-FFF2-40B4-BE49-F238E27FC236}">
              <a16:creationId xmlns:a16="http://schemas.microsoft.com/office/drawing/2014/main" id="{945FF49A-F110-4A74-9B88-20542DFD3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133352</xdr:colOff>
      <xdr:row>2</xdr:row>
      <xdr:rowOff>171450</xdr:rowOff>
    </xdr:from>
    <xdr:to>
      <xdr:col>3</xdr:col>
      <xdr:colOff>628652</xdr:colOff>
      <xdr:row>4</xdr:row>
      <xdr:rowOff>41275</xdr:rowOff>
    </xdr:to>
    <xdr:sp macro="" textlink="">
      <xdr:nvSpPr>
        <xdr:cNvPr id="9" name="Tekstboks 4">
          <a:extLst>
            <a:ext uri="{FF2B5EF4-FFF2-40B4-BE49-F238E27FC236}">
              <a16:creationId xmlns:a16="http://schemas.microsoft.com/office/drawing/2014/main" id="{C50575AD-A994-4AF8-BFC8-DE4815FD403E}"/>
            </a:ext>
          </a:extLst>
        </xdr:cNvPr>
        <xdr:cNvSpPr txBox="1"/>
      </xdr:nvSpPr>
      <xdr:spPr>
        <a:xfrm>
          <a:off x="1962152" y="561975"/>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a:t>
          </a:r>
          <a:r>
            <a:rPr lang="en-US" sz="900">
              <a:solidFill>
                <a:schemeClr val="tx1">
                  <a:lumMod val="50000"/>
                  <a:lumOff val="50000"/>
                </a:schemeClr>
              </a:solidFill>
              <a:latin typeface="+mn-lt"/>
              <a:cs typeface="Times New Roman" panose="02020603050405020304" pitchFamily="18" charset="0"/>
            </a:rPr>
            <a:t>.com</a:t>
          </a:r>
        </a:p>
      </xdr:txBody>
    </xdr:sp>
    <xdr:clientData/>
  </xdr:twoCellAnchor>
  <xdr:twoCellAnchor>
    <xdr:from>
      <xdr:col>5</xdr:col>
      <xdr:colOff>638175</xdr:colOff>
      <xdr:row>2</xdr:row>
      <xdr:rowOff>180976</xdr:rowOff>
    </xdr:from>
    <xdr:to>
      <xdr:col>10</xdr:col>
      <xdr:colOff>609601</xdr:colOff>
      <xdr:row>13</xdr:row>
      <xdr:rowOff>0</xdr:rowOff>
    </xdr:to>
    <xdr:graphicFrame macro="">
      <xdr:nvGraphicFramePr>
        <xdr:cNvPr id="10" name="Diagram 9">
          <a:extLst>
            <a:ext uri="{FF2B5EF4-FFF2-40B4-BE49-F238E27FC236}">
              <a16:creationId xmlns:a16="http://schemas.microsoft.com/office/drawing/2014/main" id="{5321E648-B696-4D67-897B-EA2269C6A6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352427</xdr:colOff>
      <xdr:row>2</xdr:row>
      <xdr:rowOff>161926</xdr:rowOff>
    </xdr:from>
    <xdr:to>
      <xdr:col>8</xdr:col>
      <xdr:colOff>847727</xdr:colOff>
      <xdr:row>4</xdr:row>
      <xdr:rowOff>31751</xdr:rowOff>
    </xdr:to>
    <xdr:sp macro="" textlink="">
      <xdr:nvSpPr>
        <xdr:cNvPr id="11" name="Tekstboks 4">
          <a:extLst>
            <a:ext uri="{FF2B5EF4-FFF2-40B4-BE49-F238E27FC236}">
              <a16:creationId xmlns:a16="http://schemas.microsoft.com/office/drawing/2014/main" id="{962898D2-4A32-4A0F-AD58-2BAB2F8FA04C}"/>
            </a:ext>
          </a:extLst>
        </xdr:cNvPr>
        <xdr:cNvSpPr txBox="1"/>
      </xdr:nvSpPr>
      <xdr:spPr>
        <a:xfrm>
          <a:off x="6753227" y="552451"/>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36</xdr:row>
      <xdr:rowOff>152400</xdr:rowOff>
    </xdr:from>
    <xdr:to>
      <xdr:col>15</xdr:col>
      <xdr:colOff>0</xdr:colOff>
      <xdr:row>58</xdr:row>
      <xdr:rowOff>57150</xdr:rowOff>
    </xdr:to>
    <xdr:graphicFrame macro="">
      <xdr:nvGraphicFramePr>
        <xdr:cNvPr id="2" name="Chart 7">
          <a:extLst>
            <a:ext uri="{FF2B5EF4-FFF2-40B4-BE49-F238E27FC236}">
              <a16:creationId xmlns:a16="http://schemas.microsoft.com/office/drawing/2014/main" id="{B1D2E381-124B-42EC-80D9-1F5D2A55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9525</xdr:rowOff>
    </xdr:from>
    <xdr:to>
      <xdr:col>12</xdr:col>
      <xdr:colOff>19050</xdr:colOff>
      <xdr:row>31</xdr:row>
      <xdr:rowOff>0</xdr:rowOff>
    </xdr:to>
    <xdr:graphicFrame macro="">
      <xdr:nvGraphicFramePr>
        <xdr:cNvPr id="3" name="Chart 11">
          <a:extLst>
            <a:ext uri="{FF2B5EF4-FFF2-40B4-BE49-F238E27FC236}">
              <a16:creationId xmlns:a16="http://schemas.microsoft.com/office/drawing/2014/main" id="{86F2946D-3719-495F-8CFD-727CCE763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152400</xdr:rowOff>
    </xdr:from>
    <xdr:to>
      <xdr:col>12</xdr:col>
      <xdr:colOff>28575</xdr:colOff>
      <xdr:row>87</xdr:row>
      <xdr:rowOff>9525</xdr:rowOff>
    </xdr:to>
    <xdr:graphicFrame macro="">
      <xdr:nvGraphicFramePr>
        <xdr:cNvPr id="4" name="Chart 12">
          <a:extLst>
            <a:ext uri="{FF2B5EF4-FFF2-40B4-BE49-F238E27FC236}">
              <a16:creationId xmlns:a16="http://schemas.microsoft.com/office/drawing/2014/main" id="{E1E0F0F7-CB7A-483E-A482-EFB8506B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171451</xdr:colOff>
      <xdr:row>37</xdr:row>
      <xdr:rowOff>47623</xdr:rowOff>
    </xdr:from>
    <xdr:to>
      <xdr:col>10</xdr:col>
      <xdr:colOff>123825</xdr:colOff>
      <xdr:row>39</xdr:row>
      <xdr:rowOff>104774</xdr:rowOff>
    </xdr:to>
    <xdr:sp macro="" textlink="">
      <xdr:nvSpPr>
        <xdr:cNvPr id="5" name="Tekstboks 6">
          <a:extLst>
            <a:ext uri="{FF2B5EF4-FFF2-40B4-BE49-F238E27FC236}">
              <a16:creationId xmlns:a16="http://schemas.microsoft.com/office/drawing/2014/main" id="{12C8FB00-FFDF-4F7D-97BA-CB9FDE26FB00}"/>
            </a:ext>
          </a:extLst>
        </xdr:cNvPr>
        <xdr:cNvSpPr txBox="1"/>
      </xdr:nvSpPr>
      <xdr:spPr>
        <a:xfrm>
          <a:off x="2724151" y="7115173"/>
          <a:ext cx="5086349" cy="43815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da-DK" sz="1200" b="1">
              <a:solidFill>
                <a:schemeClr val="tx1">
                  <a:lumMod val="85000"/>
                  <a:lumOff val="15000"/>
                </a:schemeClr>
              </a:solidFill>
              <a:latin typeface="+mn-lt"/>
              <a:cs typeface="Times New Roman" pitchFamily="18" charset="0"/>
            </a:rPr>
            <a:t>Land-Ocean (air) Temperature rise in °C</a:t>
          </a:r>
          <a:br>
            <a:rPr lang="da-DK" sz="1200" b="1">
              <a:solidFill>
                <a:schemeClr val="tx1">
                  <a:lumMod val="85000"/>
                  <a:lumOff val="15000"/>
                </a:schemeClr>
              </a:solidFill>
              <a:latin typeface="+mn-lt"/>
              <a:ea typeface="+mn-ea"/>
              <a:cs typeface="Times New Roman" pitchFamily="18" charset="0"/>
            </a:rPr>
          </a:br>
          <a:r>
            <a:rPr lang="da-DK" sz="1200" b="1">
              <a:solidFill>
                <a:schemeClr val="tx1">
                  <a:lumMod val="85000"/>
                  <a:lumOff val="15000"/>
                </a:schemeClr>
              </a:solidFill>
              <a:latin typeface="+mn-lt"/>
              <a:ea typeface="+mn-ea"/>
              <a:cs typeface="Times New Roman" pitchFamily="18" charset="0"/>
            </a:rPr>
            <a:t>compared</a:t>
          </a:r>
          <a:r>
            <a:rPr lang="da-DK" sz="1200" b="1" baseline="0">
              <a:solidFill>
                <a:schemeClr val="tx1">
                  <a:lumMod val="85000"/>
                  <a:lumOff val="15000"/>
                </a:schemeClr>
              </a:solidFill>
              <a:latin typeface="+mn-lt"/>
              <a:ea typeface="+mn-ea"/>
              <a:cs typeface="Times New Roman" pitchFamily="18" charset="0"/>
            </a:rPr>
            <a:t> to baseline</a:t>
          </a:r>
          <a:r>
            <a:rPr lang="da-DK" sz="1200" b="1">
              <a:solidFill>
                <a:schemeClr val="tx1">
                  <a:lumMod val="85000"/>
                  <a:lumOff val="15000"/>
                </a:schemeClr>
              </a:solidFill>
              <a:latin typeface="+mn-lt"/>
              <a:ea typeface="+mn-ea"/>
              <a:cs typeface="Times New Roman" pitchFamily="18" charset="0"/>
            </a:rPr>
            <a:t> 1880-1937, set at 0°C</a:t>
          </a:r>
        </a:p>
        <a:p>
          <a:pPr algn="ctr"/>
          <a:endParaRPr lang="da-DK" sz="1200" b="1">
            <a:solidFill>
              <a:schemeClr val="tx1">
                <a:lumMod val="85000"/>
                <a:lumOff val="15000"/>
              </a:schemeClr>
            </a:solidFill>
            <a:latin typeface="+mn-lt"/>
            <a:cs typeface="Times New Roman" pitchFamily="18" charset="0"/>
          </a:endParaRPr>
        </a:p>
      </xdr:txBody>
    </xdr:sp>
    <xdr:clientData/>
  </xdr:twoCellAnchor>
  <xdr:twoCellAnchor>
    <xdr:from>
      <xdr:col>1</xdr:col>
      <xdr:colOff>0</xdr:colOff>
      <xdr:row>95</xdr:row>
      <xdr:rowOff>9525</xdr:rowOff>
    </xdr:from>
    <xdr:to>
      <xdr:col>12</xdr:col>
      <xdr:colOff>0</xdr:colOff>
      <xdr:row>116</xdr:row>
      <xdr:rowOff>0</xdr:rowOff>
    </xdr:to>
    <xdr:graphicFrame macro="">
      <xdr:nvGraphicFramePr>
        <xdr:cNvPr id="6" name="Diagram 7">
          <a:extLst>
            <a:ext uri="{FF2B5EF4-FFF2-40B4-BE49-F238E27FC236}">
              <a16:creationId xmlns:a16="http://schemas.microsoft.com/office/drawing/2014/main" id="{F311857D-775C-444F-BB4F-3EC3AF00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581025</xdr:colOff>
      <xdr:row>11</xdr:row>
      <xdr:rowOff>171450</xdr:rowOff>
    </xdr:from>
    <xdr:to>
      <xdr:col>3</xdr:col>
      <xdr:colOff>381005</xdr:colOff>
      <xdr:row>13</xdr:row>
      <xdr:rowOff>69850</xdr:rowOff>
    </xdr:to>
    <xdr:sp macro="" textlink="">
      <xdr:nvSpPr>
        <xdr:cNvPr id="7" name="Tekstboks 7">
          <a:extLst>
            <a:ext uri="{FF2B5EF4-FFF2-40B4-BE49-F238E27FC236}">
              <a16:creationId xmlns:a16="http://schemas.microsoft.com/office/drawing/2014/main" id="{FBF193EA-5D23-4159-96E5-BA449AD6BA48}"/>
            </a:ext>
          </a:extLst>
        </xdr:cNvPr>
        <xdr:cNvSpPr txBox="1"/>
      </xdr:nvSpPr>
      <xdr:spPr>
        <a:xfrm>
          <a:off x="1666875" y="2276475"/>
          <a:ext cx="126683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485775</xdr:colOff>
      <xdr:row>39</xdr:row>
      <xdr:rowOff>123825</xdr:rowOff>
    </xdr:from>
    <xdr:to>
      <xdr:col>3</xdr:col>
      <xdr:colOff>285755</xdr:colOff>
      <xdr:row>40</xdr:row>
      <xdr:rowOff>146050</xdr:rowOff>
    </xdr:to>
    <xdr:sp macro="" textlink="">
      <xdr:nvSpPr>
        <xdr:cNvPr id="8" name="Tekstboks 9">
          <a:extLst>
            <a:ext uri="{FF2B5EF4-FFF2-40B4-BE49-F238E27FC236}">
              <a16:creationId xmlns:a16="http://schemas.microsoft.com/office/drawing/2014/main" id="{81AC46C4-8F83-431A-8839-952D8D3C026B}"/>
            </a:ext>
          </a:extLst>
        </xdr:cNvPr>
        <xdr:cNvSpPr txBox="1"/>
      </xdr:nvSpPr>
      <xdr:spPr>
        <a:xfrm>
          <a:off x="1571625" y="7572375"/>
          <a:ext cx="126683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409574</xdr:colOff>
      <xdr:row>67</xdr:row>
      <xdr:rowOff>133350</xdr:rowOff>
    </xdr:from>
    <xdr:to>
      <xdr:col>3</xdr:col>
      <xdr:colOff>257175</xdr:colOff>
      <xdr:row>69</xdr:row>
      <xdr:rowOff>0</xdr:rowOff>
    </xdr:to>
    <xdr:sp macro="" textlink="">
      <xdr:nvSpPr>
        <xdr:cNvPr id="9" name="Tekstboks 10">
          <a:extLst>
            <a:ext uri="{FF2B5EF4-FFF2-40B4-BE49-F238E27FC236}">
              <a16:creationId xmlns:a16="http://schemas.microsoft.com/office/drawing/2014/main" id="{92D89F54-FC20-4AD4-8751-1A40FB32F7F0}"/>
            </a:ext>
          </a:extLst>
        </xdr:cNvPr>
        <xdr:cNvSpPr txBox="1"/>
      </xdr:nvSpPr>
      <xdr:spPr>
        <a:xfrm>
          <a:off x="1495424" y="12906375"/>
          <a:ext cx="13144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13</xdr:col>
      <xdr:colOff>0</xdr:colOff>
      <xdr:row>10</xdr:row>
      <xdr:rowOff>0</xdr:rowOff>
    </xdr:from>
    <xdr:to>
      <xdr:col>20</xdr:col>
      <xdr:colOff>9525</xdr:colOff>
      <xdr:row>26</xdr:row>
      <xdr:rowOff>180975</xdr:rowOff>
    </xdr:to>
    <xdr:graphicFrame macro="">
      <xdr:nvGraphicFramePr>
        <xdr:cNvPr id="13" name="Diagram 5">
          <a:extLst>
            <a:ext uri="{FF2B5EF4-FFF2-40B4-BE49-F238E27FC236}">
              <a16:creationId xmlns:a16="http://schemas.microsoft.com/office/drawing/2014/main" id="{745B6EC4-A00C-4AD4-8984-E10064412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419100</xdr:colOff>
      <xdr:row>11</xdr:row>
      <xdr:rowOff>95250</xdr:rowOff>
    </xdr:from>
    <xdr:to>
      <xdr:col>15</xdr:col>
      <xdr:colOff>219080</xdr:colOff>
      <xdr:row>12</xdr:row>
      <xdr:rowOff>155575</xdr:rowOff>
    </xdr:to>
    <xdr:sp macro="" textlink="">
      <xdr:nvSpPr>
        <xdr:cNvPr id="14" name="Tekstboks 7">
          <a:extLst>
            <a:ext uri="{FF2B5EF4-FFF2-40B4-BE49-F238E27FC236}">
              <a16:creationId xmlns:a16="http://schemas.microsoft.com/office/drawing/2014/main" id="{A8601F39-DB25-4FE2-ACB1-2D29389521AE}"/>
            </a:ext>
          </a:extLst>
        </xdr:cNvPr>
        <xdr:cNvSpPr txBox="1"/>
      </xdr:nvSpPr>
      <xdr:spPr>
        <a:xfrm>
          <a:off x="10306050" y="2200275"/>
          <a:ext cx="12668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3</xdr:col>
      <xdr:colOff>573479</xdr:colOff>
      <xdr:row>102</xdr:row>
      <xdr:rowOff>25205</xdr:rowOff>
    </xdr:from>
    <xdr:to>
      <xdr:col>5</xdr:col>
      <xdr:colOff>564694</xdr:colOff>
      <xdr:row>103</xdr:row>
      <xdr:rowOff>110930</xdr:rowOff>
    </xdr:to>
    <xdr:sp macro="" textlink="">
      <xdr:nvSpPr>
        <xdr:cNvPr id="10" name="Tekstfelt 9">
          <a:extLst>
            <a:ext uri="{FF2B5EF4-FFF2-40B4-BE49-F238E27FC236}">
              <a16:creationId xmlns:a16="http://schemas.microsoft.com/office/drawing/2014/main" id="{E086B509-F8AC-4C74-8923-C4B317EFA18D}"/>
            </a:ext>
          </a:extLst>
        </xdr:cNvPr>
        <xdr:cNvSpPr txBox="1"/>
      </xdr:nvSpPr>
      <xdr:spPr>
        <a:xfrm rot="21061462">
          <a:off x="3126179" y="19465730"/>
          <a:ext cx="145806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a:solidFill>
                <a:srgbClr val="0070C0"/>
              </a:solidFill>
            </a:rPr>
            <a:t>(</a:t>
          </a:r>
          <a:r>
            <a:rPr lang="da-DK" sz="1000" b="0" i="0" u="none" strike="noStrike" kern="1200" baseline="0">
              <a:solidFill>
                <a:srgbClr val="0070C0"/>
              </a:solidFill>
              <a:latin typeface="Calibri"/>
              <a:ea typeface="Calibri"/>
              <a:cs typeface="Calibri"/>
            </a:rPr>
            <a:t>annual</a:t>
          </a:r>
          <a:r>
            <a:rPr lang="da-DK" sz="1000">
              <a:solidFill>
                <a:srgbClr val="0070C0"/>
              </a:solidFill>
            </a:rPr>
            <a:t> rate 0,338 ±0,04</a:t>
          </a:r>
        </a:p>
      </xdr:txBody>
    </xdr:sp>
    <xdr:clientData/>
  </xdr:twoCellAnchor>
  <xdr:twoCellAnchor>
    <xdr:from>
      <xdr:col>1</xdr:col>
      <xdr:colOff>485775</xdr:colOff>
      <xdr:row>39</xdr:row>
      <xdr:rowOff>161925</xdr:rowOff>
    </xdr:from>
    <xdr:to>
      <xdr:col>5</xdr:col>
      <xdr:colOff>695325</xdr:colOff>
      <xdr:row>54</xdr:row>
      <xdr:rowOff>180975</xdr:rowOff>
    </xdr:to>
    <xdr:sp macro="" textlink="">
      <xdr:nvSpPr>
        <xdr:cNvPr id="11" name="Tekstfelt 10">
          <a:extLst>
            <a:ext uri="{FF2B5EF4-FFF2-40B4-BE49-F238E27FC236}">
              <a16:creationId xmlns:a16="http://schemas.microsoft.com/office/drawing/2014/main" id="{DC555025-E610-4D96-93E2-226BA4D2D32D}"/>
            </a:ext>
          </a:extLst>
        </xdr:cNvPr>
        <xdr:cNvSpPr txBox="1"/>
      </xdr:nvSpPr>
      <xdr:spPr>
        <a:xfrm>
          <a:off x="1571625" y="7600950"/>
          <a:ext cx="3143250" cy="2876550"/>
        </a:xfrm>
        <a:prstGeom prst="rect">
          <a:avLst/>
        </a:prstGeom>
        <a:solidFill>
          <a:schemeClr val="tx1">
            <a:lumMod val="75000"/>
            <a:lumOff val="25000"/>
            <a:alpha val="8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0.05707</cdr:x>
      <cdr:y>0.12013</cdr:y>
    </cdr:from>
    <cdr:to>
      <cdr:x>0.22669</cdr:x>
      <cdr:y>0.18218</cdr:y>
    </cdr:to>
    <cdr:sp macro="" textlink="">
      <cdr:nvSpPr>
        <cdr:cNvPr id="2" name="Tekstboks 10">
          <a:extLst xmlns:a="http://schemas.openxmlformats.org/drawingml/2006/main">
            <a:ext uri="{FF2B5EF4-FFF2-40B4-BE49-F238E27FC236}">
              <a16:creationId xmlns:a16="http://schemas.microsoft.com/office/drawing/2014/main" id="{92D89F54-FC20-4AD4-8751-1A40FB32F7F0}"/>
            </a:ext>
          </a:extLst>
        </cdr:cNvPr>
        <cdr:cNvSpPr txBox="1"/>
      </cdr:nvSpPr>
      <cdr:spPr>
        <a:xfrm xmlns:a="http://schemas.openxmlformats.org/drawingml/2006/main">
          <a:off x="460383" y="479438"/>
          <a:ext cx="1368439" cy="2476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cdr:txBody>
    </cdr:sp>
  </cdr:relSizeAnchor>
</c:userShapes>
</file>

<file path=xl/drawings/drawing2.xml><?xml version="1.0" encoding="utf-8"?>
<c:userShapes xmlns:c="http://schemas.openxmlformats.org/drawingml/2006/chart">
  <cdr:relSizeAnchor xmlns:cdr="http://schemas.openxmlformats.org/drawingml/2006/chartDrawing">
    <cdr:from>
      <cdr:x>0.18307</cdr:x>
      <cdr:y>0.00526</cdr:y>
    </cdr:from>
    <cdr:to>
      <cdr:x>0.68931</cdr:x>
      <cdr:y>0.11948</cdr:y>
    </cdr:to>
    <cdr:sp macro="" textlink="">
      <cdr:nvSpPr>
        <cdr:cNvPr id="2" name="Tekstboks 1">
          <a:extLst xmlns:a="http://schemas.openxmlformats.org/drawingml/2006/main">
            <a:ext uri="{FF2B5EF4-FFF2-40B4-BE49-F238E27FC236}">
              <a16:creationId xmlns:a16="http://schemas.microsoft.com/office/drawing/2014/main" id="{8FD46F1E-A860-4E41-9B13-E0440AE683FE}"/>
            </a:ext>
          </a:extLst>
        </cdr:cNvPr>
        <cdr:cNvSpPr txBox="1"/>
      </cdr:nvSpPr>
      <cdr:spPr>
        <a:xfrm xmlns:a="http://schemas.openxmlformats.org/drawingml/2006/main">
          <a:off x="1257256" y="21481"/>
          <a:ext cx="3476616" cy="466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50" b="1">
              <a:latin typeface="+mn-lt"/>
              <a:cs typeface="Times New Roman" panose="02020603050405020304" pitchFamily="18" charset="0"/>
            </a:rPr>
            <a:t>Climate Debt per capita </a:t>
          </a:r>
        </a:p>
        <a:p xmlns:a="http://schemas.openxmlformats.org/drawingml/2006/main">
          <a:pPr algn="ctr"/>
          <a:r>
            <a:rPr lang="en-US" sz="1050" b="1">
              <a:latin typeface="+mn-lt"/>
              <a:cs typeface="Times New Roman" panose="02020603050405020304" pitchFamily="18" charset="0"/>
            </a:rPr>
            <a:t>as percentage of GDP(ppp-$), </a:t>
          </a:r>
          <a:r>
            <a:rPr lang="en-US" sz="1050" b="1" baseline="0">
              <a:latin typeface="+mn-lt"/>
              <a:cs typeface="Times New Roman" panose="02020603050405020304" pitchFamily="18" charset="0"/>
            </a:rPr>
            <a:t>annually since 2000</a:t>
          </a:r>
        </a:p>
        <a:p xmlns:a="http://schemas.openxmlformats.org/drawingml/2006/main">
          <a:pPr algn="ctr"/>
          <a:endParaRPr lang="en-US" sz="1050" b="1">
            <a:latin typeface="+mn-lt"/>
            <a:cs typeface="Times New Roman" panose="02020603050405020304"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476249</xdr:colOff>
      <xdr:row>2</xdr:row>
      <xdr:rowOff>171451</xdr:rowOff>
    </xdr:from>
    <xdr:to>
      <xdr:col>4</xdr:col>
      <xdr:colOff>1438275</xdr:colOff>
      <xdr:row>14</xdr:row>
      <xdr:rowOff>0</xdr:rowOff>
    </xdr:to>
    <xdr:graphicFrame macro="">
      <xdr:nvGraphicFramePr>
        <xdr:cNvPr id="2" name="Diagram 1">
          <a:extLst>
            <a:ext uri="{FF2B5EF4-FFF2-40B4-BE49-F238E27FC236}">
              <a16:creationId xmlns:a16="http://schemas.microsoft.com/office/drawing/2014/main" id="{73D4FE15-A0AC-452A-A1EE-8D99079EB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419102</xdr:colOff>
      <xdr:row>2</xdr:row>
      <xdr:rowOff>171450</xdr:rowOff>
    </xdr:from>
    <xdr:to>
      <xdr:col>3</xdr:col>
      <xdr:colOff>419100</xdr:colOff>
      <xdr:row>4</xdr:row>
      <xdr:rowOff>41275</xdr:rowOff>
    </xdr:to>
    <xdr:sp macro="" textlink="">
      <xdr:nvSpPr>
        <xdr:cNvPr id="4" name="Tekstboks 4">
          <a:extLst>
            <a:ext uri="{FF2B5EF4-FFF2-40B4-BE49-F238E27FC236}">
              <a16:creationId xmlns:a16="http://schemas.microsoft.com/office/drawing/2014/main" id="{15F7FCFA-47BE-4C58-8985-6317AF5ED1A7}"/>
            </a:ext>
          </a:extLst>
        </xdr:cNvPr>
        <xdr:cNvSpPr txBox="1"/>
      </xdr:nvSpPr>
      <xdr:spPr>
        <a:xfrm>
          <a:off x="2209802" y="561975"/>
          <a:ext cx="1247773"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466724</xdr:colOff>
      <xdr:row>4</xdr:row>
      <xdr:rowOff>9525</xdr:rowOff>
    </xdr:from>
    <xdr:to>
      <xdr:col>8</xdr:col>
      <xdr:colOff>381000</xdr:colOff>
      <xdr:row>27</xdr:row>
      <xdr:rowOff>0</xdr:rowOff>
    </xdr:to>
    <xdr:graphicFrame macro="">
      <xdr:nvGraphicFramePr>
        <xdr:cNvPr id="4" name="Diagram 6">
          <a:extLst>
            <a:ext uri="{FF2B5EF4-FFF2-40B4-BE49-F238E27FC236}">
              <a16:creationId xmlns:a16="http://schemas.microsoft.com/office/drawing/2014/main" id="{5B6EDBDD-BBF8-4B67-95A9-A291F017F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571500</xdr:colOff>
      <xdr:row>6</xdr:row>
      <xdr:rowOff>133350</xdr:rowOff>
    </xdr:from>
    <xdr:to>
      <xdr:col>2</xdr:col>
      <xdr:colOff>466725</xdr:colOff>
      <xdr:row>8</xdr:row>
      <xdr:rowOff>3175</xdr:rowOff>
    </xdr:to>
    <xdr:sp macro="" textlink="">
      <xdr:nvSpPr>
        <xdr:cNvPr id="6" name="Tekstboks 10">
          <a:extLst>
            <a:ext uri="{FF2B5EF4-FFF2-40B4-BE49-F238E27FC236}">
              <a16:creationId xmlns:a16="http://schemas.microsoft.com/office/drawing/2014/main" id="{005BB9AA-03BF-4B00-AF79-1F1BD8C12E31}"/>
            </a:ext>
          </a:extLst>
        </xdr:cNvPr>
        <xdr:cNvSpPr txBox="1"/>
      </xdr:nvSpPr>
      <xdr:spPr>
        <a:xfrm>
          <a:off x="1047750" y="1285875"/>
          <a:ext cx="13335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mn-lt"/>
              <a:ea typeface="+mn-ea"/>
              <a:cs typeface="Times New Roman" panose="02020603050405020304" pitchFamily="18" charset="0"/>
            </a:rPr>
            <a:t>.com</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0.09072</cdr:x>
      <cdr:y>0.01969</cdr:y>
    </cdr:from>
    <cdr:to>
      <cdr:x>0.89789</cdr:x>
      <cdr:y>0.13534</cdr:y>
    </cdr:to>
    <cdr:sp macro="" textlink="">
      <cdr:nvSpPr>
        <cdr:cNvPr id="2" name="Tekstboks 1">
          <a:extLst xmlns:a="http://schemas.openxmlformats.org/drawingml/2006/main">
            <a:ext uri="{FF2B5EF4-FFF2-40B4-BE49-F238E27FC236}">
              <a16:creationId xmlns:a16="http://schemas.microsoft.com/office/drawing/2014/main" id="{F864D1B1-E0CC-4B01-8CE0-E97F97595D04}"/>
            </a:ext>
          </a:extLst>
        </cdr:cNvPr>
        <cdr:cNvSpPr txBox="1"/>
      </cdr:nvSpPr>
      <cdr:spPr>
        <a:xfrm xmlns:a="http://schemas.openxmlformats.org/drawingml/2006/main">
          <a:off x="505493" y="86082"/>
          <a:ext cx="4497652" cy="505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a-DK" sz="1100" b="1" i="0" baseline="0">
              <a:solidFill>
                <a:schemeClr val="tx1">
                  <a:lumMod val="85000"/>
                  <a:lumOff val="15000"/>
                </a:schemeClr>
              </a:solidFill>
              <a:effectLst/>
              <a:latin typeface="+mn-lt"/>
              <a:ea typeface="+mn-ea"/>
              <a:cs typeface="Times New Roman" panose="02020603050405020304" pitchFamily="18" charset="0"/>
            </a:rPr>
            <a:t>Relative per capita Climate Debt over time </a:t>
          </a:r>
          <a:endParaRPr lang="da-DK">
            <a:solidFill>
              <a:schemeClr val="tx1">
                <a:lumMod val="85000"/>
                <a:lumOff val="15000"/>
              </a:schemeClr>
            </a:solidFill>
            <a:effectLst/>
            <a:latin typeface="+mn-lt"/>
            <a:cs typeface="Times New Roman" panose="02020603050405020304" pitchFamily="18" charset="0"/>
          </a:endParaRPr>
        </a:p>
        <a:p xmlns:a="http://schemas.openxmlformats.org/drawingml/2006/main">
          <a:pPr algn="ctr"/>
          <a:r>
            <a:rPr lang="da-DK" sz="1100" b="1">
              <a:solidFill>
                <a:schemeClr val="tx1">
                  <a:lumMod val="85000"/>
                  <a:lumOff val="15000"/>
                </a:schemeClr>
              </a:solidFill>
              <a:latin typeface="+mn-lt"/>
              <a:cs typeface="Times New Roman" pitchFamily="18" charset="0"/>
            </a:rPr>
            <a:t>with World average set at 1</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133350</xdr:colOff>
      <xdr:row>18</xdr:row>
      <xdr:rowOff>171450</xdr:rowOff>
    </xdr:from>
    <xdr:to>
      <xdr:col>11</xdr:col>
      <xdr:colOff>190500</xdr:colOff>
      <xdr:row>30</xdr:row>
      <xdr:rowOff>152400</xdr:rowOff>
    </xdr:to>
    <xdr:graphicFrame macro="">
      <xdr:nvGraphicFramePr>
        <xdr:cNvPr id="2" name="Chart 1029">
          <a:extLst>
            <a:ext uri="{FF2B5EF4-FFF2-40B4-BE49-F238E27FC236}">
              <a16:creationId xmlns:a16="http://schemas.microsoft.com/office/drawing/2014/main" id="{9B21117E-2E25-4720-9062-547C3B0B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133350</xdr:colOff>
      <xdr:row>18</xdr:row>
      <xdr:rowOff>171450</xdr:rowOff>
    </xdr:from>
    <xdr:to>
      <xdr:col>20</xdr:col>
      <xdr:colOff>0</xdr:colOff>
      <xdr:row>30</xdr:row>
      <xdr:rowOff>161925</xdr:rowOff>
    </xdr:to>
    <xdr:graphicFrame macro="">
      <xdr:nvGraphicFramePr>
        <xdr:cNvPr id="3" name="Chart 1043">
          <a:extLst>
            <a:ext uri="{FF2B5EF4-FFF2-40B4-BE49-F238E27FC236}">
              <a16:creationId xmlns:a16="http://schemas.microsoft.com/office/drawing/2014/main" id="{355787D4-FE1E-401B-9E06-38C8D9CD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161925</xdr:colOff>
      <xdr:row>18</xdr:row>
      <xdr:rowOff>0</xdr:rowOff>
    </xdr:from>
    <xdr:to>
      <xdr:col>6</xdr:col>
      <xdr:colOff>28580</xdr:colOff>
      <xdr:row>19</xdr:row>
      <xdr:rowOff>60325</xdr:rowOff>
    </xdr:to>
    <xdr:sp macro="" textlink="">
      <xdr:nvSpPr>
        <xdr:cNvPr id="5" name="Tekstboks 4">
          <a:extLst>
            <a:ext uri="{FF2B5EF4-FFF2-40B4-BE49-F238E27FC236}">
              <a16:creationId xmlns:a16="http://schemas.microsoft.com/office/drawing/2014/main" id="{265C5056-0109-40C9-A759-207A2F6DC2B8}"/>
            </a:ext>
          </a:extLst>
        </xdr:cNvPr>
        <xdr:cNvSpPr txBox="1"/>
      </xdr:nvSpPr>
      <xdr:spPr>
        <a:xfrm>
          <a:off x="5495925" y="35147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11</xdr:col>
      <xdr:colOff>161925</xdr:colOff>
      <xdr:row>18</xdr:row>
      <xdr:rowOff>0</xdr:rowOff>
    </xdr:from>
    <xdr:to>
      <xdr:col>13</xdr:col>
      <xdr:colOff>28580</xdr:colOff>
      <xdr:row>19</xdr:row>
      <xdr:rowOff>60325</xdr:rowOff>
    </xdr:to>
    <xdr:sp macro="" textlink="">
      <xdr:nvSpPr>
        <xdr:cNvPr id="6" name="Tekstboks 5">
          <a:extLst>
            <a:ext uri="{FF2B5EF4-FFF2-40B4-BE49-F238E27FC236}">
              <a16:creationId xmlns:a16="http://schemas.microsoft.com/office/drawing/2014/main" id="{28047084-504E-4034-A4E5-352924C3E019}"/>
            </a:ext>
          </a:extLst>
        </xdr:cNvPr>
        <xdr:cNvSpPr txBox="1"/>
      </xdr:nvSpPr>
      <xdr:spPr>
        <a:xfrm>
          <a:off x="10163175" y="35147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Times New Roman" panose="02020603050405020304" pitchFamily="18" charset="0"/>
              <a:ea typeface="+mn-ea"/>
              <a:cs typeface="Times New Roman" panose="02020603050405020304" pitchFamily="18" charset="0"/>
            </a:rPr>
            <a:t>.com</a:t>
          </a:r>
        </a:p>
      </xdr:txBody>
    </xdr:sp>
    <xdr:clientData/>
  </xdr:twoCellAnchor>
  <xdr:twoCellAnchor>
    <xdr:from>
      <xdr:col>4</xdr:col>
      <xdr:colOff>609599</xdr:colOff>
      <xdr:row>29</xdr:row>
      <xdr:rowOff>66675</xdr:rowOff>
    </xdr:from>
    <xdr:to>
      <xdr:col>10</xdr:col>
      <xdr:colOff>447674</xdr:colOff>
      <xdr:row>30</xdr:row>
      <xdr:rowOff>133350</xdr:rowOff>
    </xdr:to>
    <xdr:sp macro="" textlink="">
      <xdr:nvSpPr>
        <xdr:cNvPr id="7" name="Tekstboks 4">
          <a:extLst>
            <a:ext uri="{FF2B5EF4-FFF2-40B4-BE49-F238E27FC236}">
              <a16:creationId xmlns:a16="http://schemas.microsoft.com/office/drawing/2014/main" id="{369A6C0A-145F-4205-A310-D21E948CD1B8}"/>
            </a:ext>
          </a:extLst>
        </xdr:cNvPr>
        <xdr:cNvSpPr txBox="1"/>
      </xdr:nvSpPr>
      <xdr:spPr>
        <a:xfrm>
          <a:off x="5543549" y="5638800"/>
          <a:ext cx="38385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a:t>
          </a:r>
          <a:r>
            <a:rPr lang="en-US" sz="900" baseline="0">
              <a:solidFill>
                <a:schemeClr val="tx1">
                  <a:lumMod val="65000"/>
                  <a:lumOff val="35000"/>
                </a:schemeClr>
              </a:solidFill>
              <a:latin typeface="+mn-lt"/>
              <a:cs typeface="Times New Roman" panose="02020603050405020304" pitchFamily="18" charset="0"/>
            </a:rPr>
            <a:t>without</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bunkers)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13</xdr:col>
      <xdr:colOff>76200</xdr:colOff>
      <xdr:row>29</xdr:row>
      <xdr:rowOff>47625</xdr:rowOff>
    </xdr:from>
    <xdr:to>
      <xdr:col>18</xdr:col>
      <xdr:colOff>9524</xdr:colOff>
      <xdr:row>30</xdr:row>
      <xdr:rowOff>114300</xdr:rowOff>
    </xdr:to>
    <xdr:sp macro="" textlink="">
      <xdr:nvSpPr>
        <xdr:cNvPr id="8" name="Tekstboks 4">
          <a:extLst>
            <a:ext uri="{FF2B5EF4-FFF2-40B4-BE49-F238E27FC236}">
              <a16:creationId xmlns:a16="http://schemas.microsoft.com/office/drawing/2014/main" id="{3777F549-7A63-4823-BCA9-2D55894BAB75}"/>
            </a:ext>
          </a:extLst>
        </xdr:cNvPr>
        <xdr:cNvSpPr txBox="1"/>
      </xdr:nvSpPr>
      <xdr:spPr>
        <a:xfrm>
          <a:off x="11410950" y="5657850"/>
          <a:ext cx="32670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a:t>
          </a:r>
          <a:r>
            <a:rPr lang="en-US" sz="900">
              <a:solidFill>
                <a:schemeClr val="tx1">
                  <a:lumMod val="65000"/>
                  <a:lumOff val="35000"/>
                </a:schemeClr>
              </a:solidFill>
              <a:latin typeface="+mn-lt"/>
              <a:cs typeface="Times New Roman" panose="02020603050405020304" pitchFamily="18" charset="0"/>
            </a:rPr>
            <a:t>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(without bunkers)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485775</xdr:colOff>
      <xdr:row>4</xdr:row>
      <xdr:rowOff>0</xdr:rowOff>
    </xdr:from>
    <xdr:to>
      <xdr:col>12</xdr:col>
      <xdr:colOff>9525</xdr:colOff>
      <xdr:row>25</xdr:row>
      <xdr:rowOff>0</xdr:rowOff>
    </xdr:to>
    <xdr:graphicFrame macro="">
      <xdr:nvGraphicFramePr>
        <xdr:cNvPr id="2" name="Chart 14">
          <a:extLst>
            <a:ext uri="{FF2B5EF4-FFF2-40B4-BE49-F238E27FC236}">
              <a16:creationId xmlns:a16="http://schemas.microsoft.com/office/drawing/2014/main" id="{868A86A4-582F-4841-B1C1-113EDC81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5</xdr:row>
      <xdr:rowOff>123825</xdr:rowOff>
    </xdr:from>
    <xdr:to>
      <xdr:col>2</xdr:col>
      <xdr:colOff>523880</xdr:colOff>
      <xdr:row>6</xdr:row>
      <xdr:rowOff>184150</xdr:rowOff>
    </xdr:to>
    <xdr:sp macro="" textlink="">
      <xdr:nvSpPr>
        <xdr:cNvPr id="3" name="Tekstboks 3">
          <a:extLst>
            <a:ext uri="{FF2B5EF4-FFF2-40B4-BE49-F238E27FC236}">
              <a16:creationId xmlns:a16="http://schemas.microsoft.com/office/drawing/2014/main" id="{686E5538-1E10-4CC5-90F1-B33181B78AD2}"/>
            </a:ext>
          </a:extLst>
        </xdr:cNvPr>
        <xdr:cNvSpPr txBox="1"/>
      </xdr:nvSpPr>
      <xdr:spPr>
        <a:xfrm>
          <a:off x="1152525" y="1085850"/>
          <a:ext cx="13049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0.18302</cdr:x>
      <cdr:y>0.01681</cdr:y>
    </cdr:from>
    <cdr:to>
      <cdr:x>0.76087</cdr:x>
      <cdr:y>0.10644</cdr:y>
    </cdr:to>
    <cdr:sp macro="" textlink="">
      <cdr:nvSpPr>
        <cdr:cNvPr id="4" name="Tekstboks 3">
          <a:extLst xmlns:a="http://schemas.openxmlformats.org/drawingml/2006/main">
            <a:ext uri="{FF2B5EF4-FFF2-40B4-BE49-F238E27FC236}">
              <a16:creationId xmlns:a16="http://schemas.microsoft.com/office/drawing/2014/main" id="{611122C6-4718-415F-8C19-399B80B8D237}"/>
            </a:ext>
          </a:extLst>
        </cdr:cNvPr>
        <cdr:cNvSpPr txBox="1"/>
      </cdr:nvSpPr>
      <cdr:spPr>
        <a:xfrm xmlns:a="http://schemas.openxmlformats.org/drawingml/2006/main">
          <a:off x="1363223" y="57161"/>
          <a:ext cx="4304151" cy="30478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200" b="1">
              <a:solidFill>
                <a:schemeClr val="tx1">
                  <a:lumMod val="85000"/>
                  <a:lumOff val="15000"/>
                </a:schemeClr>
              </a:solidFill>
              <a:latin typeface="+mn-lt"/>
              <a:cs typeface="Times New Roman" pitchFamily="18" charset="0"/>
            </a:rPr>
            <a:t>GDP</a:t>
          </a:r>
          <a:r>
            <a:rPr lang="da-DK" sz="1200" b="1" baseline="0">
              <a:solidFill>
                <a:schemeClr val="tx1">
                  <a:lumMod val="85000"/>
                  <a:lumOff val="15000"/>
                </a:schemeClr>
              </a:solidFill>
              <a:latin typeface="+mn-lt"/>
              <a:cs typeface="Times New Roman" pitchFamily="18" charset="0"/>
            </a:rPr>
            <a:t>(</a:t>
          </a:r>
          <a:r>
            <a:rPr lang="da-DK" sz="1200" b="1">
              <a:solidFill>
                <a:schemeClr val="tx1">
                  <a:lumMod val="85000"/>
                  <a:lumOff val="15000"/>
                </a:schemeClr>
              </a:solidFill>
              <a:latin typeface="+mn-lt"/>
              <a:cs typeface="Times New Roman" pitchFamily="18" charset="0"/>
            </a:rPr>
            <a:t>ppp-$) per capita in international $</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25</xdr:row>
      <xdr:rowOff>9525</xdr:rowOff>
    </xdr:to>
    <xdr:graphicFrame macro="">
      <xdr:nvGraphicFramePr>
        <xdr:cNvPr id="2" name="Chart 1028">
          <a:extLst>
            <a:ext uri="{FF2B5EF4-FFF2-40B4-BE49-F238E27FC236}">
              <a16:creationId xmlns:a16="http://schemas.microsoft.com/office/drawing/2014/main" id="{A709AF56-00CF-4E54-B679-5C2BB430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400049</xdr:colOff>
      <xdr:row>7</xdr:row>
      <xdr:rowOff>76200</xdr:rowOff>
    </xdr:from>
    <xdr:to>
      <xdr:col>2</xdr:col>
      <xdr:colOff>333375</xdr:colOff>
      <xdr:row>8</xdr:row>
      <xdr:rowOff>165100</xdr:rowOff>
    </xdr:to>
    <xdr:sp macro="" textlink="">
      <xdr:nvSpPr>
        <xdr:cNvPr id="3" name="Tekstboks 2">
          <a:extLst>
            <a:ext uri="{FF2B5EF4-FFF2-40B4-BE49-F238E27FC236}">
              <a16:creationId xmlns:a16="http://schemas.microsoft.com/office/drawing/2014/main" id="{06E77E13-2504-4896-AAA2-B7F5B4F89B14}"/>
            </a:ext>
          </a:extLst>
        </xdr:cNvPr>
        <xdr:cNvSpPr txBox="1"/>
      </xdr:nvSpPr>
      <xdr:spPr>
        <a:xfrm>
          <a:off x="876299" y="1419225"/>
          <a:ext cx="133350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10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twoCellAnchor>
    <xdr:from>
      <xdr:col>5</xdr:col>
      <xdr:colOff>495299</xdr:colOff>
      <xdr:row>21</xdr:row>
      <xdr:rowOff>47625</xdr:rowOff>
    </xdr:from>
    <xdr:to>
      <xdr:col>7</xdr:col>
      <xdr:colOff>171450</xdr:colOff>
      <xdr:row>23</xdr:row>
      <xdr:rowOff>85725</xdr:rowOff>
    </xdr:to>
    <xdr:sp macro="" textlink="">
      <xdr:nvSpPr>
        <xdr:cNvPr id="4" name="Tekstboks 2">
          <a:extLst>
            <a:ext uri="{FF2B5EF4-FFF2-40B4-BE49-F238E27FC236}">
              <a16:creationId xmlns:a16="http://schemas.microsoft.com/office/drawing/2014/main" id="{A7AD8826-8481-4CD2-884B-2E178344F952}"/>
            </a:ext>
          </a:extLst>
        </xdr:cNvPr>
        <xdr:cNvSpPr txBox="1"/>
      </xdr:nvSpPr>
      <xdr:spPr>
        <a:xfrm>
          <a:off x="4200524" y="4057650"/>
          <a:ext cx="89535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aseline="0">
              <a:solidFill>
                <a:schemeClr val="bg1">
                  <a:lumMod val="50000"/>
                </a:schemeClr>
              </a:solidFill>
              <a:latin typeface="+mn-lt"/>
              <a:cs typeface="Times New Roman" panose="02020603050405020304" pitchFamily="18" charset="0"/>
            </a:rPr>
            <a:t>data year</a:t>
          </a:r>
        </a:p>
        <a:p>
          <a:pPr algn="ctr"/>
          <a:r>
            <a:rPr lang="en-US" sz="1000" baseline="0">
              <a:solidFill>
                <a:schemeClr val="bg1">
                  <a:lumMod val="50000"/>
                </a:schemeClr>
              </a:solidFill>
              <a:latin typeface="+mn-lt"/>
              <a:cs typeface="Times New Roman" panose="02020603050405020304" pitchFamily="18" charset="0"/>
            </a:rPr>
            <a:t>2016</a:t>
          </a:r>
          <a:endParaRPr lang="en-US" sz="1000">
            <a:solidFill>
              <a:schemeClr val="bg1">
                <a:lumMod val="50000"/>
              </a:schemeClr>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8"/>
  <sheetViews>
    <sheetView workbookViewId="0">
      <selection activeCell="B6" sqref="B6"/>
    </sheetView>
  </sheetViews>
  <sheetFormatPr defaultRowHeight="15"/>
  <cols>
    <col min="1" max="1" width="7.140625" style="2" customWidth="1"/>
    <col min="2" max="2" width="34.5703125" style="2" customWidth="1"/>
    <col min="3" max="4" width="13.7109375" style="2" customWidth="1"/>
    <col min="5" max="5" width="29.42578125" style="2" customWidth="1"/>
    <col min="6" max="16384" width="9.140625" style="2"/>
  </cols>
  <sheetData>
    <row r="1" spans="1:34">
      <c r="A1" s="218" t="s">
        <v>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75">
      <c r="A2" s="3" t="s">
        <v>0</v>
      </c>
      <c r="B2" s="4"/>
      <c r="C2" s="1"/>
      <c r="D2" s="1"/>
      <c r="E2" s="5"/>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c r="A3" s="6" t="s">
        <v>1</v>
      </c>
      <c r="B3" s="1"/>
      <c r="C3" s="1"/>
      <c r="D3" s="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75">
      <c r="A5" s="1"/>
      <c r="B5" s="633"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c r="A6" s="1"/>
      <c r="B6" s="225">
        <f>'Climate Debt'!A3</f>
        <v>43831</v>
      </c>
      <c r="C6" s="1"/>
      <c r="D6" s="8"/>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c r="A7" s="601"/>
      <c r="B7" s="601"/>
      <c r="C7" s="602" t="s">
        <v>3</v>
      </c>
      <c r="D7" s="632" t="s">
        <v>4</v>
      </c>
      <c r="E7" s="602"/>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c r="A8" s="601"/>
      <c r="B8" s="601"/>
      <c r="C8" s="602" t="s">
        <v>5</v>
      </c>
      <c r="D8" s="632" t="s">
        <v>6</v>
      </c>
      <c r="E8" s="602" t="s">
        <v>219</v>
      </c>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c r="A9" s="603">
        <v>1</v>
      </c>
      <c r="B9" s="685" t="s">
        <v>404</v>
      </c>
      <c r="C9" s="686">
        <v>2019</v>
      </c>
      <c r="D9" s="687">
        <v>2020</v>
      </c>
      <c r="E9" s="688" t="s">
        <v>408</v>
      </c>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c r="A10" s="603">
        <v>2</v>
      </c>
      <c r="B10" s="689" t="s">
        <v>405</v>
      </c>
      <c r="C10" s="686">
        <v>2019</v>
      </c>
      <c r="D10" s="687">
        <v>2020</v>
      </c>
      <c r="E10" s="688" t="s">
        <v>408</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c r="A11" s="603">
        <v>3</v>
      </c>
      <c r="B11" s="690" t="s">
        <v>406</v>
      </c>
      <c r="C11" s="686">
        <v>2019</v>
      </c>
      <c r="D11" s="687">
        <v>2020</v>
      </c>
      <c r="E11" s="688" t="s">
        <v>408</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c r="A12" s="603">
        <v>4</v>
      </c>
      <c r="B12" s="689" t="s">
        <v>407</v>
      </c>
      <c r="C12" s="691">
        <v>2019</v>
      </c>
      <c r="D12" s="692">
        <v>2020</v>
      </c>
      <c r="E12" s="688" t="s">
        <v>408</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c r="A13" s="603">
        <v>5</v>
      </c>
      <c r="B13" s="693" t="s">
        <v>399</v>
      </c>
      <c r="C13" s="694">
        <v>2018</v>
      </c>
      <c r="D13" s="695">
        <v>2019</v>
      </c>
      <c r="E13" s="696"/>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c r="A14" s="603">
        <v>6</v>
      </c>
      <c r="B14" s="697" t="s">
        <v>400</v>
      </c>
      <c r="C14" s="698">
        <v>2018</v>
      </c>
      <c r="D14" s="699">
        <v>2019</v>
      </c>
      <c r="E14" s="700"/>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c r="A15" s="603">
        <v>7</v>
      </c>
      <c r="B15" s="697" t="s">
        <v>11</v>
      </c>
      <c r="C15" s="698">
        <v>2018</v>
      </c>
      <c r="D15" s="699">
        <v>2019</v>
      </c>
      <c r="E15" s="700"/>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c r="A16" s="603">
        <v>8</v>
      </c>
      <c r="B16" s="693" t="s">
        <v>401</v>
      </c>
      <c r="C16" s="694">
        <v>2016</v>
      </c>
      <c r="D16" s="695">
        <v>2018</v>
      </c>
      <c r="E16" s="696" t="s">
        <v>304</v>
      </c>
      <c r="F16" s="1"/>
      <c r="G16" s="10"/>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c r="A17" s="603">
        <v>9</v>
      </c>
      <c r="B17" s="697" t="s">
        <v>402</v>
      </c>
      <c r="C17" s="698">
        <v>2016</v>
      </c>
      <c r="D17" s="699">
        <v>2019</v>
      </c>
      <c r="E17" s="700" t="s">
        <v>304</v>
      </c>
      <c r="F17" s="10"/>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c r="A18" s="603">
        <v>10</v>
      </c>
      <c r="B18" s="701" t="s">
        <v>333</v>
      </c>
      <c r="C18" s="702">
        <v>2014</v>
      </c>
      <c r="D18" s="703">
        <v>2015</v>
      </c>
      <c r="E18" s="704" t="s">
        <v>7</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c r="A19" s="603">
        <v>11</v>
      </c>
      <c r="B19" s="693" t="s">
        <v>403</v>
      </c>
      <c r="C19" s="694">
        <v>2018</v>
      </c>
      <c r="D19" s="695">
        <v>2019</v>
      </c>
      <c r="E19" s="696"/>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c r="A20" s="603">
        <v>12</v>
      </c>
      <c r="B20" s="697" t="s">
        <v>367</v>
      </c>
      <c r="C20" s="698">
        <v>2019</v>
      </c>
      <c r="D20" s="699">
        <v>2019</v>
      </c>
      <c r="E20" s="700"/>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c r="A21" s="1"/>
      <c r="B21" s="1"/>
      <c r="C21" s="1"/>
      <c r="D21" s="1"/>
      <c r="E21" s="1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c r="A22" s="1"/>
      <c r="B22" s="1"/>
      <c r="C22" s="1"/>
      <c r="D22" s="1"/>
      <c r="E22" s="1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c r="A23" s="9"/>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c r="A32" s="1"/>
      <c r="B32" s="1"/>
      <c r="C32" s="1"/>
      <c r="D32" s="1"/>
      <c r="E32" s="1"/>
      <c r="F32" s="1"/>
      <c r="G32" s="1"/>
      <c r="H32" s="1"/>
      <c r="I32" s="1"/>
      <c r="J32" s="1"/>
      <c r="K32" s="1"/>
      <c r="L32" s="1"/>
      <c r="M32" s="1"/>
      <c r="N32" s="12"/>
      <c r="O32" s="1"/>
      <c r="P32" s="12"/>
      <c r="Q32" s="1"/>
      <c r="R32" s="1"/>
      <c r="S32" s="1"/>
      <c r="T32" s="1"/>
      <c r="U32" s="1"/>
      <c r="V32" s="1"/>
      <c r="W32" s="1"/>
      <c r="X32" s="1"/>
      <c r="Y32" s="1"/>
      <c r="Z32" s="1"/>
      <c r="AA32" s="1"/>
      <c r="AB32" s="1"/>
      <c r="AC32" s="1"/>
      <c r="AD32" s="1"/>
      <c r="AE32" s="1"/>
      <c r="AF32" s="1"/>
      <c r="AG32" s="1"/>
      <c r="AH32" s="1"/>
    </row>
    <row r="33" spans="1:3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sheetData>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249"/>
  <sheetViews>
    <sheetView tabSelected="1" topLeftCell="A4" zoomScaleNormal="100" workbookViewId="0">
      <selection activeCell="A12" sqref="A12"/>
    </sheetView>
  </sheetViews>
  <sheetFormatPr defaultRowHeight="15"/>
  <cols>
    <col min="1" max="1" width="7.140625" customWidth="1"/>
    <col min="2" max="2" width="20.5703125" customWidth="1"/>
    <col min="3" max="5" width="12.7109375" customWidth="1"/>
    <col min="6" max="25" width="10.28515625" customWidth="1"/>
    <col min="26" max="26" width="20" customWidth="1"/>
    <col min="27" max="27" width="17" customWidth="1"/>
  </cols>
  <sheetData>
    <row r="1" spans="1:41">
      <c r="A1" s="16" t="s">
        <v>0</v>
      </c>
      <c r="B1" s="2"/>
      <c r="C1" s="2"/>
      <c r="D1" s="2"/>
      <c r="E1" s="2"/>
      <c r="F1" s="2"/>
      <c r="G1" s="2"/>
      <c r="H1" s="2"/>
      <c r="I1" s="2"/>
      <c r="J1" s="2"/>
      <c r="K1" s="2"/>
      <c r="L1" s="2"/>
      <c r="M1" s="2"/>
      <c r="N1" s="2"/>
      <c r="O1" s="2"/>
      <c r="P1" s="43"/>
      <c r="Q1" s="43"/>
      <c r="R1" s="43"/>
      <c r="S1" s="43"/>
      <c r="T1" s="43"/>
      <c r="U1" s="43"/>
      <c r="V1" s="43"/>
      <c r="W1" s="2"/>
      <c r="X1" s="2"/>
      <c r="Y1" s="2"/>
      <c r="Z1" s="2"/>
      <c r="AA1" s="2"/>
      <c r="AB1" s="2"/>
      <c r="AC1" s="2"/>
      <c r="AD1" s="2"/>
      <c r="AE1" s="2"/>
      <c r="AF1" s="2"/>
      <c r="AG1" s="2"/>
      <c r="AH1" s="2"/>
      <c r="AI1" s="2"/>
      <c r="AJ1" s="2"/>
      <c r="AK1" s="2"/>
      <c r="AL1" s="2"/>
      <c r="AM1" s="2"/>
      <c r="AN1" s="2"/>
      <c r="AO1" s="2"/>
    </row>
    <row r="2" spans="1:41" ht="15.75">
      <c r="A2" s="19" t="s">
        <v>279</v>
      </c>
      <c r="B2" s="41"/>
      <c r="C2" s="41"/>
      <c r="D2" s="2"/>
      <c r="E2" s="2"/>
      <c r="F2" s="2"/>
      <c r="G2" s="42"/>
      <c r="H2" s="2"/>
      <c r="I2" s="2"/>
      <c r="J2" s="2"/>
      <c r="K2" s="2"/>
      <c r="L2" s="2"/>
      <c r="M2" s="2"/>
      <c r="N2" s="2"/>
      <c r="O2" s="2"/>
      <c r="P2" s="2"/>
      <c r="Q2" s="2"/>
      <c r="R2" s="2"/>
      <c r="S2" s="2"/>
      <c r="T2" s="2"/>
      <c r="U2" s="2"/>
      <c r="V2" s="33"/>
      <c r="W2" s="2"/>
      <c r="X2" s="2"/>
      <c r="Y2" s="2"/>
      <c r="Z2" s="2"/>
      <c r="AA2" s="2"/>
      <c r="AB2" s="2"/>
      <c r="AC2" s="2"/>
      <c r="AD2" s="2"/>
      <c r="AE2" s="2"/>
      <c r="AF2" s="2"/>
      <c r="AG2" s="2"/>
      <c r="AH2" s="2"/>
      <c r="AI2" s="2"/>
      <c r="AJ2" s="2"/>
      <c r="AK2" s="2"/>
      <c r="AL2" s="2"/>
      <c r="AM2" s="2"/>
      <c r="AN2" s="2"/>
      <c r="AO2" s="2"/>
    </row>
    <row r="3" spans="1:41">
      <c r="A3" s="2"/>
      <c r="B3" s="2"/>
      <c r="C3" s="2"/>
      <c r="D3" s="2"/>
      <c r="E3" s="2"/>
      <c r="F3" s="2"/>
      <c r="G3" s="2"/>
      <c r="H3" s="2"/>
      <c r="I3" s="2"/>
      <c r="J3" s="2"/>
      <c r="K3" s="2"/>
      <c r="L3" s="2"/>
      <c r="M3" s="2"/>
      <c r="N3" s="2"/>
      <c r="O3" s="2"/>
      <c r="P3" s="2"/>
      <c r="Q3" s="2"/>
      <c r="R3" s="2"/>
      <c r="S3" s="2"/>
      <c r="T3" s="2"/>
      <c r="U3" s="2"/>
      <c r="V3" s="33"/>
      <c r="W3" s="2"/>
      <c r="X3" s="2"/>
      <c r="Y3" s="2"/>
      <c r="Z3" s="2"/>
      <c r="AA3" s="2"/>
      <c r="AB3" s="2"/>
      <c r="AC3" s="2"/>
      <c r="AD3" s="2"/>
      <c r="AE3" s="2"/>
      <c r="AF3" s="2"/>
      <c r="AG3" s="2"/>
      <c r="AH3" s="2"/>
      <c r="AI3" s="2"/>
      <c r="AJ3" s="2"/>
      <c r="AK3" s="2"/>
      <c r="AL3" s="2"/>
      <c r="AM3" s="2"/>
      <c r="AN3" s="2"/>
      <c r="AO3" s="2"/>
    </row>
    <row r="4" spans="1:41">
      <c r="A4" s="2"/>
      <c r="B4" s="87"/>
      <c r="C4" s="87"/>
      <c r="D4" s="87"/>
      <c r="E4" s="153"/>
      <c r="F4" s="154"/>
      <c r="G4" s="84"/>
      <c r="H4" s="84"/>
      <c r="I4" s="87"/>
      <c r="J4" s="87"/>
      <c r="K4" s="87"/>
      <c r="L4" s="87"/>
      <c r="M4" s="87"/>
      <c r="N4" s="87"/>
      <c r="O4" s="87"/>
      <c r="P4" s="87"/>
      <c r="Q4" s="87"/>
      <c r="R4" s="87"/>
      <c r="S4" s="87"/>
      <c r="T4" s="87"/>
      <c r="U4" s="87"/>
      <c r="V4" s="92"/>
      <c r="W4" s="87"/>
      <c r="X4" s="87"/>
      <c r="Y4" s="92"/>
      <c r="Z4" s="87"/>
      <c r="AA4" s="2"/>
      <c r="AB4" s="2"/>
      <c r="AC4" s="2"/>
      <c r="AD4" s="2"/>
      <c r="AE4" s="2"/>
      <c r="AF4" s="2"/>
      <c r="AG4" s="2"/>
      <c r="AH4" s="2"/>
      <c r="AI4" s="2"/>
      <c r="AJ4" s="2"/>
      <c r="AK4" s="2"/>
      <c r="AL4" s="2"/>
      <c r="AM4" s="2"/>
      <c r="AN4" s="2"/>
      <c r="AO4" s="2"/>
    </row>
    <row r="5" spans="1:41">
      <c r="A5" s="2"/>
      <c r="B5" s="2"/>
      <c r="C5" s="2"/>
      <c r="D5" s="2"/>
      <c r="E5" s="2"/>
      <c r="F5" s="2"/>
      <c r="G5" s="2"/>
      <c r="H5" s="2"/>
      <c r="I5" s="2"/>
      <c r="J5" s="2"/>
      <c r="K5" s="2"/>
      <c r="L5" s="2"/>
      <c r="M5" s="2"/>
      <c r="N5" s="2"/>
      <c r="O5" s="2"/>
      <c r="P5" s="2"/>
      <c r="Q5" s="2"/>
      <c r="R5" s="2"/>
      <c r="S5" s="2"/>
      <c r="T5" s="2"/>
      <c r="U5" s="2"/>
      <c r="V5" s="2"/>
      <c r="W5" s="2"/>
      <c r="X5" s="2"/>
      <c r="Y5" s="155"/>
      <c r="Z5" s="2"/>
      <c r="AA5" s="2"/>
      <c r="AB5" s="2"/>
      <c r="AC5" s="2"/>
      <c r="AD5" s="2"/>
      <c r="AE5" s="2"/>
      <c r="AF5" s="2"/>
      <c r="AG5" s="2"/>
      <c r="AH5" s="2"/>
      <c r="AI5" s="2"/>
      <c r="AJ5" s="2"/>
      <c r="AK5" s="2"/>
      <c r="AL5" s="2"/>
      <c r="AM5" s="2"/>
      <c r="AN5" s="2"/>
      <c r="AO5" s="2"/>
    </row>
    <row r="6" spans="1:41">
      <c r="A6" s="2"/>
      <c r="B6" s="2"/>
      <c r="C6" s="2"/>
      <c r="D6" s="2"/>
      <c r="E6" s="2"/>
      <c r="F6" s="2"/>
      <c r="G6" s="2"/>
      <c r="H6" s="2"/>
      <c r="I6" s="2"/>
      <c r="J6" s="2"/>
      <c r="K6" s="2"/>
      <c r="L6" s="2"/>
      <c r="M6" s="2"/>
      <c r="N6" s="2"/>
      <c r="O6" s="2"/>
      <c r="P6" s="2"/>
      <c r="Q6" s="2"/>
      <c r="R6" s="2"/>
      <c r="S6" s="2"/>
      <c r="T6" s="2"/>
      <c r="U6" s="2"/>
      <c r="V6" s="2"/>
      <c r="W6" s="2"/>
      <c r="X6" s="2"/>
      <c r="Y6" s="103"/>
      <c r="Z6" s="94"/>
      <c r="AA6" s="2"/>
      <c r="AB6" s="2"/>
      <c r="AC6" s="2"/>
      <c r="AD6" s="2"/>
      <c r="AE6" s="2"/>
      <c r="AF6" s="2"/>
      <c r="AG6" s="2"/>
      <c r="AH6" s="2"/>
      <c r="AI6" s="2"/>
      <c r="AJ6" s="2"/>
      <c r="AK6" s="2"/>
      <c r="AL6" s="2"/>
      <c r="AM6" s="2"/>
      <c r="AN6" s="2"/>
      <c r="AO6" s="2"/>
    </row>
    <row r="7" spans="1:41">
      <c r="A7" s="2"/>
      <c r="B7" s="2"/>
      <c r="C7" s="2"/>
      <c r="D7" s="2"/>
      <c r="E7" s="2"/>
      <c r="F7" s="2"/>
      <c r="G7" s="2"/>
      <c r="H7" s="2"/>
      <c r="I7" s="2"/>
      <c r="J7" s="2"/>
      <c r="K7" s="2"/>
      <c r="L7" s="2"/>
      <c r="M7" s="2"/>
      <c r="N7" s="2"/>
      <c r="O7" s="2"/>
      <c r="P7" s="2"/>
      <c r="Q7" s="2"/>
      <c r="R7" s="2"/>
      <c r="S7" s="2"/>
      <c r="T7" s="2"/>
      <c r="U7" s="2"/>
      <c r="V7" s="2"/>
      <c r="W7" s="2"/>
      <c r="X7" s="2"/>
      <c r="Y7" s="33"/>
      <c r="Z7" s="94"/>
      <c r="AA7" s="2"/>
      <c r="AB7" s="2"/>
      <c r="AC7" s="2"/>
      <c r="AD7" s="2"/>
      <c r="AE7" s="2"/>
      <c r="AF7" s="2"/>
      <c r="AG7" s="2"/>
      <c r="AH7" s="2"/>
      <c r="AI7" s="2"/>
      <c r="AJ7" s="2"/>
      <c r="AK7" s="2"/>
      <c r="AL7" s="2"/>
      <c r="AM7" s="2"/>
      <c r="AN7" s="2"/>
      <c r="AO7" s="2"/>
    </row>
    <row r="8" spans="1:41">
      <c r="A8" s="2"/>
      <c r="B8" s="2"/>
      <c r="C8" s="2"/>
      <c r="D8" s="2"/>
      <c r="E8" s="2"/>
      <c r="F8" s="2"/>
      <c r="G8" s="2"/>
      <c r="H8" s="2"/>
      <c r="I8" s="2"/>
      <c r="J8" s="2"/>
      <c r="K8" s="2"/>
      <c r="L8" s="2"/>
      <c r="M8" s="2"/>
      <c r="N8" s="2"/>
      <c r="O8" s="2"/>
      <c r="P8" s="2"/>
      <c r="Q8" s="2"/>
      <c r="R8" s="2"/>
      <c r="S8" s="2"/>
      <c r="T8" s="2"/>
      <c r="U8" s="2"/>
      <c r="V8" s="2"/>
      <c r="W8" s="2"/>
      <c r="X8" s="2"/>
      <c r="Y8" s="92"/>
      <c r="Z8" s="156"/>
      <c r="AA8" s="26"/>
      <c r="AB8" s="2"/>
      <c r="AC8" s="2"/>
      <c r="AD8" s="2"/>
      <c r="AE8" s="2"/>
      <c r="AF8" s="2"/>
      <c r="AG8" s="2"/>
      <c r="AH8" s="2"/>
      <c r="AI8" s="2"/>
      <c r="AJ8" s="2"/>
      <c r="AK8" s="2"/>
      <c r="AL8" s="2"/>
      <c r="AM8" s="2"/>
      <c r="AN8" s="2"/>
      <c r="AO8" s="2"/>
    </row>
    <row r="9" spans="1:41">
      <c r="A9" s="2"/>
      <c r="B9" s="2"/>
      <c r="C9" s="2"/>
      <c r="D9" s="2"/>
      <c r="E9" s="2"/>
      <c r="F9" s="2"/>
      <c r="G9" s="2"/>
      <c r="H9" s="2"/>
      <c r="I9" s="2"/>
      <c r="J9" s="2"/>
      <c r="K9" s="2"/>
      <c r="L9" s="2"/>
      <c r="M9" s="2"/>
      <c r="N9" s="2"/>
      <c r="O9" s="2"/>
      <c r="P9" s="2"/>
      <c r="Q9" s="2"/>
      <c r="R9" s="2"/>
      <c r="S9" s="2"/>
      <c r="T9" s="2"/>
      <c r="U9" s="2"/>
      <c r="V9" s="2"/>
      <c r="W9" s="2"/>
      <c r="X9" s="2"/>
      <c r="Y9" s="92"/>
      <c r="Z9" s="156"/>
      <c r="AA9" s="26"/>
      <c r="AB9" s="2"/>
      <c r="AC9" s="2"/>
      <c r="AD9" s="2"/>
      <c r="AE9" s="2"/>
      <c r="AF9" s="2"/>
      <c r="AG9" s="2"/>
      <c r="AH9" s="2"/>
      <c r="AI9" s="2"/>
      <c r="AJ9" s="2"/>
      <c r="AK9" s="2"/>
      <c r="AL9" s="2"/>
      <c r="AM9" s="2"/>
      <c r="AN9" s="2"/>
      <c r="AO9" s="2"/>
    </row>
    <row r="10" spans="1:41">
      <c r="A10" s="2"/>
      <c r="B10" s="2"/>
      <c r="C10" s="2"/>
      <c r="D10" s="2"/>
      <c r="E10" s="2"/>
      <c r="F10" s="2"/>
      <c r="G10" s="2"/>
      <c r="H10" s="2"/>
      <c r="I10" s="2"/>
      <c r="J10" s="2"/>
      <c r="K10" s="2"/>
      <c r="L10" s="2"/>
      <c r="M10" s="2"/>
      <c r="N10" s="2"/>
      <c r="O10" s="2"/>
      <c r="P10" s="2"/>
      <c r="Q10" s="2"/>
      <c r="R10" s="2"/>
      <c r="S10" s="2"/>
      <c r="T10" s="2"/>
      <c r="U10" s="2"/>
      <c r="V10" s="2"/>
      <c r="W10" s="2"/>
      <c r="X10" s="2"/>
      <c r="Y10" s="92"/>
      <c r="Z10" s="156"/>
      <c r="AA10" s="26"/>
      <c r="AB10" s="2"/>
      <c r="AC10" s="2"/>
      <c r="AD10" s="2"/>
      <c r="AE10" s="2"/>
      <c r="AF10" s="2"/>
      <c r="AG10" s="2"/>
      <c r="AH10" s="2"/>
      <c r="AI10" s="2"/>
      <c r="AJ10" s="2"/>
      <c r="AK10" s="2"/>
      <c r="AL10" s="2"/>
      <c r="AM10" s="2"/>
      <c r="AN10" s="2"/>
      <c r="AO10" s="2"/>
    </row>
    <row r="11" spans="1:41">
      <c r="A11" s="2"/>
      <c r="B11" s="2"/>
      <c r="C11" s="2"/>
      <c r="D11" s="2"/>
      <c r="E11" s="2"/>
      <c r="F11" s="2"/>
      <c r="G11" s="2"/>
      <c r="H11" s="2"/>
      <c r="I11" s="2"/>
      <c r="J11" s="2"/>
      <c r="K11" s="2"/>
      <c r="L11" s="2"/>
      <c r="M11" s="2"/>
      <c r="N11" s="2"/>
      <c r="O11" s="2"/>
      <c r="P11" s="2"/>
      <c r="Q11" s="2"/>
      <c r="R11" s="2"/>
      <c r="S11" s="2"/>
      <c r="T11" s="2"/>
      <c r="U11" s="2"/>
      <c r="V11" s="2"/>
      <c r="W11" s="2"/>
      <c r="X11" s="2"/>
      <c r="Y11" s="92"/>
      <c r="Z11" s="156"/>
      <c r="AA11" s="26"/>
      <c r="AB11" s="2"/>
      <c r="AC11" s="2"/>
      <c r="AD11" s="2"/>
      <c r="AE11" s="2"/>
      <c r="AF11" s="2"/>
      <c r="AG11" s="2"/>
      <c r="AH11" s="2"/>
      <c r="AI11" s="2"/>
      <c r="AJ11" s="2"/>
      <c r="AK11" s="2"/>
      <c r="AL11" s="2"/>
      <c r="AM11" s="2"/>
      <c r="AN11" s="2"/>
      <c r="AO11" s="2"/>
    </row>
    <row r="12" spans="1:41">
      <c r="A12" s="2"/>
      <c r="B12" s="2"/>
      <c r="C12" s="2"/>
      <c r="D12" s="2"/>
      <c r="E12" s="2"/>
      <c r="F12" s="2"/>
      <c r="G12" s="2"/>
      <c r="H12" s="2"/>
      <c r="I12" s="2"/>
      <c r="J12" s="76"/>
      <c r="K12" s="76"/>
      <c r="L12" s="76"/>
      <c r="M12" s="76"/>
      <c r="N12" s="76"/>
      <c r="O12" s="76"/>
      <c r="P12" s="76"/>
      <c r="Q12" s="76"/>
      <c r="R12" s="76"/>
      <c r="S12" s="76"/>
      <c r="T12" s="76"/>
      <c r="U12" s="76"/>
      <c r="V12" s="76"/>
      <c r="W12" s="76"/>
      <c r="X12" s="76"/>
      <c r="Y12" s="89"/>
      <c r="Z12" s="157"/>
      <c r="AA12" s="216"/>
      <c r="AB12" s="2"/>
      <c r="AC12" s="2"/>
      <c r="AD12" s="2"/>
      <c r="AE12" s="2"/>
      <c r="AF12" s="2"/>
      <c r="AG12" s="2"/>
      <c r="AH12" s="2"/>
      <c r="AI12" s="2"/>
      <c r="AJ12" s="2"/>
      <c r="AK12" s="2"/>
      <c r="AL12" s="2"/>
      <c r="AM12" s="2"/>
      <c r="AN12" s="2"/>
      <c r="AO12" s="2"/>
    </row>
    <row r="13" spans="1:41">
      <c r="A13" s="2"/>
      <c r="B13" s="2"/>
      <c r="C13" s="2"/>
      <c r="D13" s="2"/>
      <c r="E13" s="2"/>
      <c r="F13" s="2"/>
      <c r="G13" s="2"/>
      <c r="H13" s="2"/>
      <c r="I13" s="2"/>
      <c r="J13" s="76"/>
      <c r="K13" s="76"/>
      <c r="L13" s="76"/>
      <c r="M13" s="76"/>
      <c r="N13" s="76"/>
      <c r="O13" s="76"/>
      <c r="P13" s="76"/>
      <c r="Q13" s="76"/>
      <c r="R13" s="76"/>
      <c r="S13" s="76"/>
      <c r="T13" s="76"/>
      <c r="U13" s="76"/>
      <c r="V13" s="76"/>
      <c r="W13" s="76"/>
      <c r="X13" s="76"/>
      <c r="Y13" s="89"/>
      <c r="Z13" s="157"/>
      <c r="AA13" s="216"/>
      <c r="AB13" s="2"/>
      <c r="AC13" s="2"/>
      <c r="AD13" s="2"/>
      <c r="AE13" s="2"/>
      <c r="AF13" s="2"/>
      <c r="AG13" s="2"/>
      <c r="AH13" s="2"/>
      <c r="AI13" s="2"/>
      <c r="AJ13" s="2"/>
      <c r="AK13" s="2"/>
      <c r="AL13" s="2"/>
      <c r="AM13" s="2"/>
      <c r="AN13" s="2"/>
      <c r="AO13" s="2"/>
    </row>
    <row r="14" spans="1:41">
      <c r="A14" s="2"/>
      <c r="B14" s="2"/>
      <c r="C14" s="2"/>
      <c r="D14" s="2"/>
      <c r="E14" s="2"/>
      <c r="F14" s="2"/>
      <c r="G14" s="2"/>
      <c r="H14" s="2"/>
      <c r="I14" s="2"/>
      <c r="J14" s="76"/>
      <c r="K14" s="76"/>
      <c r="L14" s="76"/>
      <c r="M14" s="76"/>
      <c r="N14" s="76"/>
      <c r="O14" s="76"/>
      <c r="P14" s="76"/>
      <c r="Q14" s="76"/>
      <c r="R14" s="76"/>
      <c r="S14" s="76"/>
      <c r="T14" s="76"/>
      <c r="U14" s="76"/>
      <c r="V14" s="76"/>
      <c r="W14" s="76"/>
      <c r="X14" s="76"/>
      <c r="Y14" s="76"/>
      <c r="Z14" s="157"/>
      <c r="AA14" s="216"/>
      <c r="AB14" s="76"/>
      <c r="AC14" s="76"/>
      <c r="AD14" s="76"/>
      <c r="AE14" s="2"/>
      <c r="AF14" s="2"/>
      <c r="AG14" s="2"/>
      <c r="AH14" s="2"/>
      <c r="AI14" s="2"/>
      <c r="AJ14" s="2"/>
      <c r="AK14" s="2"/>
      <c r="AL14" s="2"/>
      <c r="AM14" s="2"/>
      <c r="AN14" s="2"/>
      <c r="AO14" s="2"/>
    </row>
    <row r="15" spans="1:41">
      <c r="A15" s="2"/>
      <c r="B15" s="2"/>
      <c r="C15" s="2"/>
      <c r="D15" s="2"/>
      <c r="E15" s="2"/>
      <c r="F15" s="2"/>
      <c r="G15" s="2"/>
      <c r="H15" s="2"/>
      <c r="I15" s="2"/>
      <c r="J15" s="76"/>
      <c r="K15" s="76"/>
      <c r="L15" s="76"/>
      <c r="M15" s="76"/>
      <c r="N15" s="76"/>
      <c r="O15" s="76"/>
      <c r="P15" s="76"/>
      <c r="Q15" s="76"/>
      <c r="R15" s="76"/>
      <c r="S15" s="76"/>
      <c r="T15" s="76"/>
      <c r="U15" s="76"/>
      <c r="V15" s="76"/>
      <c r="W15" s="76"/>
      <c r="X15" s="76"/>
      <c r="Y15" s="76"/>
      <c r="Z15" s="157"/>
      <c r="AA15" s="216"/>
      <c r="AB15" s="76"/>
      <c r="AC15" s="76"/>
      <c r="AD15" s="76"/>
      <c r="AE15" s="2"/>
      <c r="AF15" s="2"/>
      <c r="AG15" s="2"/>
      <c r="AH15" s="2"/>
      <c r="AI15" s="2"/>
      <c r="AJ15" s="2"/>
      <c r="AK15" s="2"/>
      <c r="AL15" s="2"/>
      <c r="AM15" s="2"/>
      <c r="AN15" s="2"/>
      <c r="AO15" s="2"/>
    </row>
    <row r="16" spans="1:41">
      <c r="A16" s="2"/>
      <c r="B16" s="2"/>
      <c r="C16" s="2"/>
      <c r="D16" s="2"/>
      <c r="E16" s="2"/>
      <c r="F16" s="2"/>
      <c r="G16" s="2"/>
      <c r="H16" s="2"/>
      <c r="I16" s="2"/>
      <c r="J16" s="76"/>
      <c r="K16" s="76"/>
      <c r="L16" s="76"/>
      <c r="M16" s="76"/>
      <c r="N16" s="76"/>
      <c r="O16" s="76"/>
      <c r="P16" s="76"/>
      <c r="Q16" s="76"/>
      <c r="R16" s="76"/>
      <c r="S16" s="76"/>
      <c r="T16" s="76"/>
      <c r="U16" s="76"/>
      <c r="V16" s="76"/>
      <c r="W16" s="76"/>
      <c r="X16" s="76"/>
      <c r="Y16" s="76"/>
      <c r="Z16" s="157"/>
      <c r="AA16" s="216"/>
      <c r="AB16" s="76"/>
      <c r="AC16" s="76"/>
      <c r="AD16" s="76"/>
      <c r="AE16" s="2"/>
      <c r="AF16" s="2"/>
      <c r="AG16" s="2"/>
      <c r="AH16" s="2"/>
      <c r="AI16" s="2"/>
      <c r="AJ16" s="2"/>
      <c r="AK16" s="2"/>
      <c r="AL16" s="2"/>
      <c r="AM16" s="2"/>
      <c r="AN16" s="2"/>
      <c r="AO16" s="2"/>
    </row>
    <row r="17" spans="1:41">
      <c r="A17" s="2"/>
      <c r="B17" s="50"/>
      <c r="F17" s="636">
        <v>2000</v>
      </c>
      <c r="G17" s="636">
        <v>2001</v>
      </c>
      <c r="H17" s="636">
        <v>2002</v>
      </c>
      <c r="I17" s="636">
        <v>2003</v>
      </c>
      <c r="J17" s="85">
        <v>2004</v>
      </c>
      <c r="K17" s="85">
        <v>2005</v>
      </c>
      <c r="L17" s="85">
        <v>2006</v>
      </c>
      <c r="M17" s="85">
        <v>2007</v>
      </c>
      <c r="N17" s="85">
        <v>2008</v>
      </c>
      <c r="O17" s="85">
        <v>2009</v>
      </c>
      <c r="P17" s="85">
        <v>2010</v>
      </c>
      <c r="Q17" s="85">
        <v>2011</v>
      </c>
      <c r="R17" s="85">
        <v>2012</v>
      </c>
      <c r="S17" s="85">
        <v>2013</v>
      </c>
      <c r="T17" s="85">
        <v>2014</v>
      </c>
      <c r="U17" s="85">
        <v>2015</v>
      </c>
      <c r="V17" s="85">
        <v>2016</v>
      </c>
      <c r="W17" s="85">
        <v>2017</v>
      </c>
      <c r="X17" s="85">
        <v>2018</v>
      </c>
      <c r="Y17" s="85">
        <v>2019</v>
      </c>
      <c r="Z17" s="85">
        <v>2020</v>
      </c>
      <c r="AA17" s="85">
        <v>2021</v>
      </c>
      <c r="AB17" s="85">
        <v>2022</v>
      </c>
      <c r="AC17" s="123"/>
      <c r="AD17" s="123"/>
      <c r="AE17" s="2"/>
      <c r="AF17" s="2"/>
      <c r="AG17" s="2"/>
      <c r="AH17" s="2"/>
      <c r="AI17" s="2"/>
      <c r="AJ17" s="2"/>
      <c r="AK17" s="2"/>
      <c r="AL17" s="2"/>
      <c r="AM17" s="2"/>
      <c r="AN17" s="2"/>
      <c r="AO17" s="2"/>
    </row>
    <row r="18" spans="1:41">
      <c r="A18" s="76"/>
      <c r="B18" s="50" t="str">
        <f>B26</f>
        <v>Germany</v>
      </c>
      <c r="F18" s="637">
        <f>F26/C26*1000000000</f>
        <v>1952.2896500248303</v>
      </c>
      <c r="G18" s="637">
        <f>G26/C26*1000000000</f>
        <v>1969.2450191937805</v>
      </c>
      <c r="H18" s="637">
        <f>H26/C26*1000000000</f>
        <v>1977.7227037782559</v>
      </c>
      <c r="I18" s="637">
        <f>I26/C26*1000000000</f>
        <v>1977.7227037782559</v>
      </c>
      <c r="J18" s="158">
        <f>J26/C26*1000000000</f>
        <v>1872.3571953712083</v>
      </c>
      <c r="K18" s="158">
        <f>K26/C26*1000000000</f>
        <v>1872.3571953712083</v>
      </c>
      <c r="L18" s="158">
        <f>L26/C26*1000000000</f>
        <v>1922.0122050802763</v>
      </c>
      <c r="M18" s="158">
        <f>M26/C26*1000000000</f>
        <v>1613.1822666458277</v>
      </c>
      <c r="N18" s="158">
        <f>N26/C26*1000000000</f>
        <v>1706.4367970750536</v>
      </c>
      <c r="O18" s="158">
        <f>O26/C26*1000000000</f>
        <v>1546.5718877678091</v>
      </c>
      <c r="P18" s="158">
        <f>P26/C26*1000000000</f>
        <v>1610.7600710502634</v>
      </c>
      <c r="Q18" s="158">
        <f>Q26/C26*1000000000</f>
        <v>1238.9530471311425</v>
      </c>
      <c r="R18" s="158">
        <f>R26/C26*1000000000</f>
        <v>1139.6430277130059</v>
      </c>
      <c r="S18" s="158">
        <f>S26/C26*1000000000</f>
        <v>1115.4210717573626</v>
      </c>
      <c r="T18" s="158">
        <f>T26/C26*1000000000</f>
        <v>1111.7877783640165</v>
      </c>
      <c r="U18" s="158">
        <f>U26/C26*1000000000</f>
        <v>1051.2328884749088</v>
      </c>
      <c r="V18" s="158">
        <f>V26/C26*1000000000</f>
        <v>970.08933602350442</v>
      </c>
      <c r="W18" s="158">
        <f>W26/C26*1000000000</f>
        <v>874.41260999871452</v>
      </c>
      <c r="X18" s="158">
        <f>X26/C26*1000000000</f>
        <v>870.77931660536797</v>
      </c>
      <c r="Y18" s="158"/>
      <c r="Z18" s="50"/>
      <c r="AA18" s="123"/>
      <c r="AB18" s="123"/>
      <c r="AC18" s="123"/>
      <c r="AD18" s="123"/>
      <c r="AE18" s="2"/>
      <c r="AF18" s="2"/>
      <c r="AG18" s="2"/>
      <c r="AH18" s="2"/>
      <c r="AI18" s="2"/>
      <c r="AJ18" s="2"/>
      <c r="AK18" s="2"/>
      <c r="AL18" s="2"/>
      <c r="AM18" s="2"/>
      <c r="AN18" s="2"/>
      <c r="AO18" s="2"/>
    </row>
    <row r="19" spans="1:41">
      <c r="A19" s="76"/>
      <c r="B19" s="50" t="str">
        <f>B25</f>
        <v>(World)</v>
      </c>
      <c r="F19" s="637">
        <f>F25/C25*1000000000</f>
        <v>355.09127055123997</v>
      </c>
      <c r="G19" s="637">
        <f>G25/C25*1000000000</f>
        <v>367.98723551435967</v>
      </c>
      <c r="H19" s="637">
        <f>H25/C25*1000000000</f>
        <v>376.40462440997055</v>
      </c>
      <c r="I19" s="637">
        <f>I25/C25*1000000000</f>
        <v>376.40462440997055</v>
      </c>
      <c r="J19" s="158">
        <f>J25/C25*1000000000</f>
        <v>382.96931245680753</v>
      </c>
      <c r="K19" s="158">
        <f>K25/C25*1000000000</f>
        <v>382.96931245680753</v>
      </c>
      <c r="L19" s="158">
        <f>L25/C25*1000000000</f>
        <v>387.22906558942174</v>
      </c>
      <c r="M19" s="158">
        <f>M25/C25*1000000000</f>
        <v>380.37261362939205</v>
      </c>
      <c r="N19" s="158">
        <f>N25/C25*1000000000</f>
        <v>379.13261699832282</v>
      </c>
      <c r="O19" s="158">
        <f>O25/C25*1000000000</f>
        <v>372.97639842995574</v>
      </c>
      <c r="P19" s="158">
        <f>P25/C25*1000000000</f>
        <v>383.45801701140545</v>
      </c>
      <c r="Q19" s="158">
        <f>Q25/C25*1000000000</f>
        <v>366.99523820950424</v>
      </c>
      <c r="R19" s="158">
        <f>R25/C25*1000000000</f>
        <v>342.23907017509924</v>
      </c>
      <c r="S19" s="158">
        <f>S25/C25*1000000000</f>
        <v>344.13553561085212</v>
      </c>
      <c r="T19" s="158">
        <f>T25/C25*1000000000</f>
        <v>351.72139735386372</v>
      </c>
      <c r="U19" s="158">
        <f>U25/C25*1000000000</f>
        <v>356.14162063873391</v>
      </c>
      <c r="V19" s="158">
        <f>V25/C25*1000000000</f>
        <v>363.27524831629671</v>
      </c>
      <c r="W19" s="158">
        <f>W25/C25*1000000000</f>
        <v>367.47664866627235</v>
      </c>
      <c r="X19" s="158">
        <f>X25/C25*1000000000</f>
        <v>373.89545475651295</v>
      </c>
      <c r="Y19" s="158"/>
      <c r="Z19" s="50"/>
      <c r="AA19" s="50"/>
      <c r="AB19" s="725"/>
      <c r="AC19" s="123"/>
      <c r="AD19" s="123"/>
      <c r="AE19" s="76"/>
      <c r="AF19" s="2"/>
      <c r="AG19" s="2"/>
      <c r="AH19" s="2"/>
      <c r="AI19" s="2"/>
      <c r="AJ19" s="2"/>
      <c r="AK19" s="2"/>
      <c r="AL19" s="2"/>
      <c r="AM19" s="2"/>
      <c r="AN19" s="2"/>
      <c r="AO19" s="2"/>
    </row>
    <row r="20" spans="1:41">
      <c r="A20" s="49"/>
      <c r="B20" s="50" t="str">
        <f>B27</f>
        <v>France</v>
      </c>
      <c r="F20" s="637">
        <f>F27/C27*1000000000</f>
        <v>6167.3306581024999</v>
      </c>
      <c r="G20" s="637">
        <f>G27/C27*1000000000</f>
        <v>6268.9727708754872</v>
      </c>
      <c r="H20" s="637">
        <f>H27/C27*1000000000</f>
        <v>6497.2765934117369</v>
      </c>
      <c r="I20" s="637">
        <f>I27/C27*1000000000</f>
        <v>6497.2765934117369</v>
      </c>
      <c r="J20" s="158">
        <f>J27/C27*1000000000</f>
        <v>6738.090214443122</v>
      </c>
      <c r="K20" s="158">
        <f>K27/C27*1000000000</f>
        <v>6738.090214443122</v>
      </c>
      <c r="L20" s="158">
        <f>L27/C27*1000000000</f>
        <v>6703.6882685814962</v>
      </c>
      <c r="M20" s="158">
        <f>M27/C27*1000000000</f>
        <v>6569.2079347587742</v>
      </c>
      <c r="N20" s="158">
        <f>N27/C27*1000000000</f>
        <v>6541.060888144716</v>
      </c>
      <c r="O20" s="158">
        <f>O27/C27*1000000000</f>
        <v>6125.1100881814127</v>
      </c>
      <c r="P20" s="158">
        <f>P27/C27*1000000000</f>
        <v>6412.8354535695626</v>
      </c>
      <c r="Q20" s="158">
        <f>Q27/C27*1000000000</f>
        <v>6622.3745783631057</v>
      </c>
      <c r="R20" s="158">
        <f>R27/C27*1000000000</f>
        <v>6370.6148836484754</v>
      </c>
      <c r="S20" s="158">
        <f>S27/C27*1000000000</f>
        <v>6347.159011470093</v>
      </c>
      <c r="T20" s="158">
        <f>T27/C27*1000000000</f>
        <v>6536.3697137090394</v>
      </c>
      <c r="U20" s="158">
        <f>U27/C27*1000000000</f>
        <v>6552.0069618279604</v>
      </c>
      <c r="V20" s="158">
        <f>V27/C27*1000000000</f>
        <v>6004.7032776657206</v>
      </c>
      <c r="W20" s="158">
        <f>W27/C27*1000000000</f>
        <v>5928.0807618830077</v>
      </c>
      <c r="X20" s="158">
        <f>X27/C27*1000000000</f>
        <v>6190.7865302808814</v>
      </c>
      <c r="Y20" s="158"/>
      <c r="Z20" s="50"/>
      <c r="AA20" s="50"/>
      <c r="AB20" s="725"/>
      <c r="AC20" s="123"/>
      <c r="AD20" s="123"/>
      <c r="AE20" s="76"/>
      <c r="AF20" s="76"/>
      <c r="AG20" s="76"/>
      <c r="AH20" s="76"/>
      <c r="AI20" s="76"/>
      <c r="AJ20" s="76"/>
      <c r="AK20" s="76"/>
      <c r="AL20" s="2"/>
      <c r="AM20" s="2"/>
      <c r="AN20" s="2"/>
      <c r="AO20" s="2"/>
    </row>
    <row r="21" spans="1:41">
      <c r="A21" s="49"/>
      <c r="B21" s="50" t="str">
        <f>B28</f>
        <v>United Kingdom</v>
      </c>
      <c r="F21" s="637">
        <f>F28/C28*1000000000</f>
        <v>1303.2225127621493</v>
      </c>
      <c r="G21" s="637">
        <f>G28/C28*1000000000</f>
        <v>1365.432644950306</v>
      </c>
      <c r="H21" s="637">
        <f>H28/C28*1000000000</f>
        <v>1293.6517231947405</v>
      </c>
      <c r="I21" s="637">
        <f>I28/C28*1000000000</f>
        <v>1293.6517231947405</v>
      </c>
      <c r="J21" s="158">
        <f>J28/C28*1000000000</f>
        <v>1199.538959115222</v>
      </c>
      <c r="K21" s="158">
        <f>K28/C28*1000000000</f>
        <v>1199.538959115222</v>
      </c>
      <c r="L21" s="158">
        <f>L28/C28*1000000000</f>
        <v>1103.8310634411353</v>
      </c>
      <c r="M21" s="158">
        <f>M28/C28*1000000000</f>
        <v>917.20066687666576</v>
      </c>
      <c r="N21" s="158">
        <f>N28/C28*1000000000</f>
        <v>837.44408714826011</v>
      </c>
      <c r="O21" s="158">
        <f>O28/C28*1000000000</f>
        <v>1003.3377729833438</v>
      </c>
      <c r="P21" s="158">
        <f>P28/C28*1000000000</f>
        <v>907.62987730925693</v>
      </c>
      <c r="Q21" s="158">
        <f>Q28/C28*1000000000</f>
        <v>1000.1475097942077</v>
      </c>
      <c r="R21" s="158">
        <f>R28/C28*1000000000</f>
        <v>1020.8842205235932</v>
      </c>
      <c r="S21" s="158">
        <f>S28/C28*1000000000</f>
        <v>1022.4793521181612</v>
      </c>
      <c r="T21" s="158">
        <f>T28/C28*1000000000</f>
        <v>923.58119325493817</v>
      </c>
      <c r="U21" s="158">
        <f>U28/C28*1000000000</f>
        <v>1019.2890889290251</v>
      </c>
      <c r="V21" s="158">
        <f>V28/C28*1000000000</f>
        <v>1038.4306680638424</v>
      </c>
      <c r="W21" s="158">
        <f>W28/C28*1000000000</f>
        <v>1019.2890889290251</v>
      </c>
      <c r="X21" s="158">
        <f>X28/C28*1000000000</f>
        <v>942.72277238975551</v>
      </c>
      <c r="Y21" s="158"/>
      <c r="Z21" s="158"/>
      <c r="AA21" s="50"/>
      <c r="AB21" s="725"/>
      <c r="AC21" s="123"/>
      <c r="AD21" s="123"/>
      <c r="AE21" s="76"/>
      <c r="AF21" s="76"/>
      <c r="AG21" s="76"/>
      <c r="AH21" s="76"/>
      <c r="AI21" s="76"/>
      <c r="AJ21" s="76"/>
      <c r="AK21" s="76"/>
      <c r="AL21" s="2"/>
      <c r="AM21" s="2"/>
      <c r="AN21" s="2"/>
      <c r="AO21" s="2"/>
    </row>
    <row r="22" spans="1:41">
      <c r="A22" s="49"/>
      <c r="J22" s="123"/>
      <c r="K22" s="123"/>
      <c r="L22" s="123"/>
      <c r="M22" s="123"/>
      <c r="N22" s="123"/>
      <c r="O22" s="123"/>
      <c r="P22" s="123"/>
      <c r="Q22" s="123"/>
      <c r="R22" s="123"/>
      <c r="S22" s="123"/>
      <c r="T22" s="123"/>
      <c r="U22" s="123"/>
      <c r="V22" s="123"/>
      <c r="W22" s="123"/>
      <c r="X22" s="50"/>
      <c r="Y22" s="725"/>
      <c r="Z22" s="726"/>
      <c r="AA22" s="267"/>
      <c r="AB22" s="123"/>
      <c r="AC22" s="123"/>
      <c r="AD22" s="123"/>
      <c r="AE22" s="76"/>
      <c r="AF22" s="76"/>
      <c r="AG22" s="76"/>
      <c r="AH22" s="76"/>
      <c r="AI22" s="76"/>
      <c r="AJ22" s="76"/>
      <c r="AK22" s="76"/>
      <c r="AL22" s="2"/>
      <c r="AM22" s="2"/>
      <c r="AN22" s="2"/>
      <c r="AO22" s="2"/>
    </row>
    <row r="23" spans="1:41">
      <c r="A23" s="49"/>
      <c r="Z23" s="157"/>
      <c r="AA23" s="216"/>
      <c r="AB23" s="76"/>
      <c r="AC23" s="76"/>
      <c r="AD23" s="76"/>
      <c r="AE23" s="76"/>
      <c r="AF23" s="76"/>
      <c r="AG23" s="76"/>
      <c r="AH23" s="76"/>
      <c r="AI23" s="76"/>
      <c r="AJ23" s="76"/>
      <c r="AK23" s="76"/>
      <c r="AL23" s="2"/>
      <c r="AM23" s="2"/>
      <c r="AN23" s="2"/>
      <c r="AO23" s="2"/>
    </row>
    <row r="24" spans="1:41">
      <c r="A24" s="2"/>
      <c r="B24" s="525"/>
      <c r="C24" s="159" t="s">
        <v>11</v>
      </c>
      <c r="D24" s="159" t="s">
        <v>11</v>
      </c>
      <c r="E24" s="159" t="s">
        <v>11</v>
      </c>
      <c r="F24" s="159">
        <v>2000</v>
      </c>
      <c r="G24" s="159">
        <v>2001</v>
      </c>
      <c r="H24" s="159">
        <v>2002</v>
      </c>
      <c r="I24" s="159">
        <v>2003</v>
      </c>
      <c r="J24" s="159">
        <v>2004</v>
      </c>
      <c r="K24" s="159">
        <v>2005</v>
      </c>
      <c r="L24" s="159">
        <v>2006</v>
      </c>
      <c r="M24" s="159">
        <v>2007</v>
      </c>
      <c r="N24" s="159">
        <v>2008</v>
      </c>
      <c r="O24" s="159">
        <v>2009</v>
      </c>
      <c r="P24" s="159">
        <v>2010</v>
      </c>
      <c r="Q24" s="159">
        <v>2011</v>
      </c>
      <c r="R24" s="159">
        <v>2012</v>
      </c>
      <c r="S24" s="159">
        <v>2013</v>
      </c>
      <c r="T24" s="159">
        <v>2014</v>
      </c>
      <c r="U24" s="159">
        <v>2015</v>
      </c>
      <c r="V24" s="159">
        <v>2016</v>
      </c>
      <c r="W24" s="159">
        <v>2017</v>
      </c>
      <c r="X24" s="159">
        <v>2018</v>
      </c>
      <c r="Y24" s="159">
        <v>2019</v>
      </c>
      <c r="Z24" s="159" t="s">
        <v>263</v>
      </c>
      <c r="AA24" s="159" t="s">
        <v>276</v>
      </c>
      <c r="AB24" s="583"/>
      <c r="AC24" s="2"/>
      <c r="AD24" s="2"/>
      <c r="AE24" s="2"/>
      <c r="AF24" s="2"/>
      <c r="AG24" s="2"/>
      <c r="AH24" s="2"/>
      <c r="AI24" s="2"/>
      <c r="AJ24" s="2"/>
      <c r="AK24" s="2"/>
      <c r="AL24" s="2"/>
      <c r="AM24" s="2"/>
      <c r="AN24" s="2"/>
      <c r="AO24" s="2"/>
    </row>
    <row r="25" spans="1:41">
      <c r="A25" s="249" t="s">
        <v>173</v>
      </c>
      <c r="B25" s="232" t="s">
        <v>318</v>
      </c>
      <c r="C25" s="234">
        <f t="shared" ref="C25:C28" si="0">(D25+E25)/2</f>
        <v>6854857333.5</v>
      </c>
      <c r="D25" s="234">
        <v>6115444311</v>
      </c>
      <c r="E25" s="234">
        <v>7594270356</v>
      </c>
      <c r="F25" s="247">
        <v>2434.1</v>
      </c>
      <c r="G25" s="247">
        <v>2522.5</v>
      </c>
      <c r="H25" s="247">
        <v>2580.1999999999998</v>
      </c>
      <c r="I25" s="247">
        <v>2580.1999999999998</v>
      </c>
      <c r="J25" s="247">
        <v>2625.2</v>
      </c>
      <c r="K25" s="247">
        <v>2625.2</v>
      </c>
      <c r="L25" s="247">
        <v>2654.4</v>
      </c>
      <c r="M25" s="247">
        <v>2607.4</v>
      </c>
      <c r="N25" s="247">
        <v>2598.9</v>
      </c>
      <c r="O25" s="247">
        <v>2556.6999999999998</v>
      </c>
      <c r="P25" s="247">
        <v>2628.55</v>
      </c>
      <c r="Q25" s="247">
        <v>2515.6999999999998</v>
      </c>
      <c r="R25" s="247">
        <v>2346</v>
      </c>
      <c r="S25" s="248">
        <v>2359</v>
      </c>
      <c r="T25" s="248">
        <v>2411</v>
      </c>
      <c r="U25" s="248">
        <v>2441.3000000000002</v>
      </c>
      <c r="V25" s="634">
        <v>2490.1999999999998</v>
      </c>
      <c r="W25" s="634">
        <v>2519</v>
      </c>
      <c r="X25" s="635">
        <v>2563</v>
      </c>
      <c r="Y25" s="160"/>
      <c r="Z25" s="162">
        <f>SUM(F25:X25)/19</f>
        <v>2529.3973684210528</v>
      </c>
      <c r="AA25" s="163">
        <f>Z25/((D25+E25)/2)*AB25</f>
        <v>9.2248359278747222E-2</v>
      </c>
      <c r="AB25" s="584">
        <v>250000</v>
      </c>
      <c r="AC25" s="2"/>
      <c r="AD25" s="2"/>
      <c r="AE25" s="2"/>
      <c r="AF25" s="2"/>
      <c r="AG25" s="2"/>
      <c r="AH25" s="2"/>
      <c r="AI25" s="2"/>
      <c r="AJ25" s="2"/>
      <c r="AK25" s="2"/>
      <c r="AL25" s="2"/>
      <c r="AM25" s="2"/>
      <c r="AN25" s="2"/>
      <c r="AO25" s="2"/>
    </row>
    <row r="26" spans="1:41">
      <c r="A26" s="236" t="s">
        <v>173</v>
      </c>
      <c r="B26" s="624" t="s">
        <v>39</v>
      </c>
      <c r="C26" s="93">
        <f t="shared" si="0"/>
        <v>82569715</v>
      </c>
      <c r="D26" s="93">
        <v>82211508</v>
      </c>
      <c r="E26" s="95">
        <v>82927922</v>
      </c>
      <c r="F26" s="98">
        <v>161.19999999999999</v>
      </c>
      <c r="G26" s="98">
        <v>162.6</v>
      </c>
      <c r="H26" s="98">
        <v>163.30000000000001</v>
      </c>
      <c r="I26" s="164">
        <v>163.30000000000001</v>
      </c>
      <c r="J26" s="164">
        <v>154.6</v>
      </c>
      <c r="K26" s="98">
        <v>154.6</v>
      </c>
      <c r="L26" s="98">
        <v>158.69999999999999</v>
      </c>
      <c r="M26" s="98">
        <v>133.19999999999999</v>
      </c>
      <c r="N26" s="98">
        <v>140.9</v>
      </c>
      <c r="O26" s="98">
        <v>127.7</v>
      </c>
      <c r="P26" s="98">
        <v>133</v>
      </c>
      <c r="Q26" s="165">
        <v>102.3</v>
      </c>
      <c r="R26" s="165">
        <v>94.1</v>
      </c>
      <c r="S26" s="161">
        <v>92.1</v>
      </c>
      <c r="T26" s="161">
        <v>91.8</v>
      </c>
      <c r="U26" s="161">
        <v>86.8</v>
      </c>
      <c r="V26" s="161">
        <v>80.099999999999994</v>
      </c>
      <c r="W26" s="161">
        <v>72.2</v>
      </c>
      <c r="X26" s="207">
        <v>71.900000000000006</v>
      </c>
      <c r="Y26" s="165"/>
      <c r="Z26" s="162">
        <f t="shared" ref="Z26:Z28" si="1">SUM(F26:X26)/19</f>
        <v>123.3894736842105</v>
      </c>
      <c r="AA26" s="163">
        <f>Z26/((D26+E26)/2)*AB26</f>
        <v>0.37359179962111561</v>
      </c>
      <c r="AB26" s="584">
        <v>250000</v>
      </c>
      <c r="AC26" s="2"/>
      <c r="AD26" s="2"/>
      <c r="AE26" s="2"/>
      <c r="AF26" s="2"/>
      <c r="AG26" s="2"/>
      <c r="AH26" s="2"/>
      <c r="AI26" s="2"/>
      <c r="AJ26" s="2"/>
      <c r="AK26" s="2"/>
      <c r="AL26" s="2"/>
      <c r="AM26" s="2"/>
      <c r="AN26" s="2"/>
      <c r="AO26" s="2"/>
    </row>
    <row r="27" spans="1:41">
      <c r="A27" s="104" t="s">
        <v>173</v>
      </c>
      <c r="B27" s="624" t="s">
        <v>53</v>
      </c>
      <c r="C27" s="93">
        <f t="shared" si="0"/>
        <v>63949871</v>
      </c>
      <c r="D27" s="93">
        <v>60912498</v>
      </c>
      <c r="E27" s="95">
        <v>66987244</v>
      </c>
      <c r="F27" s="98">
        <v>394.4</v>
      </c>
      <c r="G27" s="98">
        <v>400.9</v>
      </c>
      <c r="H27" s="98">
        <v>415.5</v>
      </c>
      <c r="I27" s="164">
        <v>415.5</v>
      </c>
      <c r="J27" s="164">
        <v>430.9</v>
      </c>
      <c r="K27" s="98">
        <v>430.9</v>
      </c>
      <c r="L27" s="98">
        <v>428.7</v>
      </c>
      <c r="M27" s="98">
        <v>420.1</v>
      </c>
      <c r="N27" s="98">
        <v>418.3</v>
      </c>
      <c r="O27" s="98">
        <v>391.7</v>
      </c>
      <c r="P27" s="98">
        <v>410.1</v>
      </c>
      <c r="Q27" s="165">
        <v>423.5</v>
      </c>
      <c r="R27" s="165">
        <v>407.4</v>
      </c>
      <c r="S27" s="161">
        <v>405.9</v>
      </c>
      <c r="T27" s="161">
        <v>418</v>
      </c>
      <c r="U27" s="161">
        <v>419</v>
      </c>
      <c r="V27" s="161">
        <v>384</v>
      </c>
      <c r="W27" s="161">
        <v>379.1</v>
      </c>
      <c r="X27" s="207">
        <v>395.9</v>
      </c>
      <c r="Y27" s="165"/>
      <c r="Z27" s="162">
        <f t="shared" si="1"/>
        <v>409.98947368421051</v>
      </c>
      <c r="AA27" s="163">
        <f t="shared" ref="AA27:AA28" si="2">Z27/((D27+E27)/2)*AB27</f>
        <v>1.6027767815364728</v>
      </c>
      <c r="AB27" s="584">
        <v>250000</v>
      </c>
      <c r="AC27" s="2"/>
      <c r="AD27" s="2"/>
      <c r="AE27" s="2"/>
      <c r="AF27" s="2"/>
      <c r="AG27" s="2"/>
      <c r="AH27" s="2"/>
      <c r="AI27" s="2"/>
      <c r="AJ27" s="2"/>
      <c r="AK27" s="2"/>
      <c r="AL27" s="2"/>
      <c r="AM27" s="2"/>
      <c r="AN27" s="2"/>
      <c r="AO27" s="2"/>
    </row>
    <row r="28" spans="1:41">
      <c r="A28" s="237" t="s">
        <v>173</v>
      </c>
      <c r="B28" s="624" t="s">
        <v>52</v>
      </c>
      <c r="C28" s="93">
        <f t="shared" si="0"/>
        <v>62690752.5</v>
      </c>
      <c r="D28" s="93">
        <v>58892514</v>
      </c>
      <c r="E28" s="95">
        <v>66488991</v>
      </c>
      <c r="F28" s="98">
        <v>81.7</v>
      </c>
      <c r="G28" s="98">
        <v>85.6</v>
      </c>
      <c r="H28" s="98">
        <v>81.099999999999994</v>
      </c>
      <c r="I28" s="164">
        <v>81.099999999999994</v>
      </c>
      <c r="J28" s="164">
        <v>75.2</v>
      </c>
      <c r="K28" s="98">
        <v>75.2</v>
      </c>
      <c r="L28" s="98">
        <v>69.2</v>
      </c>
      <c r="M28" s="98">
        <v>57.5</v>
      </c>
      <c r="N28" s="98">
        <v>52.5</v>
      </c>
      <c r="O28" s="98">
        <v>62.9</v>
      </c>
      <c r="P28" s="98">
        <v>56.9</v>
      </c>
      <c r="Q28" s="165">
        <v>62.7</v>
      </c>
      <c r="R28" s="98">
        <v>64</v>
      </c>
      <c r="S28" s="161">
        <v>64.099999999999994</v>
      </c>
      <c r="T28" s="161">
        <v>57.9</v>
      </c>
      <c r="U28" s="161">
        <v>63.9</v>
      </c>
      <c r="V28" s="161">
        <v>65.099999999999994</v>
      </c>
      <c r="W28" s="161">
        <v>63.9</v>
      </c>
      <c r="X28" s="207">
        <v>59.1</v>
      </c>
      <c r="Y28" s="165"/>
      <c r="Z28" s="162">
        <f t="shared" si="1"/>
        <v>67.347368421052636</v>
      </c>
      <c r="AA28" s="163">
        <f t="shared" si="2"/>
        <v>0.26856978794859993</v>
      </c>
      <c r="AB28" s="584">
        <v>250000</v>
      </c>
      <c r="AC28" s="2"/>
      <c r="AD28" s="2"/>
      <c r="AE28" s="2"/>
      <c r="AF28" s="2"/>
      <c r="AG28" s="2"/>
      <c r="AH28" s="2"/>
      <c r="AI28" s="2"/>
      <c r="AJ28" s="2"/>
      <c r="AK28" s="2"/>
      <c r="AL28" s="2"/>
      <c r="AM28" s="2"/>
      <c r="AN28" s="2"/>
      <c r="AO28" s="2"/>
    </row>
    <row r="29" spans="1:41">
      <c r="AA29" s="2"/>
      <c r="AB29" s="2"/>
      <c r="AC29" s="2"/>
      <c r="AD29" s="2"/>
      <c r="AE29" s="2"/>
      <c r="AF29" s="2"/>
      <c r="AG29" s="2"/>
      <c r="AH29" s="2"/>
      <c r="AI29" s="2"/>
      <c r="AJ29" s="2"/>
      <c r="AK29" s="2"/>
      <c r="AL29" s="2"/>
      <c r="AM29" s="2"/>
      <c r="AN29" s="2"/>
      <c r="AO29" s="2"/>
    </row>
    <row r="30" spans="1:41">
      <c r="AA30" s="2"/>
      <c r="AB30" s="2"/>
      <c r="AC30" s="2"/>
      <c r="AD30" s="2"/>
      <c r="AE30" s="2"/>
      <c r="AF30" s="2"/>
      <c r="AG30" s="2"/>
      <c r="AH30" s="2"/>
      <c r="AI30" s="2"/>
      <c r="AJ30" s="2"/>
      <c r="AK30" s="2"/>
      <c r="AL30" s="2"/>
      <c r="AM30" s="2"/>
      <c r="AN30" s="2"/>
      <c r="AO30" s="2"/>
    </row>
    <row r="31" spans="1:41">
      <c r="A31" s="2"/>
      <c r="B31" s="257" t="s">
        <v>348</v>
      </c>
      <c r="C31" s="556"/>
      <c r="D31" s="556"/>
      <c r="E31" s="556"/>
      <c r="F31" s="556"/>
      <c r="G31" s="556"/>
      <c r="H31" s="556"/>
      <c r="I31" s="556"/>
      <c r="J31" s="556"/>
      <c r="K31" s="219" t="s">
        <v>277</v>
      </c>
      <c r="L31" s="556"/>
      <c r="M31" s="556"/>
      <c r="N31" s="556"/>
      <c r="O31" s="556"/>
      <c r="P31" s="556"/>
      <c r="Q31" s="556"/>
      <c r="R31" s="556"/>
      <c r="S31" s="556"/>
      <c r="T31" s="556"/>
      <c r="U31" s="556"/>
      <c r="V31" s="556"/>
      <c r="W31" s="556"/>
      <c r="X31" s="556"/>
      <c r="Y31" s="556"/>
      <c r="Z31" s="556"/>
      <c r="AA31" s="2"/>
      <c r="AB31" s="2"/>
      <c r="AC31" s="2"/>
      <c r="AD31" s="2"/>
      <c r="AE31" s="2"/>
      <c r="AF31" s="2"/>
      <c r="AG31" s="2"/>
      <c r="AH31" s="2"/>
      <c r="AI31" s="2"/>
      <c r="AJ31" s="2"/>
      <c r="AK31" s="2"/>
      <c r="AL31" s="2"/>
      <c r="AM31" s="2"/>
      <c r="AN31" s="2"/>
      <c r="AO31" s="2"/>
    </row>
    <row r="32" spans="1:41">
      <c r="A32" s="2"/>
      <c r="B32" s="585"/>
      <c r="C32" s="159" t="s">
        <v>11</v>
      </c>
      <c r="D32" s="159" t="s">
        <v>11</v>
      </c>
      <c r="E32" s="159" t="s">
        <v>11</v>
      </c>
      <c r="F32" s="159">
        <v>2000</v>
      </c>
      <c r="G32" s="159">
        <v>2001</v>
      </c>
      <c r="H32" s="159">
        <v>2002</v>
      </c>
      <c r="I32" s="159">
        <v>2003</v>
      </c>
      <c r="J32" s="159">
        <v>2004</v>
      </c>
      <c r="K32" s="159">
        <v>2005</v>
      </c>
      <c r="L32" s="159">
        <v>2006</v>
      </c>
      <c r="M32" s="159">
        <v>2007</v>
      </c>
      <c r="N32" s="159">
        <v>2008</v>
      </c>
      <c r="O32" s="159">
        <v>2009</v>
      </c>
      <c r="P32" s="159">
        <v>2010</v>
      </c>
      <c r="Q32" s="159">
        <v>2011</v>
      </c>
      <c r="R32" s="159">
        <v>2012</v>
      </c>
      <c r="S32" s="159">
        <v>2013</v>
      </c>
      <c r="T32" s="159">
        <v>2014</v>
      </c>
      <c r="U32" s="159">
        <v>2015</v>
      </c>
      <c r="V32" s="159">
        <v>2016</v>
      </c>
      <c r="W32" s="159">
        <v>2017</v>
      </c>
      <c r="X32" s="159">
        <v>2018</v>
      </c>
      <c r="Y32" s="159">
        <v>2019</v>
      </c>
      <c r="Z32" s="167" t="s">
        <v>219</v>
      </c>
      <c r="AA32" s="2"/>
      <c r="AB32" s="2"/>
      <c r="AC32" s="2"/>
      <c r="AD32" s="2"/>
      <c r="AE32" s="2"/>
      <c r="AF32" s="2"/>
      <c r="AG32" s="2"/>
      <c r="AH32" s="2"/>
      <c r="AI32" s="2"/>
      <c r="AJ32" s="2"/>
      <c r="AK32" s="2"/>
      <c r="AL32" s="2"/>
      <c r="AM32" s="2"/>
      <c r="AN32" s="2"/>
      <c r="AO32" s="2"/>
    </row>
    <row r="33" spans="1:41">
      <c r="A33" s="2"/>
      <c r="B33" s="166" t="s">
        <v>174</v>
      </c>
      <c r="C33" s="167" t="s">
        <v>355</v>
      </c>
      <c r="D33" s="167">
        <v>2000</v>
      </c>
      <c r="E33" s="167">
        <v>2018</v>
      </c>
      <c r="F33" s="167" t="s">
        <v>278</v>
      </c>
      <c r="G33" s="167" t="s">
        <v>278</v>
      </c>
      <c r="H33" s="167" t="s">
        <v>278</v>
      </c>
      <c r="I33" s="167" t="s">
        <v>278</v>
      </c>
      <c r="J33" s="167" t="s">
        <v>278</v>
      </c>
      <c r="K33" s="167" t="s">
        <v>278</v>
      </c>
      <c r="L33" s="167" t="s">
        <v>278</v>
      </c>
      <c r="M33" s="167" t="s">
        <v>278</v>
      </c>
      <c r="N33" s="167" t="s">
        <v>278</v>
      </c>
      <c r="O33" s="167" t="s">
        <v>278</v>
      </c>
      <c r="P33" s="167" t="s">
        <v>278</v>
      </c>
      <c r="Q33" s="167" t="s">
        <v>278</v>
      </c>
      <c r="R33" s="167" t="s">
        <v>278</v>
      </c>
      <c r="S33" s="167" t="s">
        <v>278</v>
      </c>
      <c r="T33" s="167" t="s">
        <v>278</v>
      </c>
      <c r="U33" s="167" t="s">
        <v>278</v>
      </c>
      <c r="V33" s="167" t="s">
        <v>278</v>
      </c>
      <c r="W33" s="167" t="s">
        <v>278</v>
      </c>
      <c r="X33" s="167" t="s">
        <v>278</v>
      </c>
      <c r="Y33" s="167" t="s">
        <v>278</v>
      </c>
      <c r="Z33" s="167"/>
      <c r="AA33" s="100"/>
      <c r="AB33" s="100"/>
      <c r="AC33" s="2"/>
      <c r="AD33" s="2"/>
      <c r="AE33" s="2"/>
      <c r="AF33" s="2"/>
      <c r="AG33" s="2"/>
      <c r="AH33" s="2"/>
      <c r="AI33" s="2"/>
      <c r="AJ33" s="2"/>
      <c r="AK33" s="2"/>
      <c r="AL33" s="2"/>
      <c r="AM33" s="2"/>
      <c r="AN33" s="2"/>
      <c r="AO33" s="2"/>
    </row>
    <row r="34" spans="1:41">
      <c r="A34" s="2"/>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7"/>
      <c r="AA34" s="100"/>
      <c r="AB34" s="100"/>
      <c r="AC34" s="2"/>
      <c r="AD34" s="2"/>
      <c r="AE34" s="2"/>
      <c r="AF34" s="2"/>
      <c r="AG34" s="2"/>
      <c r="AH34" s="2"/>
      <c r="AI34" s="2"/>
      <c r="AJ34" s="2"/>
      <c r="AK34" s="2"/>
      <c r="AL34" s="2"/>
      <c r="AM34" s="2"/>
      <c r="AN34" s="2"/>
      <c r="AO34" s="2"/>
    </row>
    <row r="35" spans="1:41">
      <c r="A35" s="2"/>
      <c r="B35" s="232" t="s">
        <v>318</v>
      </c>
      <c r="C35" s="234">
        <f t="shared" ref="C35:C66" si="3">(D35+E35)/2</f>
        <v>6854857333.5</v>
      </c>
      <c r="D35" s="234">
        <v>6115444311</v>
      </c>
      <c r="E35" s="234">
        <v>7594270356</v>
      </c>
      <c r="F35" s="247">
        <v>2434.1</v>
      </c>
      <c r="G35" s="247">
        <v>2522.5</v>
      </c>
      <c r="H35" s="247">
        <v>2580.1999999999998</v>
      </c>
      <c r="I35" s="247">
        <v>2580.1999999999998</v>
      </c>
      <c r="J35" s="247">
        <v>2625.2</v>
      </c>
      <c r="K35" s="247">
        <v>2625.2</v>
      </c>
      <c r="L35" s="247">
        <v>2654.4</v>
      </c>
      <c r="M35" s="247">
        <v>2607.4</v>
      </c>
      <c r="N35" s="247">
        <v>2598.9</v>
      </c>
      <c r="O35" s="247">
        <v>2556.6999999999998</v>
      </c>
      <c r="P35" s="247">
        <v>2628.55</v>
      </c>
      <c r="Q35" s="247">
        <v>2515.6999999999998</v>
      </c>
      <c r="R35" s="247">
        <v>2346</v>
      </c>
      <c r="S35" s="248">
        <v>2359</v>
      </c>
      <c r="T35" s="248">
        <v>2411</v>
      </c>
      <c r="U35" s="248">
        <v>2441.3000000000002</v>
      </c>
      <c r="V35" s="634">
        <v>2490.1999999999998</v>
      </c>
      <c r="W35" s="634">
        <v>2519</v>
      </c>
      <c r="X35" s="635">
        <v>2563</v>
      </c>
      <c r="Y35" s="160"/>
      <c r="Z35" s="217"/>
      <c r="AA35" s="100"/>
      <c r="AB35" s="100"/>
      <c r="AC35" s="2"/>
      <c r="AD35" s="2"/>
      <c r="AE35" s="2"/>
      <c r="AF35" s="2"/>
      <c r="AG35" s="2"/>
      <c r="AH35" s="2"/>
      <c r="AI35" s="2"/>
      <c r="AJ35" s="2"/>
      <c r="AK35" s="2"/>
      <c r="AL35" s="2"/>
      <c r="AM35" s="2"/>
      <c r="AN35" s="2"/>
      <c r="AO35" s="2"/>
    </row>
    <row r="36" spans="1:41">
      <c r="A36" s="2"/>
      <c r="B36" s="624" t="s">
        <v>111</v>
      </c>
      <c r="C36" s="93">
        <f t="shared" si="3"/>
        <v>28437163</v>
      </c>
      <c r="D36" s="93">
        <v>19701940</v>
      </c>
      <c r="E36" s="95">
        <v>37172386</v>
      </c>
      <c r="F36" s="98"/>
      <c r="G36" s="98"/>
      <c r="H36" s="98"/>
      <c r="I36" s="98"/>
      <c r="J36" s="98"/>
      <c r="K36" s="98"/>
      <c r="L36" s="98"/>
      <c r="M36" s="98"/>
      <c r="N36" s="98"/>
      <c r="O36" s="98"/>
      <c r="P36" s="98"/>
      <c r="Q36" s="165"/>
      <c r="R36" s="165"/>
      <c r="S36" s="161"/>
      <c r="T36" s="161"/>
      <c r="U36" s="161"/>
      <c r="V36" s="161"/>
      <c r="W36" s="161"/>
      <c r="X36" s="207"/>
      <c r="Y36" s="165"/>
      <c r="Z36" s="217" t="s">
        <v>411</v>
      </c>
      <c r="AA36" s="100"/>
      <c r="AB36" s="100"/>
      <c r="AC36" s="2"/>
      <c r="AD36" s="2"/>
      <c r="AE36" s="2"/>
      <c r="AF36" s="2"/>
      <c r="AG36" s="2"/>
      <c r="AH36" s="2"/>
      <c r="AI36" s="2"/>
      <c r="AJ36" s="2"/>
      <c r="AK36" s="2"/>
      <c r="AL36" s="2"/>
      <c r="AM36" s="2"/>
      <c r="AN36" s="2"/>
      <c r="AO36" s="2"/>
    </row>
    <row r="37" spans="1:41">
      <c r="A37" s="2"/>
      <c r="B37" s="624" t="s">
        <v>100</v>
      </c>
      <c r="C37" s="93">
        <f t="shared" si="3"/>
        <v>2977701.5</v>
      </c>
      <c r="D37" s="93">
        <v>3089027</v>
      </c>
      <c r="E37" s="93">
        <v>2866376</v>
      </c>
      <c r="F37" s="98"/>
      <c r="G37" s="98"/>
      <c r="H37" s="98"/>
      <c r="I37" s="98"/>
      <c r="J37" s="98"/>
      <c r="K37" s="98"/>
      <c r="L37" s="98"/>
      <c r="M37" s="98"/>
      <c r="N37" s="98"/>
      <c r="O37" s="98"/>
      <c r="P37" s="98"/>
      <c r="Q37" s="165"/>
      <c r="R37" s="165"/>
      <c r="S37" s="161"/>
      <c r="T37" s="161"/>
      <c r="U37" s="161"/>
      <c r="V37" s="161"/>
      <c r="W37" s="161"/>
      <c r="X37" s="207"/>
      <c r="Y37" s="165"/>
      <c r="Z37" s="217" t="s">
        <v>411</v>
      </c>
      <c r="AA37" s="100"/>
      <c r="AB37" s="100"/>
      <c r="AC37" s="2"/>
      <c r="AD37" s="2"/>
      <c r="AE37" s="2"/>
      <c r="AF37" s="2"/>
      <c r="AG37" s="2"/>
      <c r="AH37" s="2"/>
      <c r="AI37" s="2"/>
      <c r="AJ37" s="2"/>
      <c r="AK37" s="2"/>
      <c r="AL37" s="2"/>
      <c r="AM37" s="2"/>
      <c r="AN37" s="2"/>
      <c r="AO37" s="2"/>
    </row>
    <row r="38" spans="1:41">
      <c r="A38" s="2"/>
      <c r="B38" s="624" t="s">
        <v>88</v>
      </c>
      <c r="C38" s="93">
        <f t="shared" si="3"/>
        <v>36706043.5</v>
      </c>
      <c r="D38" s="93">
        <v>31183658</v>
      </c>
      <c r="E38" s="93">
        <v>42228429</v>
      </c>
      <c r="F38" s="208"/>
      <c r="G38" s="98"/>
      <c r="H38" s="98"/>
      <c r="I38" s="98"/>
      <c r="J38" s="98"/>
      <c r="K38" s="209"/>
      <c r="L38" s="209"/>
      <c r="M38" s="98"/>
      <c r="N38" s="98"/>
      <c r="O38" s="98"/>
      <c r="P38" s="98"/>
      <c r="Q38" s="165"/>
      <c r="R38" s="165"/>
      <c r="S38" s="161"/>
      <c r="T38" s="161"/>
      <c r="U38" s="161"/>
      <c r="V38" s="161"/>
      <c r="W38" s="161"/>
      <c r="X38" s="207"/>
      <c r="Y38" s="165"/>
      <c r="Z38" s="217" t="s">
        <v>10</v>
      </c>
      <c r="AA38" s="100"/>
      <c r="AB38" s="100"/>
      <c r="AC38" s="2"/>
      <c r="AD38" s="2"/>
      <c r="AE38" s="2"/>
      <c r="AF38" s="2"/>
      <c r="AG38" s="2"/>
      <c r="AH38" s="2"/>
      <c r="AI38" s="2"/>
      <c r="AJ38" s="2"/>
      <c r="AK38" s="2"/>
      <c r="AL38" s="2"/>
      <c r="AM38" s="2"/>
      <c r="AN38" s="2"/>
      <c r="AO38" s="2"/>
    </row>
    <row r="39" spans="1:41">
      <c r="A39" s="2"/>
      <c r="B39" s="624" t="s">
        <v>102</v>
      </c>
      <c r="C39" s="93">
        <f t="shared" si="3"/>
        <v>22934200</v>
      </c>
      <c r="D39" s="93">
        <v>15058638</v>
      </c>
      <c r="E39" s="93">
        <v>30809762</v>
      </c>
      <c r="F39" s="208"/>
      <c r="G39" s="98"/>
      <c r="H39" s="98"/>
      <c r="I39" s="98"/>
      <c r="J39" s="98"/>
      <c r="K39" s="209"/>
      <c r="L39" s="209"/>
      <c r="M39" s="98"/>
      <c r="N39" s="98"/>
      <c r="O39" s="98"/>
      <c r="P39" s="98"/>
      <c r="Q39" s="165"/>
      <c r="R39" s="165"/>
      <c r="S39" s="161"/>
      <c r="T39" s="161"/>
      <c r="U39" s="161"/>
      <c r="V39" s="161"/>
      <c r="W39" s="161"/>
      <c r="X39" s="207"/>
      <c r="Y39" s="165"/>
      <c r="Z39" s="217" t="s">
        <v>411</v>
      </c>
      <c r="AA39" s="100"/>
      <c r="AB39" s="100"/>
      <c r="AC39" s="2"/>
      <c r="AD39" s="2"/>
      <c r="AE39" s="2"/>
      <c r="AF39" s="2"/>
      <c r="AG39" s="2"/>
      <c r="AH39" s="2"/>
      <c r="AI39" s="2"/>
      <c r="AJ39" s="2"/>
      <c r="AK39" s="2"/>
      <c r="AL39" s="2"/>
      <c r="AM39" s="2"/>
      <c r="AN39" s="2"/>
      <c r="AO39" s="2"/>
    </row>
    <row r="40" spans="1:41">
      <c r="A40" s="2"/>
      <c r="B40" s="624" t="s">
        <v>224</v>
      </c>
      <c r="C40" s="93">
        <f t="shared" si="3"/>
        <v>86967</v>
      </c>
      <c r="D40" s="93">
        <v>77648</v>
      </c>
      <c r="E40" s="93">
        <v>96286</v>
      </c>
      <c r="F40" s="208"/>
      <c r="G40" s="98"/>
      <c r="H40" s="98"/>
      <c r="I40" s="98"/>
      <c r="J40" s="98"/>
      <c r="K40" s="209"/>
      <c r="L40" s="209"/>
      <c r="M40" s="98"/>
      <c r="N40" s="98"/>
      <c r="O40" s="98"/>
      <c r="P40" s="98"/>
      <c r="Q40" s="165"/>
      <c r="R40" s="165"/>
      <c r="S40" s="161"/>
      <c r="T40" s="161"/>
      <c r="U40" s="161"/>
      <c r="V40" s="161"/>
      <c r="W40" s="161"/>
      <c r="X40" s="207"/>
      <c r="Y40" s="165"/>
      <c r="Z40" s="217" t="s">
        <v>328</v>
      </c>
      <c r="AA40" s="100"/>
      <c r="AB40" s="100"/>
      <c r="AC40" s="2"/>
      <c r="AD40" s="2"/>
      <c r="AE40" s="2"/>
      <c r="AF40" s="2"/>
      <c r="AG40" s="2"/>
      <c r="AH40" s="2"/>
      <c r="AI40" s="2"/>
      <c r="AJ40" s="2"/>
      <c r="AK40" s="2"/>
      <c r="AL40" s="2"/>
      <c r="AM40" s="2"/>
      <c r="AN40" s="2"/>
      <c r="AO40" s="2"/>
    </row>
    <row r="41" spans="1:41">
      <c r="A41" s="2"/>
      <c r="B41" s="624" t="s">
        <v>225</v>
      </c>
      <c r="C41" s="93">
        <f t="shared" si="3"/>
        <v>40775977.5</v>
      </c>
      <c r="D41" s="93">
        <v>37057453</v>
      </c>
      <c r="E41" s="93">
        <v>44494502</v>
      </c>
      <c r="F41" s="98">
        <v>6</v>
      </c>
      <c r="G41" s="98">
        <v>6.5</v>
      </c>
      <c r="H41" s="98">
        <v>5.4</v>
      </c>
      <c r="I41" s="164">
        <v>5.4</v>
      </c>
      <c r="J41" s="164">
        <v>6.4</v>
      </c>
      <c r="K41" s="98">
        <v>6.4</v>
      </c>
      <c r="L41" s="98">
        <v>7.2</v>
      </c>
      <c r="M41" s="98">
        <v>6.7</v>
      </c>
      <c r="N41" s="98">
        <v>6.8</v>
      </c>
      <c r="O41" s="98">
        <v>7.6</v>
      </c>
      <c r="P41" s="98">
        <v>6.7</v>
      </c>
      <c r="Q41" s="165">
        <v>5.9</v>
      </c>
      <c r="R41" s="165">
        <v>5.9</v>
      </c>
      <c r="S41" s="161">
        <v>5.7</v>
      </c>
      <c r="T41" s="161">
        <v>5.3</v>
      </c>
      <c r="U41" s="161">
        <v>6.5</v>
      </c>
      <c r="V41" s="161">
        <v>7.7</v>
      </c>
      <c r="W41" s="161">
        <v>6.2</v>
      </c>
      <c r="X41" s="207">
        <v>6.5</v>
      </c>
      <c r="Y41" s="165"/>
      <c r="Z41" s="217" t="s">
        <v>10</v>
      </c>
      <c r="AA41" s="100"/>
      <c r="AB41" s="100"/>
      <c r="AC41" s="2"/>
      <c r="AD41" s="2"/>
      <c r="AE41" s="2"/>
      <c r="AF41" s="2"/>
      <c r="AG41" s="2"/>
      <c r="AH41" s="2"/>
      <c r="AI41" s="2"/>
      <c r="AJ41" s="2"/>
      <c r="AK41" s="2"/>
      <c r="AL41" s="2"/>
      <c r="AM41" s="2"/>
      <c r="AN41" s="2"/>
      <c r="AO41" s="2"/>
    </row>
    <row r="42" spans="1:41">
      <c r="A42" s="2"/>
      <c r="B42" s="624" t="s">
        <v>103</v>
      </c>
      <c r="C42" s="93">
        <f t="shared" si="3"/>
        <v>3013937</v>
      </c>
      <c r="D42" s="93">
        <v>3076098</v>
      </c>
      <c r="E42" s="93">
        <v>2951776</v>
      </c>
      <c r="F42" s="98">
        <v>1.8</v>
      </c>
      <c r="G42" s="98">
        <v>2</v>
      </c>
      <c r="H42" s="98">
        <v>2.1</v>
      </c>
      <c r="I42" s="164">
        <v>2.1</v>
      </c>
      <c r="J42" s="164">
        <v>2.5</v>
      </c>
      <c r="K42" s="98">
        <v>2.5</v>
      </c>
      <c r="L42" s="98">
        <v>2.4</v>
      </c>
      <c r="M42" s="98">
        <v>2.35</v>
      </c>
      <c r="N42" s="98">
        <v>2.2999999999999998</v>
      </c>
      <c r="O42" s="98">
        <v>2.2999999999999998</v>
      </c>
      <c r="P42" s="98">
        <v>2.2999999999999998</v>
      </c>
      <c r="Q42" s="165">
        <v>2.4</v>
      </c>
      <c r="R42" s="165">
        <v>2.1</v>
      </c>
      <c r="S42" s="161">
        <v>2.2000000000000002</v>
      </c>
      <c r="T42" s="161">
        <v>2.2999999999999998</v>
      </c>
      <c r="U42" s="161">
        <v>2.6</v>
      </c>
      <c r="V42" s="161">
        <v>2.2000000000000002</v>
      </c>
      <c r="W42" s="161">
        <v>2.4</v>
      </c>
      <c r="X42" s="207">
        <v>1.9</v>
      </c>
      <c r="Y42" s="165"/>
      <c r="Z42" s="217" t="s">
        <v>411</v>
      </c>
      <c r="AA42" s="100"/>
      <c r="AB42" s="100"/>
      <c r="AC42" s="2"/>
      <c r="AD42" s="2"/>
      <c r="AE42" s="2"/>
      <c r="AF42" s="2"/>
      <c r="AG42" s="2"/>
      <c r="AH42" s="2"/>
      <c r="AI42" s="2"/>
      <c r="AJ42" s="2"/>
      <c r="AK42" s="2"/>
      <c r="AL42" s="2"/>
      <c r="AM42" s="2"/>
      <c r="AN42" s="2"/>
      <c r="AO42" s="2"/>
    </row>
    <row r="43" spans="1:41">
      <c r="A43" s="2"/>
      <c r="B43" s="624" t="s">
        <v>226</v>
      </c>
      <c r="C43" s="93">
        <f t="shared" si="3"/>
        <v>98351.5</v>
      </c>
      <c r="D43" s="93">
        <v>90858</v>
      </c>
      <c r="E43" s="93">
        <v>105845</v>
      </c>
      <c r="F43" s="208"/>
      <c r="G43" s="98"/>
      <c r="H43" s="98"/>
      <c r="I43" s="98"/>
      <c r="J43" s="98"/>
      <c r="K43" s="209"/>
      <c r="L43" s="209"/>
      <c r="M43" s="98"/>
      <c r="N43" s="98"/>
      <c r="O43" s="98"/>
      <c r="P43" s="98"/>
      <c r="Q43" s="165"/>
      <c r="R43" s="165"/>
      <c r="S43" s="161"/>
      <c r="T43" s="161"/>
      <c r="U43" s="161"/>
      <c r="V43" s="161"/>
      <c r="W43" s="161"/>
      <c r="X43" s="207"/>
      <c r="Y43" s="165"/>
      <c r="Z43" s="217" t="s">
        <v>329</v>
      </c>
      <c r="AA43" s="100"/>
      <c r="AB43" s="100"/>
      <c r="AC43" s="2"/>
      <c r="AD43" s="2"/>
      <c r="AE43" s="2"/>
      <c r="AF43" s="2"/>
      <c r="AG43" s="2"/>
      <c r="AH43" s="2"/>
      <c r="AI43" s="2"/>
      <c r="AJ43" s="2"/>
      <c r="AK43" s="2"/>
      <c r="AL43" s="2"/>
      <c r="AM43" s="2"/>
      <c r="AN43" s="2"/>
      <c r="AO43" s="2"/>
    </row>
    <row r="44" spans="1:41">
      <c r="A44" s="2"/>
      <c r="B44" s="624" t="s">
        <v>24</v>
      </c>
      <c r="C44" s="93">
        <f t="shared" si="3"/>
        <v>22072684.5</v>
      </c>
      <c r="D44" s="93">
        <v>19153000</v>
      </c>
      <c r="E44" s="93">
        <v>24992369</v>
      </c>
      <c r="F44" s="208"/>
      <c r="G44" s="98"/>
      <c r="H44" s="98"/>
      <c r="I44" s="98"/>
      <c r="J44" s="98"/>
      <c r="K44" s="98"/>
      <c r="L44" s="98"/>
      <c r="M44" s="98"/>
      <c r="N44" s="98"/>
      <c r="O44" s="98"/>
      <c r="P44" s="98"/>
      <c r="Q44" s="165"/>
      <c r="R44" s="165"/>
      <c r="S44" s="161"/>
      <c r="T44" s="161"/>
      <c r="U44" s="161"/>
      <c r="V44" s="161"/>
      <c r="W44" s="161"/>
      <c r="X44" s="207"/>
      <c r="Y44" s="165"/>
      <c r="Z44" s="217" t="s">
        <v>10</v>
      </c>
      <c r="AA44" s="100"/>
      <c r="AB44" s="100"/>
      <c r="AC44" s="2"/>
      <c r="AD44" s="2"/>
      <c r="AE44" s="2"/>
      <c r="AF44" s="2"/>
      <c r="AG44" s="2"/>
      <c r="AH44" s="2"/>
      <c r="AI44" s="2"/>
      <c r="AJ44" s="2"/>
      <c r="AK44" s="2"/>
      <c r="AL44" s="2"/>
      <c r="AM44" s="2"/>
      <c r="AN44" s="2"/>
      <c r="AO44" s="2"/>
    </row>
    <row r="45" spans="1:41">
      <c r="A45" s="2"/>
      <c r="B45" s="624" t="s">
        <v>33</v>
      </c>
      <c r="C45" s="93">
        <f t="shared" si="3"/>
        <v>8429301.5</v>
      </c>
      <c r="D45" s="93">
        <v>8011566</v>
      </c>
      <c r="E45" s="93">
        <v>8847037</v>
      </c>
      <c r="F45" s="208"/>
      <c r="G45" s="98"/>
      <c r="H45" s="98"/>
      <c r="I45" s="98"/>
      <c r="J45" s="98"/>
      <c r="K45" s="98"/>
      <c r="L45" s="98"/>
      <c r="M45" s="98"/>
      <c r="N45" s="98"/>
      <c r="O45" s="98"/>
      <c r="P45" s="98"/>
      <c r="Q45" s="165"/>
      <c r="R45" s="165"/>
      <c r="S45" s="161"/>
      <c r="T45" s="161"/>
      <c r="U45" s="161"/>
      <c r="V45" s="161"/>
      <c r="W45" s="161"/>
      <c r="X45" s="207"/>
      <c r="Y45" s="165"/>
      <c r="Z45" s="217" t="s">
        <v>10</v>
      </c>
      <c r="AA45" s="100"/>
      <c r="AB45" s="100"/>
      <c r="AC45" s="2"/>
      <c r="AD45" s="2"/>
      <c r="AE45" s="2"/>
      <c r="AF45" s="2"/>
      <c r="AG45" s="2"/>
      <c r="AH45" s="2"/>
      <c r="AI45" s="2"/>
      <c r="AJ45" s="2"/>
      <c r="AK45" s="2"/>
      <c r="AL45" s="2"/>
      <c r="AM45" s="2"/>
      <c r="AN45" s="2"/>
      <c r="AO45" s="2"/>
    </row>
    <row r="46" spans="1:41">
      <c r="A46" s="2"/>
      <c r="B46" s="624" t="s">
        <v>112</v>
      </c>
      <c r="C46" s="93">
        <f t="shared" si="3"/>
        <v>8995467</v>
      </c>
      <c r="D46" s="93">
        <v>8048600</v>
      </c>
      <c r="E46" s="93">
        <v>9942334</v>
      </c>
      <c r="F46" s="208"/>
      <c r="G46" s="98"/>
      <c r="H46" s="98"/>
      <c r="I46" s="98"/>
      <c r="J46" s="98"/>
      <c r="K46" s="98"/>
      <c r="L46" s="98"/>
      <c r="M46" s="98"/>
      <c r="N46" s="98"/>
      <c r="O46" s="98"/>
      <c r="P46" s="98"/>
      <c r="Q46" s="165"/>
      <c r="R46" s="165"/>
      <c r="S46" s="161"/>
      <c r="T46" s="161"/>
      <c r="U46" s="161"/>
      <c r="V46" s="161"/>
      <c r="W46" s="161"/>
      <c r="X46" s="207"/>
      <c r="Y46" s="165"/>
      <c r="Z46" s="217" t="s">
        <v>411</v>
      </c>
      <c r="AA46" s="100"/>
      <c r="AB46" s="100"/>
      <c r="AC46" s="2"/>
      <c r="AD46" s="2"/>
      <c r="AE46" s="2"/>
      <c r="AF46" s="2"/>
      <c r="AG46" s="2"/>
      <c r="AH46" s="2"/>
      <c r="AI46" s="2"/>
      <c r="AJ46" s="2"/>
      <c r="AK46" s="2"/>
      <c r="AL46" s="2"/>
      <c r="AM46" s="2"/>
      <c r="AN46" s="2"/>
      <c r="AO46" s="2"/>
    </row>
    <row r="47" spans="1:41">
      <c r="A47" s="2"/>
      <c r="B47" s="624" t="s">
        <v>66</v>
      </c>
      <c r="C47" s="93">
        <f t="shared" si="3"/>
        <v>341765.5</v>
      </c>
      <c r="D47" s="93">
        <v>297891</v>
      </c>
      <c r="E47" s="93">
        <v>385640</v>
      </c>
      <c r="F47" s="208"/>
      <c r="G47" s="98"/>
      <c r="H47" s="98"/>
      <c r="I47" s="98"/>
      <c r="J47" s="98"/>
      <c r="K47" s="98"/>
      <c r="L47" s="98"/>
      <c r="M47" s="98"/>
      <c r="N47" s="98"/>
      <c r="O47" s="98"/>
      <c r="P47" s="98"/>
      <c r="Q47" s="165"/>
      <c r="R47" s="165"/>
      <c r="S47" s="161"/>
      <c r="T47" s="161"/>
      <c r="U47" s="161"/>
      <c r="V47" s="161"/>
      <c r="W47" s="161"/>
      <c r="X47" s="207"/>
      <c r="Y47" s="165"/>
      <c r="Z47" s="217" t="s">
        <v>10</v>
      </c>
      <c r="AA47" s="100"/>
      <c r="AB47" s="100"/>
      <c r="AC47" s="2"/>
      <c r="AD47" s="2"/>
      <c r="AE47" s="2"/>
      <c r="AF47" s="2"/>
      <c r="AG47" s="2"/>
      <c r="AH47" s="2"/>
      <c r="AI47" s="2"/>
      <c r="AJ47" s="2"/>
      <c r="AK47" s="2"/>
      <c r="AL47" s="2"/>
      <c r="AM47" s="2"/>
      <c r="AN47" s="2"/>
      <c r="AO47" s="2"/>
    </row>
    <row r="48" spans="1:41">
      <c r="A48" s="2"/>
      <c r="B48" s="624" t="s">
        <v>23</v>
      </c>
      <c r="C48" s="93">
        <f t="shared" si="3"/>
        <v>1118147</v>
      </c>
      <c r="D48" s="93">
        <v>666855</v>
      </c>
      <c r="E48" s="93">
        <v>1569439</v>
      </c>
      <c r="F48" s="208"/>
      <c r="G48" s="98"/>
      <c r="H48" s="98"/>
      <c r="I48" s="98"/>
      <c r="J48" s="98"/>
      <c r="K48" s="98"/>
      <c r="L48" s="98"/>
      <c r="M48" s="98"/>
      <c r="N48" s="98"/>
      <c r="O48" s="98"/>
      <c r="P48" s="98"/>
      <c r="Q48" s="165"/>
      <c r="R48" s="165"/>
      <c r="S48" s="161"/>
      <c r="T48" s="161"/>
      <c r="U48" s="161"/>
      <c r="V48" s="161"/>
      <c r="W48" s="161"/>
      <c r="X48" s="207"/>
      <c r="Y48" s="165"/>
      <c r="Z48" s="217" t="s">
        <v>10</v>
      </c>
      <c r="AA48" s="100"/>
      <c r="AB48" s="100"/>
      <c r="AC48" s="2"/>
      <c r="AD48" s="2"/>
      <c r="AE48" s="2"/>
      <c r="AF48" s="2"/>
      <c r="AG48" s="2"/>
      <c r="AH48" s="2"/>
      <c r="AI48" s="2"/>
      <c r="AJ48" s="2"/>
      <c r="AK48" s="2"/>
      <c r="AL48" s="2"/>
      <c r="AM48" s="2"/>
      <c r="AN48" s="2"/>
      <c r="AO48" s="2"/>
    </row>
    <row r="49" spans="1:41">
      <c r="A49" s="2"/>
      <c r="B49" s="624" t="s">
        <v>113</v>
      </c>
      <c r="C49" s="93">
        <f t="shared" si="3"/>
        <v>146318389</v>
      </c>
      <c r="D49" s="93">
        <v>131280739</v>
      </c>
      <c r="E49" s="93">
        <v>161356039</v>
      </c>
      <c r="F49" s="208"/>
      <c r="G49" s="98"/>
      <c r="H49" s="98"/>
      <c r="I49" s="98"/>
      <c r="J49" s="98"/>
      <c r="K49" s="98"/>
      <c r="L49" s="98"/>
      <c r="M49" s="98"/>
      <c r="N49" s="98"/>
      <c r="O49" s="98"/>
      <c r="P49" s="98"/>
      <c r="Q49" s="165"/>
      <c r="R49" s="165"/>
      <c r="S49" s="161"/>
      <c r="T49" s="161"/>
      <c r="U49" s="161"/>
      <c r="V49" s="161"/>
      <c r="W49" s="161"/>
      <c r="X49" s="207"/>
      <c r="Y49" s="165"/>
      <c r="Z49" s="217" t="s">
        <v>411</v>
      </c>
      <c r="AA49" s="100"/>
      <c r="AB49" s="100"/>
      <c r="AC49" s="2"/>
      <c r="AD49" s="2"/>
      <c r="AE49" s="2"/>
      <c r="AF49" s="2"/>
      <c r="AG49" s="2"/>
      <c r="AH49" s="2"/>
      <c r="AI49" s="2"/>
      <c r="AJ49" s="2"/>
      <c r="AK49" s="2"/>
      <c r="AL49" s="2"/>
      <c r="AM49" s="2"/>
      <c r="AN49" s="2"/>
      <c r="AO49" s="2"/>
    </row>
    <row r="50" spans="1:41">
      <c r="A50" s="2"/>
      <c r="B50" s="624" t="s">
        <v>58</v>
      </c>
      <c r="C50" s="93">
        <f t="shared" si="3"/>
        <v>278239.5</v>
      </c>
      <c r="D50" s="93">
        <v>269838</v>
      </c>
      <c r="E50" s="93">
        <v>286641</v>
      </c>
      <c r="F50" s="208"/>
      <c r="G50" s="98"/>
      <c r="H50" s="98"/>
      <c r="I50" s="98"/>
      <c r="J50" s="98"/>
      <c r="K50" s="98"/>
      <c r="L50" s="98"/>
      <c r="M50" s="98"/>
      <c r="N50" s="98"/>
      <c r="O50" s="98"/>
      <c r="P50" s="98"/>
      <c r="Q50" s="165"/>
      <c r="R50" s="165"/>
      <c r="S50" s="161"/>
      <c r="T50" s="161"/>
      <c r="U50" s="161"/>
      <c r="V50" s="161"/>
      <c r="W50" s="161"/>
      <c r="X50" s="207"/>
      <c r="Y50" s="165"/>
      <c r="Z50" s="217" t="s">
        <v>10</v>
      </c>
      <c r="AA50" s="100"/>
      <c r="AB50" s="100"/>
      <c r="AC50" s="2"/>
      <c r="AD50" s="2"/>
      <c r="AE50" s="2"/>
      <c r="AF50" s="2"/>
      <c r="AG50" s="2"/>
      <c r="AH50" s="2"/>
      <c r="AI50" s="2"/>
      <c r="AJ50" s="2"/>
      <c r="AK50" s="2"/>
      <c r="AL50" s="2"/>
      <c r="AM50" s="2"/>
      <c r="AN50" s="2"/>
      <c r="AO50" s="2"/>
    </row>
    <row r="51" spans="1:41">
      <c r="A51" s="2"/>
      <c r="B51" s="624" t="s">
        <v>78</v>
      </c>
      <c r="C51" s="93">
        <f t="shared" si="3"/>
        <v>9745193</v>
      </c>
      <c r="D51" s="93">
        <v>10005000</v>
      </c>
      <c r="E51" s="95">
        <v>9485386</v>
      </c>
      <c r="F51" s="208"/>
      <c r="G51" s="98"/>
      <c r="H51" s="98"/>
      <c r="I51" s="98"/>
      <c r="J51" s="98"/>
      <c r="K51" s="98"/>
      <c r="L51" s="98"/>
      <c r="M51" s="98"/>
      <c r="N51" s="98"/>
      <c r="O51" s="98"/>
      <c r="P51" s="98"/>
      <c r="Q51" s="165"/>
      <c r="R51" s="165"/>
      <c r="S51" s="161"/>
      <c r="T51" s="161"/>
      <c r="U51" s="161"/>
      <c r="V51" s="161"/>
      <c r="W51" s="161"/>
      <c r="X51" s="207"/>
      <c r="Y51" s="165"/>
      <c r="Z51" s="217" t="s">
        <v>10</v>
      </c>
      <c r="AA51" s="100"/>
      <c r="AB51" s="100"/>
      <c r="AC51" s="2"/>
      <c r="AD51" s="2"/>
      <c r="AE51" s="2"/>
      <c r="AF51" s="2"/>
      <c r="AG51" s="2"/>
      <c r="AH51" s="2"/>
      <c r="AI51" s="2"/>
      <c r="AJ51" s="2"/>
      <c r="AK51" s="2"/>
      <c r="AL51" s="2"/>
      <c r="AM51" s="2"/>
      <c r="AN51" s="2"/>
      <c r="AO51" s="2"/>
    </row>
    <row r="52" spans="1:41">
      <c r="A52" s="2"/>
      <c r="B52" s="624" t="s">
        <v>32</v>
      </c>
      <c r="C52" s="93">
        <f t="shared" si="3"/>
        <v>10836659</v>
      </c>
      <c r="D52" s="93">
        <v>10251250</v>
      </c>
      <c r="E52" s="95">
        <v>11422068</v>
      </c>
      <c r="F52" s="98">
        <v>45.7</v>
      </c>
      <c r="G52" s="98">
        <v>44</v>
      </c>
      <c r="H52" s="98">
        <v>44.7</v>
      </c>
      <c r="I52" s="164">
        <v>44.7</v>
      </c>
      <c r="J52" s="164">
        <v>45.3</v>
      </c>
      <c r="K52" s="98">
        <v>45.3</v>
      </c>
      <c r="L52" s="98">
        <v>44.3</v>
      </c>
      <c r="M52" s="98">
        <v>46</v>
      </c>
      <c r="N52" s="98">
        <v>43.4</v>
      </c>
      <c r="O52" s="98">
        <v>45</v>
      </c>
      <c r="P52" s="98">
        <v>45.7</v>
      </c>
      <c r="Q52" s="165">
        <v>45.9</v>
      </c>
      <c r="R52" s="165">
        <v>38.5</v>
      </c>
      <c r="S52" s="161">
        <v>40.6</v>
      </c>
      <c r="T52" s="161">
        <v>32.1</v>
      </c>
      <c r="U52" s="161">
        <v>24.8</v>
      </c>
      <c r="V52" s="161">
        <v>41.3</v>
      </c>
      <c r="W52" s="161">
        <v>40</v>
      </c>
      <c r="X52" s="207">
        <v>27.3</v>
      </c>
      <c r="Y52" s="165"/>
      <c r="Z52" s="217" t="s">
        <v>10</v>
      </c>
      <c r="AA52" s="100"/>
      <c r="AB52" s="100"/>
      <c r="AC52" s="2"/>
      <c r="AD52" s="2"/>
      <c r="AE52" s="2"/>
      <c r="AF52" s="2"/>
      <c r="AG52" s="2"/>
      <c r="AH52" s="2"/>
      <c r="AI52" s="2"/>
      <c r="AJ52" s="2"/>
      <c r="AK52" s="2"/>
      <c r="AL52" s="2"/>
      <c r="AM52" s="2"/>
      <c r="AN52" s="2"/>
      <c r="AO52" s="2"/>
    </row>
    <row r="53" spans="1:41">
      <c r="A53" s="2"/>
      <c r="B53" s="624" t="s">
        <v>227</v>
      </c>
      <c r="C53" s="93">
        <f t="shared" si="3"/>
        <v>315191.5</v>
      </c>
      <c r="D53" s="93">
        <v>247312</v>
      </c>
      <c r="E53" s="95">
        <v>383071</v>
      </c>
      <c r="F53" s="208"/>
      <c r="G53" s="98"/>
      <c r="H53" s="98"/>
      <c r="I53" s="98"/>
      <c r="J53" s="98"/>
      <c r="K53" s="98"/>
      <c r="L53" s="98"/>
      <c r="M53" s="98"/>
      <c r="N53" s="98"/>
      <c r="O53" s="98"/>
      <c r="P53" s="98"/>
      <c r="Q53" s="165"/>
      <c r="R53" s="165"/>
      <c r="S53" s="161"/>
      <c r="T53" s="161"/>
      <c r="U53" s="161"/>
      <c r="V53" s="161"/>
      <c r="W53" s="161"/>
      <c r="X53" s="207"/>
      <c r="Y53" s="165"/>
      <c r="Z53" s="217" t="s">
        <v>10</v>
      </c>
      <c r="AA53" s="100"/>
      <c r="AB53" s="100"/>
      <c r="AC53" s="2"/>
      <c r="AD53" s="2"/>
      <c r="AE53" s="2"/>
      <c r="AF53" s="2"/>
      <c r="AG53" s="2"/>
      <c r="AH53" s="2"/>
      <c r="AI53" s="2"/>
      <c r="AJ53" s="2"/>
      <c r="AK53" s="2"/>
      <c r="AL53" s="2"/>
      <c r="AM53" s="2"/>
      <c r="AN53" s="2"/>
      <c r="AO53" s="2"/>
    </row>
    <row r="54" spans="1:41">
      <c r="A54" s="2"/>
      <c r="B54" s="624" t="s">
        <v>114</v>
      </c>
      <c r="C54" s="93">
        <f t="shared" si="3"/>
        <v>9217207</v>
      </c>
      <c r="D54" s="93">
        <v>6949366</v>
      </c>
      <c r="E54" s="95">
        <v>11485048</v>
      </c>
      <c r="F54" s="208"/>
      <c r="G54" s="98"/>
      <c r="H54" s="98"/>
      <c r="I54" s="98"/>
      <c r="J54" s="98"/>
      <c r="K54" s="98"/>
      <c r="L54" s="98"/>
      <c r="M54" s="98"/>
      <c r="N54" s="98"/>
      <c r="O54" s="98"/>
      <c r="P54" s="98"/>
      <c r="Q54" s="165"/>
      <c r="R54" s="165"/>
      <c r="S54" s="161"/>
      <c r="T54" s="161"/>
      <c r="U54" s="161"/>
      <c r="V54" s="161"/>
      <c r="W54" s="161"/>
      <c r="X54" s="207"/>
      <c r="Y54" s="165"/>
      <c r="Z54" s="217" t="s">
        <v>411</v>
      </c>
      <c r="AA54" s="100"/>
      <c r="AB54" s="100"/>
      <c r="AC54" s="2"/>
      <c r="AD54" s="2"/>
      <c r="AE54" s="2"/>
      <c r="AF54" s="2"/>
      <c r="AG54" s="2"/>
      <c r="AH54" s="2"/>
      <c r="AI54" s="2"/>
      <c r="AJ54" s="2"/>
      <c r="AK54" s="2"/>
      <c r="AL54" s="2"/>
      <c r="AM54" s="2"/>
      <c r="AN54" s="2"/>
      <c r="AO54" s="2"/>
    </row>
    <row r="55" spans="1:41">
      <c r="A55" s="2"/>
      <c r="B55" s="624" t="s">
        <v>228</v>
      </c>
      <c r="C55" s="93">
        <f t="shared" si="3"/>
        <v>62900.5</v>
      </c>
      <c r="D55" s="93">
        <v>61833</v>
      </c>
      <c r="E55" s="95">
        <v>63968</v>
      </c>
      <c r="F55" s="208"/>
      <c r="G55" s="98"/>
      <c r="H55" s="98"/>
      <c r="I55" s="98"/>
      <c r="J55" s="98"/>
      <c r="K55" s="98"/>
      <c r="L55" s="98"/>
      <c r="M55" s="98"/>
      <c r="N55" s="98"/>
      <c r="O55" s="98"/>
      <c r="P55" s="98"/>
      <c r="Q55" s="165"/>
      <c r="R55" s="165"/>
      <c r="S55" s="161"/>
      <c r="T55" s="161"/>
      <c r="U55" s="161"/>
      <c r="V55" s="161"/>
      <c r="W55" s="161"/>
      <c r="X55" s="207"/>
      <c r="Y55" s="165"/>
      <c r="Z55" s="217" t="s">
        <v>328</v>
      </c>
      <c r="AA55" s="100"/>
      <c r="AB55" s="100"/>
      <c r="AC55" s="2"/>
      <c r="AD55" s="2"/>
      <c r="AE55" s="2"/>
      <c r="AF55" s="2"/>
      <c r="AG55" s="2"/>
      <c r="AH55" s="2"/>
      <c r="AI55" s="2"/>
      <c r="AJ55" s="2"/>
      <c r="AK55" s="2"/>
      <c r="AL55" s="2"/>
      <c r="AM55" s="2"/>
      <c r="AN55" s="2"/>
      <c r="AO55" s="2"/>
    </row>
    <row r="56" spans="1:41">
      <c r="A56" s="2"/>
      <c r="B56" s="624" t="s">
        <v>115</v>
      </c>
      <c r="C56" s="93">
        <f t="shared" si="3"/>
        <v>659290.5</v>
      </c>
      <c r="D56" s="93">
        <v>564187</v>
      </c>
      <c r="E56" s="95">
        <v>754394</v>
      </c>
      <c r="F56" s="208"/>
      <c r="G56" s="98"/>
      <c r="H56" s="98"/>
      <c r="I56" s="98"/>
      <c r="J56" s="98"/>
      <c r="K56" s="98"/>
      <c r="L56" s="98"/>
      <c r="M56" s="98"/>
      <c r="N56" s="98"/>
      <c r="O56" s="98"/>
      <c r="P56" s="98"/>
      <c r="Q56" s="165"/>
      <c r="R56" s="165"/>
      <c r="S56" s="161"/>
      <c r="T56" s="161"/>
      <c r="U56" s="161"/>
      <c r="V56" s="161"/>
      <c r="W56" s="161"/>
      <c r="X56" s="207"/>
      <c r="Y56" s="165"/>
      <c r="Z56" s="217" t="s">
        <v>411</v>
      </c>
      <c r="AA56" s="100"/>
      <c r="AB56" s="100"/>
      <c r="AC56" s="2"/>
      <c r="AD56" s="2"/>
      <c r="AE56" s="2"/>
      <c r="AF56" s="2"/>
      <c r="AG56" s="2"/>
      <c r="AH56" s="2"/>
      <c r="AI56" s="2"/>
      <c r="AJ56" s="2"/>
      <c r="AK56" s="2"/>
      <c r="AL56" s="2"/>
      <c r="AM56" s="2"/>
      <c r="AN56" s="2"/>
      <c r="AO56" s="2"/>
    </row>
    <row r="57" spans="1:41">
      <c r="A57" s="2"/>
      <c r="B57" s="624" t="s">
        <v>99</v>
      </c>
      <c r="C57" s="93">
        <f t="shared" si="3"/>
        <v>9846327</v>
      </c>
      <c r="D57" s="93">
        <v>8339512</v>
      </c>
      <c r="E57" s="95">
        <v>11353142</v>
      </c>
      <c r="F57" s="208"/>
      <c r="G57" s="98"/>
      <c r="H57" s="98"/>
      <c r="I57" s="98"/>
      <c r="J57" s="98"/>
      <c r="K57" s="98"/>
      <c r="L57" s="98"/>
      <c r="M57" s="98"/>
      <c r="N57" s="98"/>
      <c r="O57" s="98"/>
      <c r="P57" s="98"/>
      <c r="Q57" s="165"/>
      <c r="R57" s="165"/>
      <c r="S57" s="161"/>
      <c r="T57" s="161"/>
      <c r="U57" s="161"/>
      <c r="V57" s="161"/>
      <c r="W57" s="161"/>
      <c r="X57" s="207"/>
      <c r="Y57" s="165"/>
      <c r="Z57" s="217" t="s">
        <v>10</v>
      </c>
      <c r="AA57" s="100"/>
      <c r="AB57" s="100"/>
      <c r="AC57" s="2"/>
      <c r="AD57" s="2"/>
      <c r="AE57" s="2"/>
      <c r="AF57" s="2"/>
      <c r="AG57" s="2"/>
      <c r="AH57" s="2"/>
      <c r="AI57" s="2"/>
      <c r="AJ57" s="2"/>
      <c r="AK57" s="2"/>
      <c r="AL57" s="2"/>
      <c r="AM57" s="2"/>
      <c r="AN57" s="2"/>
      <c r="AO57" s="2"/>
    </row>
    <row r="58" spans="1:41">
      <c r="A58" s="2"/>
      <c r="B58" s="624" t="s">
        <v>229</v>
      </c>
      <c r="C58" s="93">
        <f t="shared" si="3"/>
        <v>3558403.5</v>
      </c>
      <c r="D58" s="93">
        <v>3792878</v>
      </c>
      <c r="E58" s="95">
        <v>3323929</v>
      </c>
      <c r="F58" s="208"/>
      <c r="G58" s="98"/>
      <c r="H58" s="98"/>
      <c r="I58" s="98"/>
      <c r="J58" s="98"/>
      <c r="K58" s="98"/>
      <c r="L58" s="98"/>
      <c r="M58" s="98"/>
      <c r="N58" s="98"/>
      <c r="O58" s="98"/>
      <c r="P58" s="98"/>
      <c r="Q58" s="165"/>
      <c r="R58" s="165"/>
      <c r="S58" s="161"/>
      <c r="T58" s="161"/>
      <c r="U58" s="161"/>
      <c r="V58" s="161"/>
      <c r="W58" s="161"/>
      <c r="X58" s="207"/>
      <c r="Y58" s="165"/>
      <c r="Z58" s="217" t="s">
        <v>10</v>
      </c>
      <c r="AA58" s="100"/>
      <c r="AB58" s="100"/>
      <c r="AC58" s="2"/>
      <c r="AD58" s="2"/>
      <c r="AE58" s="2"/>
      <c r="AF58" s="2"/>
      <c r="AG58" s="2"/>
      <c r="AH58" s="2"/>
      <c r="AI58" s="2"/>
      <c r="AJ58" s="2"/>
      <c r="AK58" s="2"/>
      <c r="AL58" s="2"/>
      <c r="AM58" s="2"/>
      <c r="AN58" s="2"/>
      <c r="AO58" s="2"/>
    </row>
    <row r="59" spans="1:41">
      <c r="A59" s="2"/>
      <c r="B59" s="624" t="s">
        <v>83</v>
      </c>
      <c r="C59" s="93">
        <f t="shared" si="3"/>
        <v>1995352.5</v>
      </c>
      <c r="D59" s="93">
        <v>1736579</v>
      </c>
      <c r="E59" s="95">
        <v>2254126</v>
      </c>
      <c r="F59" s="208"/>
      <c r="G59" s="98"/>
      <c r="H59" s="98"/>
      <c r="I59" s="98"/>
      <c r="J59" s="98"/>
      <c r="K59" s="98"/>
      <c r="L59" s="98"/>
      <c r="M59" s="98"/>
      <c r="N59" s="98"/>
      <c r="O59" s="98"/>
      <c r="P59" s="98"/>
      <c r="Q59" s="165"/>
      <c r="R59" s="165"/>
      <c r="S59" s="161"/>
      <c r="T59" s="161"/>
      <c r="U59" s="161"/>
      <c r="V59" s="161"/>
      <c r="W59" s="161"/>
      <c r="X59" s="207"/>
      <c r="Y59" s="165"/>
      <c r="Z59" s="217" t="s">
        <v>10</v>
      </c>
      <c r="AA59" s="100"/>
      <c r="AB59" s="100"/>
      <c r="AC59" s="2"/>
      <c r="AD59" s="2"/>
      <c r="AE59" s="2"/>
      <c r="AF59" s="2"/>
      <c r="AG59" s="2"/>
      <c r="AH59" s="2"/>
      <c r="AI59" s="2"/>
      <c r="AJ59" s="2"/>
      <c r="AK59" s="2"/>
      <c r="AL59" s="2"/>
      <c r="AM59" s="2"/>
      <c r="AN59" s="2"/>
      <c r="AO59" s="2"/>
    </row>
    <row r="60" spans="1:41">
      <c r="A60" s="2"/>
      <c r="B60" s="624" t="s">
        <v>84</v>
      </c>
      <c r="C60" s="93">
        <f t="shared" si="3"/>
        <v>192627887</v>
      </c>
      <c r="D60" s="93">
        <v>175786441</v>
      </c>
      <c r="E60" s="95">
        <v>209469333</v>
      </c>
      <c r="F60" s="98">
        <v>4.9000000000000004</v>
      </c>
      <c r="G60" s="98">
        <v>14.3</v>
      </c>
      <c r="H60" s="98">
        <v>13.8</v>
      </c>
      <c r="I60" s="164">
        <v>13.8</v>
      </c>
      <c r="J60" s="164">
        <v>9.9</v>
      </c>
      <c r="K60" s="98">
        <v>9.9</v>
      </c>
      <c r="L60" s="98">
        <v>13</v>
      </c>
      <c r="M60" s="98">
        <v>11.7</v>
      </c>
      <c r="N60" s="98">
        <v>14</v>
      </c>
      <c r="O60" s="98">
        <v>12.2</v>
      </c>
      <c r="P60" s="98">
        <v>13.9</v>
      </c>
      <c r="Q60" s="165">
        <v>14.8</v>
      </c>
      <c r="R60" s="165">
        <v>15.2</v>
      </c>
      <c r="S60" s="161">
        <v>13.8</v>
      </c>
      <c r="T60" s="161">
        <v>14.5</v>
      </c>
      <c r="U60" s="161">
        <v>13.9</v>
      </c>
      <c r="V60" s="161">
        <v>15.9</v>
      </c>
      <c r="W60" s="161">
        <v>15.7</v>
      </c>
      <c r="X60" s="207">
        <v>14.8</v>
      </c>
      <c r="Y60" s="165"/>
      <c r="Z60" s="217" t="s">
        <v>10</v>
      </c>
      <c r="AA60" s="100"/>
      <c r="AB60" s="100"/>
      <c r="AC60" s="2"/>
      <c r="AD60" s="2"/>
      <c r="AE60" s="2"/>
      <c r="AF60" s="2"/>
      <c r="AG60" s="2"/>
      <c r="AH60" s="2"/>
      <c r="AI60" s="2"/>
      <c r="AJ60" s="2"/>
      <c r="AK60" s="2"/>
      <c r="AL60" s="2"/>
      <c r="AM60" s="2"/>
      <c r="AN60" s="2"/>
      <c r="AO60" s="2"/>
    </row>
    <row r="61" spans="1:41">
      <c r="A61" s="2"/>
      <c r="B61" s="624" t="s">
        <v>16</v>
      </c>
      <c r="C61" s="93">
        <f t="shared" si="3"/>
        <v>379758</v>
      </c>
      <c r="D61" s="93">
        <v>330554</v>
      </c>
      <c r="E61" s="95">
        <v>428962</v>
      </c>
      <c r="F61" s="208"/>
      <c r="G61" s="98"/>
      <c r="H61" s="98"/>
      <c r="I61" s="98"/>
      <c r="J61" s="98"/>
      <c r="K61" s="98"/>
      <c r="L61" s="98"/>
      <c r="M61" s="98"/>
      <c r="N61" s="98"/>
      <c r="O61" s="98"/>
      <c r="P61" s="98"/>
      <c r="Q61" s="165"/>
      <c r="R61" s="165"/>
      <c r="S61" s="161"/>
      <c r="T61" s="161"/>
      <c r="U61" s="161"/>
      <c r="V61" s="161"/>
      <c r="W61" s="161"/>
      <c r="X61" s="207"/>
      <c r="Y61" s="165"/>
      <c r="Z61" s="217" t="s">
        <v>10</v>
      </c>
      <c r="AA61" s="100"/>
      <c r="AB61" s="100"/>
      <c r="AC61" s="2"/>
      <c r="AD61" s="2"/>
      <c r="AE61" s="2"/>
      <c r="AF61" s="2"/>
      <c r="AG61" s="2"/>
      <c r="AH61" s="2"/>
      <c r="AI61" s="2"/>
      <c r="AJ61" s="2"/>
      <c r="AK61" s="2"/>
      <c r="AL61" s="2"/>
      <c r="AM61" s="2"/>
      <c r="AN61" s="2"/>
      <c r="AO61" s="2"/>
    </row>
    <row r="62" spans="1:41">
      <c r="A62" s="2"/>
      <c r="B62" s="624" t="s">
        <v>77</v>
      </c>
      <c r="C62" s="93">
        <f t="shared" si="3"/>
        <v>7597194</v>
      </c>
      <c r="D62" s="93">
        <v>8170172</v>
      </c>
      <c r="E62" s="95">
        <v>7024216</v>
      </c>
      <c r="F62" s="98">
        <v>17.3</v>
      </c>
      <c r="G62" s="98">
        <v>18.2</v>
      </c>
      <c r="H62" s="98">
        <v>20.2</v>
      </c>
      <c r="I62" s="164">
        <v>20.2</v>
      </c>
      <c r="J62" s="164">
        <v>17.3</v>
      </c>
      <c r="K62" s="98">
        <v>17.3</v>
      </c>
      <c r="L62" s="98">
        <v>18.100000000000001</v>
      </c>
      <c r="M62" s="98">
        <v>13.7</v>
      </c>
      <c r="N62" s="98">
        <v>14.7</v>
      </c>
      <c r="O62" s="98">
        <v>14.2</v>
      </c>
      <c r="P62" s="98">
        <v>14.2</v>
      </c>
      <c r="Q62" s="165">
        <v>15.3</v>
      </c>
      <c r="R62" s="165">
        <v>14.9</v>
      </c>
      <c r="S62" s="161">
        <v>13.3</v>
      </c>
      <c r="T62" s="161">
        <v>15</v>
      </c>
      <c r="U62" s="161">
        <v>14.7</v>
      </c>
      <c r="V62" s="161">
        <v>15.8</v>
      </c>
      <c r="W62" s="161">
        <v>15.5</v>
      </c>
      <c r="X62" s="207">
        <v>15.4</v>
      </c>
      <c r="Y62" s="165"/>
      <c r="Z62" s="217" t="s">
        <v>10</v>
      </c>
      <c r="AA62" s="100"/>
      <c r="AB62" s="100"/>
      <c r="AC62" s="2"/>
      <c r="AD62" s="2"/>
      <c r="AE62" s="2"/>
      <c r="AF62" s="2"/>
      <c r="AG62" s="2"/>
      <c r="AH62" s="2"/>
      <c r="AI62" s="2"/>
      <c r="AJ62" s="2"/>
      <c r="AK62" s="2"/>
      <c r="AL62" s="2"/>
      <c r="AM62" s="2"/>
      <c r="AN62" s="2"/>
      <c r="AO62" s="2"/>
    </row>
    <row r="63" spans="1:41">
      <c r="A63" s="2"/>
      <c r="B63" s="624" t="s">
        <v>116</v>
      </c>
      <c r="C63" s="93">
        <f t="shared" si="3"/>
        <v>15679739.5</v>
      </c>
      <c r="D63" s="93">
        <v>11607944</v>
      </c>
      <c r="E63" s="95">
        <v>19751535</v>
      </c>
      <c r="F63" s="208"/>
      <c r="G63" s="98"/>
      <c r="H63" s="98"/>
      <c r="I63" s="98"/>
      <c r="J63" s="98"/>
      <c r="K63" s="209"/>
      <c r="L63" s="209"/>
      <c r="M63" s="98"/>
      <c r="N63" s="98"/>
      <c r="O63" s="98"/>
      <c r="P63" s="98"/>
      <c r="Q63" s="165"/>
      <c r="R63" s="165"/>
      <c r="S63" s="161"/>
      <c r="T63" s="161"/>
      <c r="U63" s="161"/>
      <c r="V63" s="161"/>
      <c r="W63" s="161"/>
      <c r="X63" s="207"/>
      <c r="Y63" s="165"/>
      <c r="Z63" s="217" t="s">
        <v>411</v>
      </c>
      <c r="AA63" s="100"/>
      <c r="AB63" s="100"/>
      <c r="AC63" s="2"/>
      <c r="AD63" s="2"/>
      <c r="AE63" s="2"/>
      <c r="AF63" s="2"/>
      <c r="AG63" s="2"/>
      <c r="AH63" s="2"/>
      <c r="AI63" s="2"/>
      <c r="AJ63" s="2"/>
      <c r="AK63" s="2"/>
      <c r="AL63" s="2"/>
      <c r="AM63" s="2"/>
      <c r="AN63" s="2"/>
      <c r="AO63" s="2"/>
    </row>
    <row r="64" spans="1:41">
      <c r="A64" s="2"/>
      <c r="B64" s="624" t="s">
        <v>117</v>
      </c>
      <c r="C64" s="93">
        <f t="shared" si="3"/>
        <v>8971225.5</v>
      </c>
      <c r="D64" s="93">
        <v>6767073</v>
      </c>
      <c r="E64" s="95">
        <v>11175378</v>
      </c>
      <c r="F64" s="208"/>
      <c r="G64" s="98"/>
      <c r="H64" s="98"/>
      <c r="I64" s="98"/>
      <c r="J64" s="98"/>
      <c r="K64" s="209"/>
      <c r="L64" s="209"/>
      <c r="M64" s="98"/>
      <c r="N64" s="98"/>
      <c r="O64" s="98"/>
      <c r="P64" s="98"/>
      <c r="Q64" s="165"/>
      <c r="R64" s="165"/>
      <c r="S64" s="161"/>
      <c r="T64" s="161"/>
      <c r="U64" s="161"/>
      <c r="V64" s="161"/>
      <c r="W64" s="161"/>
      <c r="X64" s="207"/>
      <c r="Y64" s="165"/>
      <c r="Z64" s="217" t="s">
        <v>411</v>
      </c>
      <c r="AA64" s="100"/>
      <c r="AB64" s="100"/>
      <c r="AC64" s="2"/>
      <c r="AD64" s="2"/>
      <c r="AE64" s="2"/>
      <c r="AF64" s="2"/>
      <c r="AG64" s="2"/>
      <c r="AH64" s="2"/>
      <c r="AI64" s="2"/>
      <c r="AJ64" s="2"/>
      <c r="AK64" s="2"/>
      <c r="AL64" s="2"/>
      <c r="AM64" s="2"/>
      <c r="AN64" s="2"/>
      <c r="AO64" s="2"/>
    </row>
    <row r="65" spans="1:41">
      <c r="A65" s="2"/>
      <c r="B65" s="624" t="s">
        <v>118</v>
      </c>
      <c r="C65" s="93">
        <f t="shared" si="3"/>
        <v>14223851.5</v>
      </c>
      <c r="D65" s="93">
        <v>12197905</v>
      </c>
      <c r="E65" s="95">
        <v>16249798</v>
      </c>
      <c r="F65" s="208"/>
      <c r="G65" s="98"/>
      <c r="H65" s="98"/>
      <c r="I65" s="98"/>
      <c r="J65" s="98"/>
      <c r="K65" s="209"/>
      <c r="L65" s="209"/>
      <c r="M65" s="98"/>
      <c r="N65" s="98"/>
      <c r="O65" s="98"/>
      <c r="P65" s="98"/>
      <c r="Q65" s="165"/>
      <c r="R65" s="165"/>
      <c r="S65" s="161"/>
      <c r="T65" s="161"/>
      <c r="U65" s="161"/>
      <c r="V65" s="161"/>
      <c r="W65" s="161"/>
      <c r="X65" s="207"/>
      <c r="Y65" s="165"/>
      <c r="Z65" s="217" t="s">
        <v>411</v>
      </c>
      <c r="AA65" s="100"/>
      <c r="AB65" s="100"/>
      <c r="AC65" s="2"/>
      <c r="AD65" s="2"/>
      <c r="AE65" s="2"/>
      <c r="AF65" s="2"/>
      <c r="AG65" s="2"/>
      <c r="AH65" s="2"/>
      <c r="AI65" s="2"/>
      <c r="AJ65" s="2"/>
      <c r="AK65" s="2"/>
      <c r="AL65" s="2"/>
      <c r="AM65" s="2"/>
      <c r="AN65" s="2"/>
      <c r="AO65" s="2"/>
    </row>
    <row r="66" spans="1:41">
      <c r="A66" s="2"/>
      <c r="B66" s="624" t="s">
        <v>119</v>
      </c>
      <c r="C66" s="93">
        <f t="shared" si="3"/>
        <v>20571975</v>
      </c>
      <c r="D66" s="93">
        <v>15927713</v>
      </c>
      <c r="E66" s="95">
        <v>25216237</v>
      </c>
      <c r="F66" s="208"/>
      <c r="G66" s="98"/>
      <c r="H66" s="98"/>
      <c r="I66" s="98"/>
      <c r="J66" s="98"/>
      <c r="K66" s="209"/>
      <c r="L66" s="209"/>
      <c r="M66" s="98"/>
      <c r="N66" s="98"/>
      <c r="O66" s="98"/>
      <c r="P66" s="98"/>
      <c r="Q66" s="165"/>
      <c r="R66" s="165"/>
      <c r="S66" s="161"/>
      <c r="T66" s="161"/>
      <c r="U66" s="161"/>
      <c r="V66" s="161"/>
      <c r="W66" s="161"/>
      <c r="X66" s="207"/>
      <c r="Y66" s="165"/>
      <c r="Z66" s="217" t="s">
        <v>411</v>
      </c>
      <c r="AA66" s="100"/>
      <c r="AB66" s="100"/>
      <c r="AC66" s="2"/>
      <c r="AD66" s="2"/>
      <c r="AE66" s="2"/>
      <c r="AF66" s="2"/>
      <c r="AG66" s="2"/>
      <c r="AH66" s="2"/>
      <c r="AI66" s="2"/>
      <c r="AJ66" s="2"/>
      <c r="AK66" s="2"/>
      <c r="AL66" s="2"/>
      <c r="AM66" s="2"/>
      <c r="AN66" s="2"/>
      <c r="AO66" s="2"/>
    </row>
    <row r="67" spans="1:41">
      <c r="A67" s="2"/>
      <c r="B67" s="624" t="s">
        <v>27</v>
      </c>
      <c r="C67" s="93">
        <f t="shared" ref="C67:C98" si="4">(D67+E67)/2</f>
        <v>33914278</v>
      </c>
      <c r="D67" s="93">
        <v>30769700</v>
      </c>
      <c r="E67" s="95">
        <v>37058856</v>
      </c>
      <c r="F67" s="98">
        <v>68.7</v>
      </c>
      <c r="G67" s="98">
        <v>72.900000000000006</v>
      </c>
      <c r="H67" s="98">
        <v>71.2</v>
      </c>
      <c r="I67" s="164">
        <v>71.2</v>
      </c>
      <c r="J67" s="164">
        <v>86.8</v>
      </c>
      <c r="K67" s="98">
        <v>86.8</v>
      </c>
      <c r="L67" s="98">
        <v>92.4</v>
      </c>
      <c r="M67" s="98">
        <v>88.2</v>
      </c>
      <c r="N67" s="98">
        <v>88.6</v>
      </c>
      <c r="O67" s="98">
        <v>85.3</v>
      </c>
      <c r="P67" s="98">
        <v>85.5</v>
      </c>
      <c r="Q67" s="165">
        <v>88.3</v>
      </c>
      <c r="R67" s="165">
        <v>89.1</v>
      </c>
      <c r="S67" s="161">
        <v>94.3</v>
      </c>
      <c r="T67" s="161">
        <v>98.6</v>
      </c>
      <c r="U67" s="161">
        <v>95.6</v>
      </c>
      <c r="V67" s="161">
        <v>97.4</v>
      </c>
      <c r="W67" s="161">
        <v>96</v>
      </c>
      <c r="X67" s="207">
        <v>94.5</v>
      </c>
      <c r="Y67" s="165"/>
      <c r="Z67" s="217" t="s">
        <v>10</v>
      </c>
      <c r="AA67" s="100"/>
      <c r="AB67" s="100"/>
      <c r="AC67" s="2"/>
      <c r="AD67" s="2"/>
      <c r="AE67" s="2"/>
      <c r="AF67" s="2"/>
      <c r="AG67" s="2"/>
      <c r="AH67" s="2"/>
      <c r="AI67" s="2"/>
      <c r="AJ67" s="2"/>
      <c r="AK67" s="2"/>
      <c r="AL67" s="2"/>
      <c r="AM67" s="2"/>
      <c r="AN67" s="2"/>
      <c r="AO67" s="2"/>
    </row>
    <row r="68" spans="1:41">
      <c r="A68" s="2"/>
      <c r="B68" s="624" t="s">
        <v>230</v>
      </c>
      <c r="C68" s="93">
        <f t="shared" si="4"/>
        <v>491252</v>
      </c>
      <c r="D68" s="93">
        <v>438737</v>
      </c>
      <c r="E68" s="95">
        <v>543767</v>
      </c>
      <c r="F68" s="208"/>
      <c r="G68" s="98"/>
      <c r="H68" s="98"/>
      <c r="I68" s="98"/>
      <c r="J68" s="98"/>
      <c r="K68" s="209"/>
      <c r="L68" s="209"/>
      <c r="M68" s="98"/>
      <c r="N68" s="98"/>
      <c r="O68" s="98"/>
      <c r="P68" s="98"/>
      <c r="Q68" s="165"/>
      <c r="R68" s="165"/>
      <c r="S68" s="161"/>
      <c r="T68" s="161"/>
      <c r="U68" s="161"/>
      <c r="V68" s="161"/>
      <c r="W68" s="161"/>
      <c r="X68" s="207"/>
      <c r="Y68" s="165"/>
      <c r="Z68" s="217" t="s">
        <v>329</v>
      </c>
      <c r="AA68" s="100"/>
      <c r="AB68" s="100"/>
      <c r="AC68" s="2"/>
      <c r="AD68" s="2"/>
      <c r="AE68" s="2"/>
      <c r="AF68" s="2"/>
      <c r="AG68" s="2"/>
      <c r="AH68" s="2"/>
      <c r="AI68" s="2"/>
      <c r="AJ68" s="2"/>
      <c r="AK68" s="2"/>
      <c r="AL68" s="2"/>
      <c r="AM68" s="2"/>
      <c r="AN68" s="2"/>
      <c r="AO68" s="2"/>
    </row>
    <row r="69" spans="1:41">
      <c r="A69" s="2"/>
      <c r="B69" s="624" t="s">
        <v>231</v>
      </c>
      <c r="C69" s="93">
        <f t="shared" si="4"/>
        <v>52929.5</v>
      </c>
      <c r="D69" s="93">
        <v>41685</v>
      </c>
      <c r="E69" s="95">
        <v>64174</v>
      </c>
      <c r="F69" s="208"/>
      <c r="G69" s="98"/>
      <c r="H69" s="98"/>
      <c r="I69" s="98"/>
      <c r="J69" s="98"/>
      <c r="K69" s="209"/>
      <c r="L69" s="209"/>
      <c r="M69" s="98"/>
      <c r="N69" s="98"/>
      <c r="O69" s="98"/>
      <c r="P69" s="98"/>
      <c r="Q69" s="165"/>
      <c r="R69" s="165"/>
      <c r="S69" s="161"/>
      <c r="T69" s="161"/>
      <c r="U69" s="161"/>
      <c r="V69" s="161"/>
      <c r="W69" s="161"/>
      <c r="X69" s="207"/>
      <c r="Y69" s="165"/>
      <c r="Z69" s="217" t="s">
        <v>328</v>
      </c>
      <c r="AA69" s="100"/>
      <c r="AB69" s="100"/>
      <c r="AC69" s="2"/>
      <c r="AD69" s="2"/>
      <c r="AE69" s="2"/>
      <c r="AF69" s="2"/>
      <c r="AG69" s="2"/>
      <c r="AH69" s="2"/>
      <c r="AI69" s="2"/>
      <c r="AJ69" s="2"/>
      <c r="AK69" s="2"/>
      <c r="AL69" s="2"/>
      <c r="AM69" s="2"/>
      <c r="AN69" s="2"/>
      <c r="AO69" s="2"/>
    </row>
    <row r="70" spans="1:41">
      <c r="A70" s="2"/>
      <c r="B70" s="624" t="s">
        <v>232</v>
      </c>
      <c r="C70" s="93">
        <f t="shared" si="4"/>
        <v>4196212.5</v>
      </c>
      <c r="D70" s="93">
        <v>3726048</v>
      </c>
      <c r="E70" s="95">
        <v>4666377</v>
      </c>
      <c r="F70" s="208"/>
      <c r="G70" s="98"/>
      <c r="H70" s="98"/>
      <c r="I70" s="98"/>
      <c r="J70" s="98"/>
      <c r="K70" s="209"/>
      <c r="L70" s="209"/>
      <c r="M70" s="98"/>
      <c r="N70" s="98"/>
      <c r="O70" s="98"/>
      <c r="P70" s="98"/>
      <c r="Q70" s="165"/>
      <c r="R70" s="165"/>
      <c r="S70" s="161"/>
      <c r="T70" s="161"/>
      <c r="U70" s="161"/>
      <c r="V70" s="161"/>
      <c r="W70" s="161"/>
      <c r="X70" s="207"/>
      <c r="Y70" s="165"/>
      <c r="Z70" s="217" t="s">
        <v>411</v>
      </c>
      <c r="AA70" s="100"/>
      <c r="AB70" s="100"/>
      <c r="AC70" s="2"/>
      <c r="AD70" s="2"/>
      <c r="AE70" s="2"/>
      <c r="AF70" s="2"/>
      <c r="AG70" s="2"/>
      <c r="AH70" s="2"/>
      <c r="AI70" s="2"/>
      <c r="AJ70" s="2"/>
      <c r="AK70" s="2"/>
      <c r="AL70" s="2"/>
      <c r="AM70" s="2"/>
      <c r="AN70" s="2"/>
      <c r="AO70" s="2"/>
    </row>
    <row r="71" spans="1:41">
      <c r="A71" s="2"/>
      <c r="B71" s="624" t="s">
        <v>121</v>
      </c>
      <c r="C71" s="93">
        <f t="shared" si="4"/>
        <v>11910536</v>
      </c>
      <c r="D71" s="93">
        <v>8343321</v>
      </c>
      <c r="E71" s="95">
        <v>15477751</v>
      </c>
      <c r="F71" s="208"/>
      <c r="G71" s="98"/>
      <c r="H71" s="98"/>
      <c r="I71" s="98"/>
      <c r="J71" s="98"/>
      <c r="K71" s="98"/>
      <c r="L71" s="98"/>
      <c r="M71" s="98"/>
      <c r="N71" s="98"/>
      <c r="O71" s="98"/>
      <c r="P71" s="98"/>
      <c r="Q71" s="165"/>
      <c r="R71" s="165"/>
      <c r="S71" s="161"/>
      <c r="T71" s="161"/>
      <c r="U71" s="161"/>
      <c r="V71" s="161"/>
      <c r="W71" s="161"/>
      <c r="X71" s="207"/>
      <c r="Y71" s="165"/>
      <c r="Z71" s="217" t="s">
        <v>411</v>
      </c>
      <c r="AA71" s="100"/>
      <c r="AB71" s="100"/>
      <c r="AC71" s="2"/>
      <c r="AD71" s="2"/>
      <c r="AE71" s="2"/>
      <c r="AF71" s="2"/>
      <c r="AG71" s="2"/>
      <c r="AH71" s="2"/>
      <c r="AI71" s="2"/>
      <c r="AJ71" s="2"/>
      <c r="AK71" s="2"/>
      <c r="AL71" s="2"/>
      <c r="AM71" s="2"/>
      <c r="AN71" s="2"/>
      <c r="AO71" s="2"/>
    </row>
    <row r="72" spans="1:41">
      <c r="A72" s="2"/>
      <c r="B72" s="624" t="s">
        <v>65</v>
      </c>
      <c r="C72" s="93">
        <f t="shared" si="4"/>
        <v>16949773.5</v>
      </c>
      <c r="D72" s="93">
        <v>15170387</v>
      </c>
      <c r="E72" s="95">
        <v>18729160</v>
      </c>
      <c r="F72" s="208"/>
      <c r="G72" s="98"/>
      <c r="H72" s="98"/>
      <c r="I72" s="98"/>
      <c r="J72" s="98"/>
      <c r="K72" s="209"/>
      <c r="L72" s="209"/>
      <c r="M72" s="98"/>
      <c r="N72" s="98"/>
      <c r="O72" s="98"/>
      <c r="P72" s="98"/>
      <c r="Q72" s="165"/>
      <c r="R72" s="165"/>
      <c r="S72" s="161"/>
      <c r="T72" s="161"/>
      <c r="U72" s="161"/>
      <c r="V72" s="161"/>
      <c r="W72" s="161"/>
      <c r="X72" s="207"/>
      <c r="Y72" s="165"/>
      <c r="Z72" s="217" t="s">
        <v>10</v>
      </c>
      <c r="AA72" s="100"/>
      <c r="AB72" s="100"/>
      <c r="AC72" s="2"/>
      <c r="AD72" s="2"/>
      <c r="AE72" s="2"/>
      <c r="AF72" s="2"/>
      <c r="AG72" s="2"/>
      <c r="AH72" s="2"/>
      <c r="AI72" s="2"/>
      <c r="AJ72" s="2"/>
      <c r="AK72" s="2"/>
      <c r="AL72" s="2"/>
      <c r="AM72" s="2"/>
      <c r="AN72" s="2"/>
      <c r="AO72" s="2"/>
    </row>
    <row r="73" spans="1:41">
      <c r="A73" s="2"/>
      <c r="B73" s="624" t="s">
        <v>63</v>
      </c>
      <c r="C73" s="93">
        <f t="shared" si="4"/>
        <v>1327687500</v>
      </c>
      <c r="D73" s="93">
        <v>1262645000</v>
      </c>
      <c r="E73" s="95">
        <v>1392730000</v>
      </c>
      <c r="F73" s="98">
        <v>16</v>
      </c>
      <c r="G73" s="98">
        <v>16.7</v>
      </c>
      <c r="H73" s="98">
        <v>23.5</v>
      </c>
      <c r="I73" s="164">
        <v>23.5</v>
      </c>
      <c r="J73" s="164">
        <v>50.3</v>
      </c>
      <c r="K73" s="98">
        <v>50.3</v>
      </c>
      <c r="L73" s="98">
        <v>51.8</v>
      </c>
      <c r="M73" s="98">
        <v>59.3</v>
      </c>
      <c r="N73" s="98">
        <v>65.3</v>
      </c>
      <c r="O73" s="98">
        <v>65.7</v>
      </c>
      <c r="P73" s="98">
        <v>71</v>
      </c>
      <c r="Q73" s="165">
        <v>82.6</v>
      </c>
      <c r="R73" s="165">
        <v>92.7</v>
      </c>
      <c r="S73" s="161">
        <v>104.8</v>
      </c>
      <c r="T73" s="161">
        <v>123.8</v>
      </c>
      <c r="U73" s="161">
        <v>161.19999999999999</v>
      </c>
      <c r="V73" s="161">
        <v>210.5</v>
      </c>
      <c r="W73" s="161">
        <v>247.5</v>
      </c>
      <c r="X73" s="207">
        <v>277.10000000000002</v>
      </c>
      <c r="Y73" s="165"/>
      <c r="Z73" s="217" t="s">
        <v>10</v>
      </c>
      <c r="AA73" s="100"/>
      <c r="AB73" s="100"/>
      <c r="AC73" s="2"/>
      <c r="AD73" s="2"/>
      <c r="AE73" s="2"/>
      <c r="AF73" s="2"/>
      <c r="AG73" s="2"/>
      <c r="AH73" s="2"/>
      <c r="AI73" s="2"/>
      <c r="AJ73" s="2"/>
      <c r="AK73" s="2"/>
      <c r="AL73" s="2"/>
      <c r="AM73" s="2"/>
      <c r="AN73" s="2"/>
      <c r="AO73" s="2"/>
    </row>
    <row r="74" spans="1:41">
      <c r="A74" s="2"/>
      <c r="B74" s="624" t="s">
        <v>122</v>
      </c>
      <c r="C74" s="93">
        <f t="shared" si="4"/>
        <v>45026322</v>
      </c>
      <c r="D74" s="93">
        <v>40403959</v>
      </c>
      <c r="E74" s="95">
        <v>49648685</v>
      </c>
      <c r="F74" s="208"/>
      <c r="G74" s="98"/>
      <c r="H74" s="98"/>
      <c r="I74" s="98"/>
      <c r="J74" s="98"/>
      <c r="K74" s="209"/>
      <c r="L74" s="209"/>
      <c r="M74" s="98"/>
      <c r="N74" s="98"/>
      <c r="O74" s="98"/>
      <c r="P74" s="98"/>
      <c r="Q74" s="165"/>
      <c r="R74" s="165"/>
      <c r="S74" s="161"/>
      <c r="T74" s="161"/>
      <c r="U74" s="161"/>
      <c r="V74" s="161"/>
      <c r="W74" s="161"/>
      <c r="X74" s="207"/>
      <c r="Y74" s="165"/>
      <c r="Z74" s="217" t="s">
        <v>411</v>
      </c>
      <c r="AA74" s="100"/>
      <c r="AB74" s="100"/>
      <c r="AC74" s="2"/>
      <c r="AD74" s="2"/>
      <c r="AE74" s="2"/>
      <c r="AF74" s="2"/>
      <c r="AG74" s="2"/>
      <c r="AH74" s="2"/>
      <c r="AI74" s="2"/>
      <c r="AJ74" s="2"/>
      <c r="AK74" s="2"/>
      <c r="AL74" s="2"/>
      <c r="AM74" s="2"/>
      <c r="AN74" s="2"/>
      <c r="AO74" s="2"/>
    </row>
    <row r="75" spans="1:41">
      <c r="A75" s="2"/>
      <c r="B75" s="624" t="s">
        <v>123</v>
      </c>
      <c r="C75" s="93">
        <f t="shared" si="4"/>
        <v>690009</v>
      </c>
      <c r="D75" s="93">
        <v>547696</v>
      </c>
      <c r="E75" s="95">
        <v>832322</v>
      </c>
      <c r="F75" s="208"/>
      <c r="G75" s="98"/>
      <c r="H75" s="98"/>
      <c r="I75" s="98"/>
      <c r="J75" s="98"/>
      <c r="K75" s="209"/>
      <c r="L75" s="209"/>
      <c r="M75" s="98"/>
      <c r="N75" s="98"/>
      <c r="O75" s="98"/>
      <c r="P75" s="98"/>
      <c r="Q75" s="165"/>
      <c r="R75" s="165"/>
      <c r="S75" s="161"/>
      <c r="T75" s="161"/>
      <c r="U75" s="161"/>
      <c r="V75" s="161"/>
      <c r="W75" s="161"/>
      <c r="X75" s="207"/>
      <c r="Y75" s="165"/>
      <c r="Z75" s="217" t="s">
        <v>411</v>
      </c>
      <c r="AA75" s="100"/>
      <c r="AB75" s="100"/>
      <c r="AC75" s="2"/>
      <c r="AD75" s="2"/>
      <c r="AE75" s="2"/>
      <c r="AF75" s="2"/>
      <c r="AG75" s="2"/>
      <c r="AH75" s="2"/>
      <c r="AI75" s="2"/>
      <c r="AJ75" s="2"/>
      <c r="AK75" s="2"/>
      <c r="AL75" s="2"/>
      <c r="AM75" s="2"/>
      <c r="AN75" s="2"/>
      <c r="AO75" s="2"/>
    </row>
    <row r="76" spans="1:41">
      <c r="A76" s="2"/>
      <c r="B76" s="624" t="s">
        <v>358</v>
      </c>
      <c r="C76" s="93">
        <f t="shared" si="4"/>
        <v>66058377.5</v>
      </c>
      <c r="D76" s="93">
        <v>48048664</v>
      </c>
      <c r="E76" s="95">
        <v>84068091</v>
      </c>
      <c r="F76" s="208"/>
      <c r="G76" s="98"/>
      <c r="H76" s="98"/>
      <c r="I76" s="98"/>
      <c r="J76" s="98"/>
      <c r="K76" s="209"/>
      <c r="L76" s="209"/>
      <c r="M76" s="98"/>
      <c r="N76" s="98"/>
      <c r="O76" s="98"/>
      <c r="P76" s="98"/>
      <c r="Q76" s="165"/>
      <c r="R76" s="165"/>
      <c r="S76" s="161"/>
      <c r="T76" s="161"/>
      <c r="U76" s="161"/>
      <c r="V76" s="161"/>
      <c r="W76" s="161"/>
      <c r="X76" s="207"/>
      <c r="Y76" s="165"/>
      <c r="Z76" s="217" t="s">
        <v>411</v>
      </c>
      <c r="AA76" s="100"/>
      <c r="AB76" s="100"/>
      <c r="AC76" s="2"/>
      <c r="AD76" s="2"/>
      <c r="AE76" s="2"/>
      <c r="AF76" s="2"/>
      <c r="AG76" s="2"/>
      <c r="AH76" s="2"/>
      <c r="AI76" s="2"/>
      <c r="AJ76" s="2"/>
      <c r="AK76" s="2"/>
      <c r="AL76" s="2"/>
      <c r="AM76" s="2"/>
      <c r="AN76" s="2"/>
      <c r="AO76" s="2"/>
    </row>
    <row r="77" spans="1:41">
      <c r="A77" s="2"/>
      <c r="B77" s="624" t="s">
        <v>359</v>
      </c>
      <c r="C77" s="93">
        <f t="shared" si="4"/>
        <v>4176816</v>
      </c>
      <c r="D77" s="93">
        <v>3109269</v>
      </c>
      <c r="E77" s="95">
        <v>5244363</v>
      </c>
      <c r="F77" s="208"/>
      <c r="G77" s="98"/>
      <c r="H77" s="98"/>
      <c r="I77" s="98"/>
      <c r="J77" s="98"/>
      <c r="K77" s="209"/>
      <c r="L77" s="209"/>
      <c r="M77" s="98"/>
      <c r="N77" s="98"/>
      <c r="O77" s="98"/>
      <c r="P77" s="98"/>
      <c r="Q77" s="165"/>
      <c r="R77" s="165"/>
      <c r="S77" s="161"/>
      <c r="T77" s="161"/>
      <c r="U77" s="161"/>
      <c r="V77" s="161"/>
      <c r="W77" s="161"/>
      <c r="X77" s="207"/>
      <c r="Y77" s="165"/>
      <c r="Z77" s="217" t="s">
        <v>411</v>
      </c>
      <c r="AA77" s="100"/>
      <c r="AB77" s="100"/>
      <c r="AC77" s="2"/>
      <c r="AD77" s="2"/>
      <c r="AE77" s="2"/>
      <c r="AF77" s="2"/>
      <c r="AG77" s="2"/>
      <c r="AH77" s="2"/>
      <c r="AI77" s="2"/>
      <c r="AJ77" s="2"/>
      <c r="AK77" s="2"/>
      <c r="AL77" s="2"/>
      <c r="AM77" s="2"/>
      <c r="AN77" s="2"/>
      <c r="AO77" s="2"/>
    </row>
    <row r="78" spans="1:41">
      <c r="A78" s="2"/>
      <c r="B78" s="624" t="s">
        <v>125</v>
      </c>
      <c r="C78" s="93">
        <f t="shared" si="4"/>
        <v>4462445.5</v>
      </c>
      <c r="D78" s="93">
        <v>3925450</v>
      </c>
      <c r="E78" s="95">
        <v>4999441</v>
      </c>
      <c r="F78" s="208"/>
      <c r="G78" s="98"/>
      <c r="H78" s="98"/>
      <c r="I78" s="98"/>
      <c r="J78" s="98"/>
      <c r="K78" s="209"/>
      <c r="L78" s="209"/>
      <c r="M78" s="98"/>
      <c r="N78" s="98"/>
      <c r="O78" s="98"/>
      <c r="P78" s="98"/>
      <c r="Q78" s="165"/>
      <c r="R78" s="165"/>
      <c r="S78" s="161"/>
      <c r="T78" s="161"/>
      <c r="U78" s="161"/>
      <c r="V78" s="161"/>
      <c r="W78" s="161"/>
      <c r="X78" s="207"/>
      <c r="Y78" s="165"/>
      <c r="Z78" s="217" t="s">
        <v>411</v>
      </c>
      <c r="AA78" s="100"/>
      <c r="AB78" s="100"/>
      <c r="AC78" s="2"/>
      <c r="AD78" s="2"/>
      <c r="AE78" s="2"/>
      <c r="AF78" s="2"/>
      <c r="AG78" s="2"/>
      <c r="AH78" s="2"/>
      <c r="AI78" s="2"/>
      <c r="AJ78" s="2"/>
      <c r="AK78" s="2"/>
      <c r="AL78" s="2"/>
      <c r="AM78" s="2"/>
      <c r="AN78" s="2"/>
      <c r="AO78" s="2"/>
    </row>
    <row r="79" spans="1:41">
      <c r="A79" s="2"/>
      <c r="B79" s="624" t="s">
        <v>327</v>
      </c>
      <c r="C79" s="93">
        <f t="shared" si="4"/>
        <v>20793588.5</v>
      </c>
      <c r="D79" s="93">
        <v>16517948</v>
      </c>
      <c r="E79" s="95">
        <v>25069229</v>
      </c>
      <c r="F79" s="208"/>
      <c r="G79" s="98"/>
      <c r="H79" s="98"/>
      <c r="I79" s="98"/>
      <c r="J79" s="98"/>
      <c r="K79" s="209"/>
      <c r="L79" s="209"/>
      <c r="M79" s="98"/>
      <c r="N79" s="98"/>
      <c r="O79" s="98"/>
      <c r="P79" s="98"/>
      <c r="Q79" s="165"/>
      <c r="R79" s="165"/>
      <c r="S79" s="161"/>
      <c r="T79" s="161"/>
      <c r="U79" s="161"/>
      <c r="V79" s="161"/>
      <c r="W79" s="161"/>
      <c r="X79" s="207"/>
      <c r="Y79" s="165"/>
      <c r="Z79" s="217" t="s">
        <v>411</v>
      </c>
      <c r="AA79" s="100"/>
      <c r="AB79" s="100"/>
      <c r="AC79" s="2"/>
      <c r="AD79" s="2"/>
      <c r="AE79" s="2"/>
      <c r="AF79" s="2"/>
      <c r="AG79" s="2"/>
      <c r="AH79" s="2"/>
      <c r="AI79" s="2"/>
      <c r="AJ79" s="2"/>
      <c r="AK79" s="2"/>
      <c r="AL79" s="2"/>
      <c r="AM79" s="2"/>
      <c r="AN79" s="2"/>
      <c r="AO79" s="2"/>
    </row>
    <row r="80" spans="1:41">
      <c r="A80" s="2"/>
      <c r="B80" s="624" t="s">
        <v>59</v>
      </c>
      <c r="C80" s="93">
        <f t="shared" si="4"/>
        <v>4257700</v>
      </c>
      <c r="D80" s="93">
        <v>4426000</v>
      </c>
      <c r="E80" s="95">
        <v>4089400</v>
      </c>
      <c r="F80" s="208"/>
      <c r="G80" s="98"/>
      <c r="H80" s="98"/>
      <c r="I80" s="98"/>
      <c r="J80" s="98"/>
      <c r="K80" s="98"/>
      <c r="L80" s="98"/>
      <c r="M80" s="98"/>
      <c r="N80" s="98"/>
      <c r="O80" s="98"/>
      <c r="P80" s="98"/>
      <c r="Q80" s="165"/>
      <c r="R80" s="165"/>
      <c r="S80" s="161"/>
      <c r="T80" s="161"/>
      <c r="U80" s="161"/>
      <c r="V80" s="161"/>
      <c r="W80" s="161"/>
      <c r="X80" s="207"/>
      <c r="Y80" s="165"/>
      <c r="Z80" s="217" t="s">
        <v>10</v>
      </c>
      <c r="AA80" s="100"/>
      <c r="AB80" s="100"/>
      <c r="AC80" s="2"/>
      <c r="AD80" s="2"/>
      <c r="AE80" s="2"/>
      <c r="AF80" s="2"/>
      <c r="AG80" s="2"/>
      <c r="AH80" s="2"/>
      <c r="AI80" s="2"/>
      <c r="AJ80" s="2"/>
      <c r="AK80" s="2"/>
      <c r="AL80" s="2"/>
      <c r="AM80" s="2"/>
      <c r="AN80" s="2"/>
      <c r="AO80" s="2"/>
    </row>
    <row r="81" spans="1:41">
      <c r="A81" s="2"/>
      <c r="B81" s="624" t="s">
        <v>127</v>
      </c>
      <c r="C81" s="93">
        <f t="shared" si="4"/>
        <v>11227462.5</v>
      </c>
      <c r="D81" s="93">
        <v>11116787</v>
      </c>
      <c r="E81" s="95">
        <v>11338138</v>
      </c>
      <c r="F81" s="208"/>
      <c r="G81" s="98"/>
      <c r="H81" s="98"/>
      <c r="I81" s="98"/>
      <c r="J81" s="98"/>
      <c r="K81" s="209"/>
      <c r="L81" s="209"/>
      <c r="M81" s="98"/>
      <c r="N81" s="98"/>
      <c r="O81" s="98"/>
      <c r="P81" s="98"/>
      <c r="Q81" s="165"/>
      <c r="R81" s="165"/>
      <c r="S81" s="161"/>
      <c r="T81" s="161"/>
      <c r="U81" s="161"/>
      <c r="V81" s="161"/>
      <c r="W81" s="161"/>
      <c r="X81" s="207"/>
      <c r="Y81" s="165"/>
      <c r="Z81" s="217" t="s">
        <v>411</v>
      </c>
      <c r="AA81" s="100"/>
      <c r="AB81" s="100"/>
      <c r="AC81" s="2"/>
      <c r="AD81" s="2"/>
      <c r="AE81" s="2"/>
      <c r="AF81" s="2"/>
      <c r="AG81" s="2"/>
      <c r="AH81" s="2"/>
      <c r="AI81" s="2"/>
      <c r="AJ81" s="2"/>
      <c r="AK81" s="2"/>
      <c r="AL81" s="2"/>
      <c r="AM81" s="2"/>
      <c r="AN81" s="2"/>
      <c r="AO81" s="2"/>
    </row>
    <row r="82" spans="1:41">
      <c r="A82" s="2"/>
      <c r="B82" s="624" t="s">
        <v>40</v>
      </c>
      <c r="C82" s="93">
        <f t="shared" si="4"/>
        <v>1066276</v>
      </c>
      <c r="D82" s="93">
        <v>943287</v>
      </c>
      <c r="E82" s="95">
        <v>1189265</v>
      </c>
      <c r="F82" s="208"/>
      <c r="G82" s="98"/>
      <c r="H82" s="98"/>
      <c r="I82" s="98"/>
      <c r="J82" s="98"/>
      <c r="K82" s="209"/>
      <c r="L82" s="209"/>
      <c r="M82" s="98"/>
      <c r="N82" s="98"/>
      <c r="O82" s="98"/>
      <c r="P82" s="98"/>
      <c r="Q82" s="165"/>
      <c r="R82" s="165"/>
      <c r="S82" s="161"/>
      <c r="T82" s="161"/>
      <c r="U82" s="161"/>
      <c r="V82" s="161"/>
      <c r="W82" s="161"/>
      <c r="X82" s="207"/>
      <c r="Y82" s="165"/>
      <c r="Z82" s="217" t="s">
        <v>10</v>
      </c>
      <c r="AA82" s="100"/>
      <c r="AB82" s="100"/>
      <c r="AC82" s="2"/>
      <c r="AD82" s="2"/>
      <c r="AE82" s="2"/>
      <c r="AF82" s="2"/>
      <c r="AG82" s="2"/>
      <c r="AH82" s="2"/>
      <c r="AI82" s="2"/>
      <c r="AJ82" s="2"/>
      <c r="AK82" s="2"/>
      <c r="AL82" s="2"/>
      <c r="AM82" s="2"/>
      <c r="AN82" s="2"/>
      <c r="AO82" s="2"/>
    </row>
    <row r="83" spans="1:41">
      <c r="A83" s="2"/>
      <c r="B83" s="624" t="s">
        <v>42</v>
      </c>
      <c r="C83" s="93">
        <f t="shared" si="4"/>
        <v>10440379</v>
      </c>
      <c r="D83" s="93">
        <v>10255063</v>
      </c>
      <c r="E83" s="95">
        <v>10625695</v>
      </c>
      <c r="F83" s="98">
        <v>12.9</v>
      </c>
      <c r="G83" s="98">
        <v>16.2</v>
      </c>
      <c r="H83" s="98">
        <v>18.7</v>
      </c>
      <c r="I83" s="164">
        <v>18.7</v>
      </c>
      <c r="J83" s="164">
        <v>23.3</v>
      </c>
      <c r="K83" s="98">
        <v>23.3</v>
      </c>
      <c r="L83" s="98">
        <v>24.5</v>
      </c>
      <c r="M83" s="98">
        <v>24.6</v>
      </c>
      <c r="N83" s="98">
        <v>25</v>
      </c>
      <c r="O83" s="98">
        <v>25.7</v>
      </c>
      <c r="P83" s="98">
        <v>26.4</v>
      </c>
      <c r="Q83" s="165">
        <v>26.7</v>
      </c>
      <c r="R83" s="165">
        <v>28.6</v>
      </c>
      <c r="S83" s="161">
        <v>29</v>
      </c>
      <c r="T83" s="161">
        <v>28.6</v>
      </c>
      <c r="U83" s="161">
        <v>25.3</v>
      </c>
      <c r="V83" s="161">
        <v>22.7</v>
      </c>
      <c r="W83" s="161">
        <v>26.8</v>
      </c>
      <c r="X83" s="207">
        <v>28.3</v>
      </c>
      <c r="Y83" s="165"/>
      <c r="Z83" s="217" t="s">
        <v>10</v>
      </c>
      <c r="AA83" s="100"/>
      <c r="AB83" s="100"/>
      <c r="AC83" s="2"/>
      <c r="AD83" s="2"/>
      <c r="AE83" s="2"/>
      <c r="AF83" s="2"/>
      <c r="AG83" s="2"/>
      <c r="AH83" s="2"/>
      <c r="AI83" s="2"/>
      <c r="AJ83" s="2"/>
      <c r="AK83" s="2"/>
      <c r="AL83" s="2"/>
      <c r="AM83" s="2"/>
      <c r="AN83" s="2"/>
      <c r="AO83" s="2"/>
    </row>
    <row r="84" spans="1:41">
      <c r="A84" s="2"/>
      <c r="B84" s="624" t="s">
        <v>57</v>
      </c>
      <c r="C84" s="93">
        <f t="shared" si="4"/>
        <v>5568531</v>
      </c>
      <c r="D84" s="93">
        <v>5339616</v>
      </c>
      <c r="E84" s="95">
        <v>5797446</v>
      </c>
      <c r="F84" s="208"/>
      <c r="G84" s="98"/>
      <c r="H84" s="98"/>
      <c r="I84" s="98"/>
      <c r="J84" s="98"/>
      <c r="K84" s="209"/>
      <c r="L84" s="209"/>
      <c r="M84" s="98"/>
      <c r="N84" s="98"/>
      <c r="O84" s="98"/>
      <c r="P84" s="98"/>
      <c r="Q84" s="165"/>
      <c r="R84" s="165"/>
      <c r="S84" s="161"/>
      <c r="T84" s="161"/>
      <c r="U84" s="161"/>
      <c r="V84" s="161"/>
      <c r="W84" s="161"/>
      <c r="X84" s="207"/>
      <c r="Y84" s="165"/>
      <c r="Z84" s="217" t="s">
        <v>10</v>
      </c>
      <c r="AA84" s="100"/>
      <c r="AB84" s="100"/>
      <c r="AC84" s="2"/>
      <c r="AD84" s="2"/>
      <c r="AE84" s="2"/>
      <c r="AF84" s="2"/>
      <c r="AG84" s="2"/>
      <c r="AH84" s="2"/>
      <c r="AI84" s="2"/>
      <c r="AJ84" s="2"/>
      <c r="AK84" s="2"/>
      <c r="AL84" s="2"/>
      <c r="AM84" s="2"/>
      <c r="AN84" s="2"/>
      <c r="AO84" s="2"/>
    </row>
    <row r="85" spans="1:41">
      <c r="A85" s="2"/>
      <c r="B85" s="624" t="s">
        <v>233</v>
      </c>
      <c r="C85" s="93">
        <f t="shared" si="4"/>
        <v>840741</v>
      </c>
      <c r="D85" s="93">
        <v>722562</v>
      </c>
      <c r="E85" s="95">
        <v>958920</v>
      </c>
      <c r="F85" s="208"/>
      <c r="G85" s="98"/>
      <c r="H85" s="98"/>
      <c r="I85" s="98"/>
      <c r="J85" s="98"/>
      <c r="K85" s="209"/>
      <c r="L85" s="209"/>
      <c r="M85" s="98"/>
      <c r="N85" s="98"/>
      <c r="O85" s="98"/>
      <c r="P85" s="98"/>
      <c r="Q85" s="165"/>
      <c r="R85" s="165"/>
      <c r="S85" s="161"/>
      <c r="T85" s="161"/>
      <c r="U85" s="161"/>
      <c r="V85" s="161"/>
      <c r="W85" s="161"/>
      <c r="X85" s="207"/>
      <c r="Y85" s="165"/>
      <c r="Z85" s="217" t="s">
        <v>329</v>
      </c>
      <c r="AA85" s="100"/>
      <c r="AB85" s="100"/>
      <c r="AC85" s="2"/>
      <c r="AD85" s="2"/>
      <c r="AE85" s="2"/>
      <c r="AF85" s="2"/>
      <c r="AG85" s="2"/>
      <c r="AH85" s="2"/>
      <c r="AI85" s="2"/>
      <c r="AJ85" s="2"/>
      <c r="AK85" s="2"/>
      <c r="AL85" s="2"/>
      <c r="AM85" s="2"/>
      <c r="AN85" s="2"/>
      <c r="AO85" s="2"/>
    </row>
    <row r="86" spans="1:41">
      <c r="A86" s="2"/>
      <c r="B86" s="624" t="s">
        <v>234</v>
      </c>
      <c r="C86" s="93">
        <f t="shared" si="4"/>
        <v>70652</v>
      </c>
      <c r="D86" s="93">
        <v>69679</v>
      </c>
      <c r="E86" s="95">
        <v>71625</v>
      </c>
      <c r="F86" s="208"/>
      <c r="G86" s="98"/>
      <c r="H86" s="98"/>
      <c r="I86" s="98"/>
      <c r="J86" s="98"/>
      <c r="K86" s="209"/>
      <c r="L86" s="209"/>
      <c r="M86" s="98"/>
      <c r="N86" s="98"/>
      <c r="O86" s="98"/>
      <c r="P86" s="98"/>
      <c r="Q86" s="165"/>
      <c r="R86" s="165"/>
      <c r="S86" s="161"/>
      <c r="T86" s="161"/>
      <c r="U86" s="161"/>
      <c r="V86" s="161"/>
      <c r="W86" s="161"/>
      <c r="X86" s="207"/>
      <c r="Y86" s="165"/>
      <c r="Z86" s="217" t="s">
        <v>328</v>
      </c>
      <c r="AA86" s="100"/>
      <c r="AB86" s="100"/>
      <c r="AC86" s="2"/>
      <c r="AD86" s="2"/>
      <c r="AE86" s="2"/>
      <c r="AF86" s="2"/>
      <c r="AG86" s="2"/>
      <c r="AH86" s="2"/>
      <c r="AI86" s="2"/>
      <c r="AJ86" s="2"/>
      <c r="AK86" s="2"/>
      <c r="AL86" s="2"/>
      <c r="AM86" s="2"/>
      <c r="AN86" s="2"/>
      <c r="AO86" s="2"/>
    </row>
    <row r="87" spans="1:41">
      <c r="A87" s="2"/>
      <c r="B87" s="624" t="s">
        <v>93</v>
      </c>
      <c r="C87" s="93">
        <f t="shared" si="4"/>
        <v>9594894</v>
      </c>
      <c r="D87" s="93">
        <v>8562623</v>
      </c>
      <c r="E87" s="95">
        <v>10627165</v>
      </c>
      <c r="F87" s="208"/>
      <c r="G87" s="98"/>
      <c r="H87" s="98"/>
      <c r="I87" s="98"/>
      <c r="J87" s="98"/>
      <c r="K87" s="209"/>
      <c r="L87" s="209"/>
      <c r="M87" s="98"/>
      <c r="N87" s="98"/>
      <c r="O87" s="98"/>
      <c r="P87" s="98"/>
      <c r="Q87" s="165"/>
      <c r="R87" s="165"/>
      <c r="S87" s="161"/>
      <c r="T87" s="161"/>
      <c r="U87" s="161"/>
      <c r="V87" s="161"/>
      <c r="W87" s="161"/>
      <c r="X87" s="207"/>
      <c r="Y87" s="165"/>
      <c r="Z87" s="217" t="s">
        <v>10</v>
      </c>
      <c r="AA87" s="100"/>
      <c r="AB87" s="100"/>
      <c r="AC87" s="2"/>
      <c r="AD87" s="2"/>
      <c r="AE87" s="2"/>
      <c r="AF87" s="2"/>
      <c r="AG87" s="2"/>
      <c r="AH87" s="2"/>
      <c r="AI87" s="2"/>
      <c r="AJ87" s="2"/>
      <c r="AK87" s="2"/>
      <c r="AL87" s="2"/>
      <c r="AM87" s="2"/>
      <c r="AN87" s="2"/>
      <c r="AO87" s="2"/>
    </row>
    <row r="88" spans="1:41">
      <c r="A88" s="2"/>
      <c r="B88" s="624" t="s">
        <v>87</v>
      </c>
      <c r="C88" s="93">
        <f t="shared" si="4"/>
        <v>14856476.5</v>
      </c>
      <c r="D88" s="93">
        <v>12628596</v>
      </c>
      <c r="E88" s="95">
        <v>17084357</v>
      </c>
      <c r="F88" s="208"/>
      <c r="G88" s="98"/>
      <c r="H88" s="98"/>
      <c r="I88" s="98"/>
      <c r="J88" s="98"/>
      <c r="K88" s="209"/>
      <c r="L88" s="209"/>
      <c r="M88" s="98"/>
      <c r="N88" s="98"/>
      <c r="O88" s="98"/>
      <c r="P88" s="98"/>
      <c r="Q88" s="165"/>
      <c r="R88" s="165"/>
      <c r="S88" s="161"/>
      <c r="T88" s="161"/>
      <c r="U88" s="161"/>
      <c r="V88" s="161"/>
      <c r="W88" s="161"/>
      <c r="X88" s="207"/>
      <c r="Y88" s="165"/>
      <c r="Z88" s="217" t="s">
        <v>10</v>
      </c>
      <c r="AA88" s="100"/>
      <c r="AB88" s="100"/>
      <c r="AC88" s="2"/>
      <c r="AD88" s="2"/>
      <c r="AE88" s="2"/>
      <c r="AF88" s="2"/>
      <c r="AG88" s="2"/>
      <c r="AH88" s="2"/>
      <c r="AI88" s="2"/>
      <c r="AJ88" s="2"/>
      <c r="AK88" s="2"/>
      <c r="AL88" s="2"/>
      <c r="AM88" s="2"/>
      <c r="AN88" s="2"/>
      <c r="AO88" s="2"/>
    </row>
    <row r="89" spans="1:41">
      <c r="A89" s="2"/>
      <c r="B89" s="624" t="s">
        <v>86</v>
      </c>
      <c r="C89" s="93">
        <f t="shared" si="4"/>
        <v>83379250</v>
      </c>
      <c r="D89" s="93">
        <v>68334905</v>
      </c>
      <c r="E89" s="95">
        <v>98423595</v>
      </c>
      <c r="F89" s="208"/>
      <c r="G89" s="98"/>
      <c r="H89" s="98"/>
      <c r="I89" s="98"/>
      <c r="J89" s="98"/>
      <c r="K89" s="98"/>
      <c r="L89" s="98"/>
      <c r="M89" s="98"/>
      <c r="N89" s="98"/>
      <c r="O89" s="98"/>
      <c r="P89" s="98"/>
      <c r="Q89" s="165"/>
      <c r="R89" s="165"/>
      <c r="S89" s="161"/>
      <c r="T89" s="161"/>
      <c r="U89" s="161"/>
      <c r="V89" s="161"/>
      <c r="W89" s="161"/>
      <c r="X89" s="207"/>
      <c r="Y89" s="165"/>
      <c r="Z89" s="217" t="s">
        <v>10</v>
      </c>
      <c r="AA89" s="100"/>
      <c r="AB89" s="100"/>
      <c r="AC89" s="2"/>
      <c r="AD89" s="2"/>
      <c r="AE89" s="2"/>
      <c r="AF89" s="2"/>
      <c r="AG89" s="2"/>
      <c r="AH89" s="2"/>
      <c r="AI89" s="2"/>
      <c r="AJ89" s="2"/>
      <c r="AK89" s="2"/>
      <c r="AL89" s="2"/>
      <c r="AM89" s="2"/>
      <c r="AN89" s="2"/>
      <c r="AO89" s="2"/>
    </row>
    <row r="90" spans="1:41">
      <c r="A90" s="2"/>
      <c r="B90" s="624" t="s">
        <v>129</v>
      </c>
      <c r="C90" s="93">
        <f t="shared" si="4"/>
        <v>6116290</v>
      </c>
      <c r="D90" s="93">
        <v>5811836</v>
      </c>
      <c r="E90" s="95">
        <v>6420744</v>
      </c>
      <c r="F90" s="208"/>
      <c r="G90" s="98"/>
      <c r="H90" s="98"/>
      <c r="I90" s="98"/>
      <c r="J90" s="98"/>
      <c r="K90" s="209"/>
      <c r="L90" s="209"/>
      <c r="M90" s="98"/>
      <c r="N90" s="98"/>
      <c r="O90" s="98"/>
      <c r="P90" s="98"/>
      <c r="Q90" s="165"/>
      <c r="R90" s="165"/>
      <c r="S90" s="161"/>
      <c r="T90" s="161"/>
      <c r="U90" s="161"/>
      <c r="V90" s="161"/>
      <c r="W90" s="161"/>
      <c r="X90" s="207"/>
      <c r="Y90" s="165"/>
      <c r="Z90" s="217" t="s">
        <v>411</v>
      </c>
      <c r="AA90" s="100"/>
      <c r="AB90" s="100"/>
      <c r="AC90" s="2"/>
      <c r="AD90" s="2"/>
      <c r="AE90" s="2"/>
      <c r="AF90" s="2"/>
      <c r="AG90" s="2"/>
      <c r="AH90" s="2"/>
      <c r="AI90" s="2"/>
      <c r="AJ90" s="2"/>
      <c r="AK90" s="2"/>
      <c r="AL90" s="2"/>
      <c r="AM90" s="2"/>
      <c r="AN90" s="2"/>
      <c r="AO90" s="2"/>
    </row>
    <row r="91" spans="1:41">
      <c r="A91" s="2"/>
      <c r="B91" s="624" t="s">
        <v>26</v>
      </c>
      <c r="C91" s="93">
        <f t="shared" si="4"/>
        <v>919935</v>
      </c>
      <c r="D91" s="93">
        <v>530896</v>
      </c>
      <c r="E91" s="95">
        <v>1308974</v>
      </c>
      <c r="F91" s="208"/>
      <c r="G91" s="98"/>
      <c r="H91" s="98"/>
      <c r="I91" s="98"/>
      <c r="J91" s="98"/>
      <c r="K91" s="209"/>
      <c r="L91" s="209"/>
      <c r="M91" s="98"/>
      <c r="N91" s="98"/>
      <c r="O91" s="98"/>
      <c r="P91" s="98"/>
      <c r="Q91" s="165"/>
      <c r="R91" s="165"/>
      <c r="S91" s="161"/>
      <c r="T91" s="161"/>
      <c r="U91" s="161"/>
      <c r="V91" s="161"/>
      <c r="W91" s="161"/>
      <c r="X91" s="207"/>
      <c r="Y91" s="165"/>
      <c r="Z91" s="217" t="s">
        <v>10</v>
      </c>
      <c r="AA91" s="100"/>
      <c r="AB91" s="100"/>
      <c r="AC91" s="2"/>
      <c r="AD91" s="2"/>
      <c r="AE91" s="2"/>
      <c r="AF91" s="2"/>
      <c r="AG91" s="2"/>
      <c r="AH91" s="2"/>
      <c r="AI91" s="2"/>
      <c r="AJ91" s="2"/>
      <c r="AK91" s="2"/>
      <c r="AL91" s="2"/>
      <c r="AM91" s="2"/>
      <c r="AN91" s="2"/>
      <c r="AO91" s="2"/>
    </row>
    <row r="92" spans="1:41">
      <c r="A92" s="2"/>
      <c r="B92" s="624" t="s">
        <v>130</v>
      </c>
      <c r="C92" s="93">
        <f t="shared" si="4"/>
        <v>3374564</v>
      </c>
      <c r="D92" s="93">
        <v>3535156</v>
      </c>
      <c r="E92" s="95">
        <v>3213972</v>
      </c>
      <c r="F92" s="208"/>
      <c r="G92" s="98"/>
      <c r="H92" s="98"/>
      <c r="I92" s="98"/>
      <c r="J92" s="98"/>
      <c r="K92" s="209"/>
      <c r="L92" s="209"/>
      <c r="M92" s="98"/>
      <c r="N92" s="98"/>
      <c r="O92" s="98"/>
      <c r="P92" s="98"/>
      <c r="Q92" s="165"/>
      <c r="R92" s="165"/>
      <c r="S92" s="161"/>
      <c r="T92" s="161"/>
      <c r="U92" s="161"/>
      <c r="V92" s="161"/>
      <c r="W92" s="161"/>
      <c r="X92" s="207"/>
      <c r="Y92" s="165"/>
      <c r="Z92" s="217" t="s">
        <v>411</v>
      </c>
      <c r="AA92" s="100"/>
      <c r="AB92" s="100"/>
      <c r="AC92" s="2"/>
      <c r="AD92" s="2"/>
      <c r="AE92" s="2"/>
      <c r="AF92" s="2"/>
      <c r="AG92" s="2"/>
      <c r="AH92" s="2"/>
      <c r="AI92" s="2"/>
      <c r="AJ92" s="2"/>
      <c r="AK92" s="2"/>
      <c r="AL92" s="2"/>
      <c r="AM92" s="2"/>
      <c r="AN92" s="2"/>
      <c r="AO92" s="2"/>
    </row>
    <row r="93" spans="1:41">
      <c r="A93" s="2"/>
      <c r="B93" s="624" t="s">
        <v>37</v>
      </c>
      <c r="C93" s="93">
        <f t="shared" si="4"/>
        <v>1358934.5</v>
      </c>
      <c r="D93" s="93">
        <v>1396985</v>
      </c>
      <c r="E93" s="95">
        <v>1320884</v>
      </c>
      <c r="F93" s="208"/>
      <c r="G93" s="98"/>
      <c r="H93" s="98"/>
      <c r="I93" s="98"/>
      <c r="J93" s="98"/>
      <c r="K93" s="209"/>
      <c r="L93" s="209"/>
      <c r="M93" s="98"/>
      <c r="N93" s="98"/>
      <c r="O93" s="98"/>
      <c r="P93" s="98"/>
      <c r="Q93" s="165"/>
      <c r="R93" s="165"/>
      <c r="S93" s="161"/>
      <c r="T93" s="161"/>
      <c r="U93" s="161"/>
      <c r="V93" s="161"/>
      <c r="W93" s="161"/>
      <c r="X93" s="207"/>
      <c r="Y93" s="165"/>
      <c r="Z93" s="217" t="s">
        <v>10</v>
      </c>
      <c r="AA93" s="100"/>
      <c r="AB93" s="100"/>
      <c r="AC93" s="2"/>
      <c r="AD93" s="2"/>
      <c r="AE93" s="2"/>
      <c r="AF93" s="2"/>
      <c r="AG93" s="2"/>
      <c r="AH93" s="2"/>
      <c r="AI93" s="2"/>
      <c r="AJ93" s="2"/>
      <c r="AK93" s="2"/>
      <c r="AL93" s="2"/>
      <c r="AM93" s="2"/>
      <c r="AN93" s="2"/>
      <c r="AO93" s="2"/>
    </row>
    <row r="94" spans="1:41">
      <c r="A94" s="2"/>
      <c r="B94" s="624" t="s">
        <v>131</v>
      </c>
      <c r="C94" s="93">
        <f t="shared" si="4"/>
        <v>87834081</v>
      </c>
      <c r="D94" s="93">
        <v>66443603</v>
      </c>
      <c r="E94" s="95">
        <v>109224559</v>
      </c>
      <c r="F94" s="208"/>
      <c r="G94" s="98"/>
      <c r="H94" s="98"/>
      <c r="I94" s="98"/>
      <c r="J94" s="98"/>
      <c r="K94" s="209"/>
      <c r="L94" s="209"/>
      <c r="M94" s="98"/>
      <c r="N94" s="98"/>
      <c r="O94" s="98"/>
      <c r="P94" s="98"/>
      <c r="Q94" s="165"/>
      <c r="R94" s="165"/>
      <c r="S94" s="161"/>
      <c r="T94" s="161"/>
      <c r="U94" s="161"/>
      <c r="V94" s="161"/>
      <c r="W94" s="161"/>
      <c r="X94" s="207"/>
      <c r="Y94" s="165"/>
      <c r="Z94" s="217" t="s">
        <v>411</v>
      </c>
      <c r="AA94" s="100"/>
      <c r="AB94" s="100"/>
      <c r="AC94" s="2"/>
      <c r="AD94" s="2"/>
      <c r="AE94" s="2"/>
      <c r="AF94" s="2"/>
      <c r="AG94" s="2"/>
      <c r="AH94" s="2"/>
      <c r="AI94" s="2"/>
      <c r="AJ94" s="2"/>
      <c r="AK94" s="2"/>
      <c r="AL94" s="2"/>
      <c r="AM94" s="2"/>
      <c r="AN94" s="2"/>
      <c r="AO94" s="2"/>
    </row>
    <row r="95" spans="1:41">
      <c r="A95" s="2"/>
      <c r="B95" s="624" t="s">
        <v>235</v>
      </c>
      <c r="C95" s="93">
        <f t="shared" si="4"/>
        <v>47494</v>
      </c>
      <c r="D95" s="93">
        <v>46491</v>
      </c>
      <c r="E95" s="95">
        <v>48497</v>
      </c>
      <c r="F95" s="208"/>
      <c r="G95" s="98"/>
      <c r="H95" s="98"/>
      <c r="I95" s="98"/>
      <c r="J95" s="98"/>
      <c r="K95" s="209"/>
      <c r="L95" s="209"/>
      <c r="M95" s="98"/>
      <c r="N95" s="98"/>
      <c r="O95" s="98"/>
      <c r="P95" s="98"/>
      <c r="Q95" s="165"/>
      <c r="R95" s="165"/>
      <c r="S95" s="161"/>
      <c r="T95" s="161"/>
      <c r="U95" s="161"/>
      <c r="V95" s="161"/>
      <c r="W95" s="161"/>
      <c r="X95" s="207"/>
      <c r="Y95" s="165"/>
      <c r="Z95" s="217" t="s">
        <v>328</v>
      </c>
      <c r="AA95" s="100"/>
      <c r="AB95" s="100"/>
      <c r="AC95" s="2"/>
      <c r="AD95" s="2"/>
      <c r="AE95" s="2"/>
      <c r="AF95" s="2"/>
      <c r="AG95" s="2"/>
      <c r="AH95" s="2"/>
      <c r="AI95" s="2"/>
      <c r="AJ95" s="2"/>
      <c r="AK95" s="2"/>
      <c r="AL95" s="2"/>
      <c r="AM95" s="2"/>
      <c r="AN95" s="2"/>
      <c r="AO95" s="2"/>
    </row>
    <row r="96" spans="1:41">
      <c r="A96" s="2"/>
      <c r="B96" s="624" t="s">
        <v>106</v>
      </c>
      <c r="C96" s="93">
        <f t="shared" si="4"/>
        <v>847353</v>
      </c>
      <c r="D96" s="93">
        <v>811223</v>
      </c>
      <c r="E96" s="95">
        <v>883483</v>
      </c>
      <c r="F96" s="208"/>
      <c r="G96" s="98"/>
      <c r="H96" s="98"/>
      <c r="I96" s="98"/>
      <c r="J96" s="98"/>
      <c r="K96" s="209"/>
      <c r="L96" s="209"/>
      <c r="M96" s="98"/>
      <c r="N96" s="98"/>
      <c r="O96" s="98"/>
      <c r="P96" s="98"/>
      <c r="Q96" s="165"/>
      <c r="R96" s="165"/>
      <c r="S96" s="161"/>
      <c r="T96" s="161"/>
      <c r="U96" s="161"/>
      <c r="V96" s="161"/>
      <c r="W96" s="161"/>
      <c r="X96" s="207"/>
      <c r="Y96" s="165"/>
      <c r="Z96" s="217" t="s">
        <v>411</v>
      </c>
      <c r="AA96" s="100"/>
      <c r="AB96" s="100"/>
      <c r="AC96" s="2"/>
      <c r="AD96" s="2"/>
      <c r="AE96" s="2"/>
      <c r="AF96" s="2"/>
      <c r="AG96" s="2"/>
      <c r="AH96" s="2"/>
      <c r="AI96" s="2"/>
      <c r="AJ96" s="2"/>
      <c r="AK96" s="2"/>
      <c r="AL96" s="2"/>
      <c r="AM96" s="2"/>
      <c r="AN96" s="2"/>
      <c r="AO96" s="2"/>
    </row>
    <row r="97" spans="1:41">
      <c r="A97" s="2"/>
      <c r="B97" s="624" t="s">
        <v>29</v>
      </c>
      <c r="C97" s="93">
        <f t="shared" si="4"/>
        <v>5347129.5</v>
      </c>
      <c r="D97" s="93">
        <v>5176209</v>
      </c>
      <c r="E97" s="95">
        <v>5518050</v>
      </c>
      <c r="F97" s="98">
        <v>21.3</v>
      </c>
      <c r="G97" s="98">
        <v>21.7</v>
      </c>
      <c r="H97" s="98">
        <v>21.4</v>
      </c>
      <c r="I97" s="164">
        <v>21.4</v>
      </c>
      <c r="J97" s="164">
        <v>22.3</v>
      </c>
      <c r="K97" s="98">
        <v>22.3</v>
      </c>
      <c r="L97" s="98">
        <v>22</v>
      </c>
      <c r="M97" s="98">
        <v>22.5</v>
      </c>
      <c r="N97" s="98">
        <v>22</v>
      </c>
      <c r="O97" s="98">
        <v>22.6</v>
      </c>
      <c r="P97" s="98">
        <v>21.9</v>
      </c>
      <c r="Q97" s="165">
        <v>22.3</v>
      </c>
      <c r="R97" s="165">
        <v>22.1</v>
      </c>
      <c r="S97" s="161">
        <v>22.7</v>
      </c>
      <c r="T97" s="161">
        <v>22.6</v>
      </c>
      <c r="U97" s="161">
        <v>22.3</v>
      </c>
      <c r="V97" s="161">
        <v>22.3</v>
      </c>
      <c r="W97" s="161">
        <v>21.6</v>
      </c>
      <c r="X97" s="207">
        <v>21.9</v>
      </c>
      <c r="Y97" s="165"/>
      <c r="Z97" s="217" t="s">
        <v>10</v>
      </c>
      <c r="AA97" s="100"/>
      <c r="AB97" s="100"/>
      <c r="AC97" s="2"/>
      <c r="AD97" s="2"/>
      <c r="AE97" s="2"/>
      <c r="AF97" s="2"/>
      <c r="AG97" s="2"/>
      <c r="AH97" s="2"/>
      <c r="AI97" s="2"/>
      <c r="AJ97" s="2"/>
      <c r="AK97" s="2"/>
      <c r="AL97" s="2"/>
      <c r="AM97" s="2"/>
      <c r="AN97" s="2"/>
      <c r="AO97" s="2"/>
    </row>
    <row r="98" spans="1:41">
      <c r="A98" s="2"/>
      <c r="B98" s="624" t="s">
        <v>53</v>
      </c>
      <c r="C98" s="93">
        <f t="shared" si="4"/>
        <v>63949871</v>
      </c>
      <c r="D98" s="93">
        <v>60912498</v>
      </c>
      <c r="E98" s="95">
        <v>66987244</v>
      </c>
      <c r="F98" s="98">
        <v>394.4</v>
      </c>
      <c r="G98" s="98">
        <v>400.9</v>
      </c>
      <c r="H98" s="98">
        <v>415.5</v>
      </c>
      <c r="I98" s="164">
        <v>415.5</v>
      </c>
      <c r="J98" s="164">
        <v>430.9</v>
      </c>
      <c r="K98" s="98">
        <v>430.9</v>
      </c>
      <c r="L98" s="98">
        <v>428.7</v>
      </c>
      <c r="M98" s="98">
        <v>420.1</v>
      </c>
      <c r="N98" s="98">
        <v>418.3</v>
      </c>
      <c r="O98" s="98">
        <v>391.7</v>
      </c>
      <c r="P98" s="98">
        <v>410.1</v>
      </c>
      <c r="Q98" s="165">
        <v>423.5</v>
      </c>
      <c r="R98" s="165">
        <v>407.4</v>
      </c>
      <c r="S98" s="161">
        <v>405.9</v>
      </c>
      <c r="T98" s="161">
        <v>418</v>
      </c>
      <c r="U98" s="161">
        <v>419</v>
      </c>
      <c r="V98" s="161">
        <v>384</v>
      </c>
      <c r="W98" s="161">
        <v>379.1</v>
      </c>
      <c r="X98" s="207">
        <v>395.9</v>
      </c>
      <c r="Y98" s="165"/>
      <c r="Z98" s="217" t="s">
        <v>10</v>
      </c>
      <c r="AA98" s="100"/>
      <c r="AB98" s="100"/>
      <c r="AC98" s="2"/>
      <c r="AD98" s="2"/>
      <c r="AE98" s="2"/>
      <c r="AF98" s="2"/>
      <c r="AG98" s="2"/>
      <c r="AH98" s="2"/>
      <c r="AI98" s="2"/>
      <c r="AJ98" s="2"/>
      <c r="AK98" s="2"/>
      <c r="AL98" s="2"/>
      <c r="AM98" s="2"/>
      <c r="AN98" s="2"/>
      <c r="AO98" s="2"/>
    </row>
    <row r="99" spans="1:41">
      <c r="A99" s="2"/>
      <c r="B99" s="624" t="s">
        <v>236</v>
      </c>
      <c r="C99" s="93">
        <f t="shared" ref="C99:C130" si="5">(D99+E99)/2</f>
        <v>79981.5</v>
      </c>
      <c r="D99" s="93">
        <v>159963</v>
      </c>
      <c r="E99" s="272"/>
      <c r="F99" s="208"/>
      <c r="G99" s="98"/>
      <c r="H99" s="98"/>
      <c r="I99" s="98"/>
      <c r="J99" s="98"/>
      <c r="K99" s="209"/>
      <c r="L99" s="209"/>
      <c r="M99" s="98"/>
      <c r="N99" s="98"/>
      <c r="O99" s="98"/>
      <c r="P99" s="98"/>
      <c r="Q99" s="165"/>
      <c r="R99" s="165"/>
      <c r="S99" s="161"/>
      <c r="T99" s="161"/>
      <c r="U99" s="161"/>
      <c r="V99" s="161"/>
      <c r="W99" s="161"/>
      <c r="X99" s="207"/>
      <c r="Y99" s="165"/>
      <c r="Z99" s="217" t="s">
        <v>329</v>
      </c>
      <c r="AA99" s="100"/>
      <c r="AB99" s="100"/>
      <c r="AC99" s="2"/>
      <c r="AD99" s="2"/>
      <c r="AE99" s="2"/>
      <c r="AF99" s="2"/>
      <c r="AG99" s="2"/>
      <c r="AH99" s="2"/>
      <c r="AI99" s="2"/>
      <c r="AJ99" s="2"/>
      <c r="AK99" s="2"/>
      <c r="AL99" s="2"/>
      <c r="AM99" s="2"/>
      <c r="AN99" s="2"/>
      <c r="AO99" s="2"/>
    </row>
    <row r="100" spans="1:41">
      <c r="A100" s="2"/>
      <c r="B100" s="624" t="s">
        <v>237</v>
      </c>
      <c r="C100" s="93">
        <f t="shared" si="5"/>
        <v>257473</v>
      </c>
      <c r="D100" s="93">
        <v>237267</v>
      </c>
      <c r="E100" s="95">
        <v>277679</v>
      </c>
      <c r="F100" s="208"/>
      <c r="G100" s="98"/>
      <c r="H100" s="98"/>
      <c r="I100" s="98"/>
      <c r="J100" s="98"/>
      <c r="K100" s="98"/>
      <c r="L100" s="98"/>
      <c r="M100" s="98"/>
      <c r="N100" s="98"/>
      <c r="O100" s="98"/>
      <c r="P100" s="98"/>
      <c r="Q100" s="165"/>
      <c r="R100" s="165"/>
      <c r="S100" s="161"/>
      <c r="T100" s="161"/>
      <c r="U100" s="161"/>
      <c r="V100" s="161"/>
      <c r="W100" s="161"/>
      <c r="X100" s="207"/>
      <c r="Y100" s="165"/>
      <c r="Z100" s="217" t="s">
        <v>329</v>
      </c>
      <c r="AA100" s="100"/>
      <c r="AB100" s="100"/>
      <c r="AC100" s="2"/>
      <c r="AD100" s="2"/>
      <c r="AE100" s="2"/>
      <c r="AF100" s="2"/>
      <c r="AG100" s="2"/>
      <c r="AH100" s="2"/>
      <c r="AI100" s="2"/>
      <c r="AJ100" s="2"/>
      <c r="AK100" s="2"/>
      <c r="AL100" s="2"/>
      <c r="AM100" s="2"/>
      <c r="AN100" s="2"/>
      <c r="AO100" s="2"/>
    </row>
    <row r="101" spans="1:41">
      <c r="A101" s="2"/>
      <c r="B101" s="624" t="s">
        <v>76</v>
      </c>
      <c r="C101" s="93">
        <f t="shared" si="5"/>
        <v>1675411.5</v>
      </c>
      <c r="D101" s="93">
        <v>1231548</v>
      </c>
      <c r="E101" s="95">
        <v>2119275</v>
      </c>
      <c r="F101" s="208"/>
      <c r="G101" s="98"/>
      <c r="H101" s="98"/>
      <c r="I101" s="98"/>
      <c r="J101" s="98"/>
      <c r="K101" s="209"/>
      <c r="L101" s="209"/>
      <c r="M101" s="98"/>
      <c r="N101" s="98"/>
      <c r="O101" s="98"/>
      <c r="P101" s="98"/>
      <c r="Q101" s="165"/>
      <c r="R101" s="165"/>
      <c r="S101" s="161"/>
      <c r="T101" s="161"/>
      <c r="U101" s="161"/>
      <c r="V101" s="161"/>
      <c r="W101" s="161"/>
      <c r="X101" s="207"/>
      <c r="Y101" s="165"/>
      <c r="Z101" s="217" t="s">
        <v>10</v>
      </c>
      <c r="AA101" s="100"/>
      <c r="AB101" s="100"/>
      <c r="AC101" s="2"/>
      <c r="AD101" s="2"/>
      <c r="AE101" s="2"/>
      <c r="AF101" s="2"/>
      <c r="AG101" s="2"/>
      <c r="AH101" s="2"/>
      <c r="AI101" s="2"/>
      <c r="AJ101" s="2"/>
      <c r="AK101" s="2"/>
      <c r="AL101" s="2"/>
      <c r="AM101" s="2"/>
      <c r="AN101" s="2"/>
      <c r="AO101" s="2"/>
    </row>
    <row r="102" spans="1:41">
      <c r="A102" s="2"/>
      <c r="B102" s="624" t="s">
        <v>132</v>
      </c>
      <c r="C102" s="93">
        <f t="shared" si="5"/>
        <v>1754482.5</v>
      </c>
      <c r="D102" s="93">
        <v>1228863</v>
      </c>
      <c r="E102" s="95">
        <v>2280102</v>
      </c>
      <c r="F102" s="208"/>
      <c r="G102" s="98"/>
      <c r="H102" s="98"/>
      <c r="I102" s="98"/>
      <c r="J102" s="98"/>
      <c r="K102" s="209"/>
      <c r="L102" s="209"/>
      <c r="M102" s="98"/>
      <c r="N102" s="98"/>
      <c r="O102" s="98"/>
      <c r="P102" s="98"/>
      <c r="Q102" s="165"/>
      <c r="R102" s="165"/>
      <c r="S102" s="161"/>
      <c r="T102" s="161"/>
      <c r="U102" s="161"/>
      <c r="V102" s="161"/>
      <c r="W102" s="161"/>
      <c r="X102" s="207"/>
      <c r="Y102" s="165"/>
      <c r="Z102" s="217" t="s">
        <v>411</v>
      </c>
      <c r="AA102" s="100"/>
      <c r="AB102" s="100"/>
      <c r="AC102" s="2"/>
      <c r="AD102" s="2"/>
      <c r="AE102" s="2"/>
      <c r="AF102" s="2"/>
      <c r="AG102" s="2"/>
      <c r="AH102" s="2"/>
      <c r="AI102" s="2"/>
      <c r="AJ102" s="2"/>
      <c r="AK102" s="2"/>
      <c r="AL102" s="2"/>
      <c r="AM102" s="2"/>
      <c r="AN102" s="2"/>
      <c r="AO102" s="2"/>
    </row>
    <row r="103" spans="1:41">
      <c r="A103" s="2"/>
      <c r="B103" s="624" t="s">
        <v>133</v>
      </c>
      <c r="C103" s="93">
        <f t="shared" si="5"/>
        <v>4074650</v>
      </c>
      <c r="D103" s="93">
        <v>4418300</v>
      </c>
      <c r="E103" s="95">
        <v>3731000</v>
      </c>
      <c r="F103" s="208"/>
      <c r="G103" s="98"/>
      <c r="H103" s="98"/>
      <c r="I103" s="98"/>
      <c r="J103" s="98"/>
      <c r="K103" s="209"/>
      <c r="L103" s="209"/>
      <c r="M103" s="98"/>
      <c r="N103" s="98"/>
      <c r="O103" s="98"/>
      <c r="P103" s="98"/>
      <c r="Q103" s="165"/>
      <c r="R103" s="165"/>
      <c r="S103" s="161"/>
      <c r="T103" s="161"/>
      <c r="U103" s="161"/>
      <c r="V103" s="161"/>
      <c r="W103" s="161"/>
      <c r="X103" s="207"/>
      <c r="Y103" s="165"/>
      <c r="Z103" s="217" t="s">
        <v>411</v>
      </c>
      <c r="AA103" s="100"/>
      <c r="AB103" s="100"/>
      <c r="AC103" s="2"/>
      <c r="AD103" s="2"/>
      <c r="AE103" s="2"/>
      <c r="AF103" s="2"/>
      <c r="AG103" s="2"/>
      <c r="AH103" s="2"/>
      <c r="AI103" s="2"/>
      <c r="AJ103" s="2"/>
      <c r="AK103" s="2"/>
      <c r="AL103" s="2"/>
      <c r="AM103" s="2"/>
      <c r="AN103" s="2"/>
      <c r="AO103" s="2"/>
    </row>
    <row r="104" spans="1:41">
      <c r="A104" s="2"/>
      <c r="B104" s="624" t="s">
        <v>39</v>
      </c>
      <c r="C104" s="93">
        <f t="shared" si="5"/>
        <v>82569715</v>
      </c>
      <c r="D104" s="93">
        <v>82211508</v>
      </c>
      <c r="E104" s="95">
        <v>82927922</v>
      </c>
      <c r="F104" s="98">
        <v>161.19999999999999</v>
      </c>
      <c r="G104" s="98">
        <v>162.6</v>
      </c>
      <c r="H104" s="98">
        <v>163.30000000000001</v>
      </c>
      <c r="I104" s="164">
        <v>163.30000000000001</v>
      </c>
      <c r="J104" s="164">
        <v>154.6</v>
      </c>
      <c r="K104" s="98">
        <v>154.6</v>
      </c>
      <c r="L104" s="98">
        <v>158.69999999999999</v>
      </c>
      <c r="M104" s="98">
        <v>133.19999999999999</v>
      </c>
      <c r="N104" s="98">
        <v>140.9</v>
      </c>
      <c r="O104" s="98">
        <v>127.7</v>
      </c>
      <c r="P104" s="98">
        <v>133</v>
      </c>
      <c r="Q104" s="165">
        <v>102.3</v>
      </c>
      <c r="R104" s="165">
        <v>94.1</v>
      </c>
      <c r="S104" s="161">
        <v>92.1</v>
      </c>
      <c r="T104" s="161">
        <v>91.8</v>
      </c>
      <c r="U104" s="161">
        <v>86.8</v>
      </c>
      <c r="V104" s="161">
        <v>80.099999999999994</v>
      </c>
      <c r="W104" s="161">
        <v>72.2</v>
      </c>
      <c r="X104" s="207">
        <v>71.900000000000006</v>
      </c>
      <c r="Y104" s="165"/>
      <c r="Z104" s="217" t="s">
        <v>10</v>
      </c>
      <c r="AA104" s="100"/>
      <c r="AB104" s="100"/>
      <c r="AC104" s="2"/>
      <c r="AD104" s="2"/>
      <c r="AE104" s="2"/>
      <c r="AF104" s="2"/>
      <c r="AG104" s="2"/>
      <c r="AH104" s="2"/>
      <c r="AI104" s="2"/>
      <c r="AJ104" s="2"/>
      <c r="AK104" s="2"/>
      <c r="AL104" s="2"/>
      <c r="AM104" s="2"/>
      <c r="AN104" s="2"/>
      <c r="AO104" s="2"/>
    </row>
    <row r="105" spans="1:41">
      <c r="A105" s="2"/>
      <c r="B105" s="624" t="s">
        <v>134</v>
      </c>
      <c r="C105" s="93">
        <f t="shared" si="5"/>
        <v>24296051</v>
      </c>
      <c r="D105" s="93">
        <v>18824994</v>
      </c>
      <c r="E105" s="95">
        <v>29767108</v>
      </c>
      <c r="F105" s="208"/>
      <c r="G105" s="98"/>
      <c r="H105" s="98"/>
      <c r="I105" s="98"/>
      <c r="J105" s="98"/>
      <c r="K105" s="209"/>
      <c r="L105" s="209"/>
      <c r="M105" s="98"/>
      <c r="N105" s="98"/>
      <c r="O105" s="98"/>
      <c r="P105" s="98"/>
      <c r="Q105" s="165"/>
      <c r="R105" s="165"/>
      <c r="S105" s="161"/>
      <c r="T105" s="161"/>
      <c r="U105" s="161"/>
      <c r="V105" s="161"/>
      <c r="W105" s="161"/>
      <c r="X105" s="207"/>
      <c r="Y105" s="165"/>
      <c r="Z105" s="217" t="s">
        <v>411</v>
      </c>
      <c r="AA105" s="100"/>
      <c r="AB105" s="100"/>
      <c r="AC105" s="2"/>
      <c r="AD105" s="2"/>
      <c r="AE105" s="2"/>
      <c r="AF105" s="2"/>
      <c r="AG105" s="2"/>
      <c r="AH105" s="2"/>
      <c r="AI105" s="2"/>
      <c r="AJ105" s="2"/>
      <c r="AK105" s="2"/>
      <c r="AL105" s="2"/>
      <c r="AM105" s="2"/>
      <c r="AN105" s="2"/>
      <c r="AO105" s="2"/>
    </row>
    <row r="106" spans="1:41">
      <c r="A106" s="2"/>
      <c r="B106" s="624" t="s">
        <v>45</v>
      </c>
      <c r="C106" s="93">
        <f t="shared" si="5"/>
        <v>10766738</v>
      </c>
      <c r="D106" s="93">
        <v>10805808</v>
      </c>
      <c r="E106" s="95">
        <v>10727668</v>
      </c>
      <c r="F106" s="208"/>
      <c r="G106" s="98"/>
      <c r="H106" s="98"/>
      <c r="I106" s="98"/>
      <c r="J106" s="98"/>
      <c r="K106" s="209"/>
      <c r="L106" s="209"/>
      <c r="M106" s="98"/>
      <c r="N106" s="98"/>
      <c r="O106" s="98"/>
      <c r="P106" s="98"/>
      <c r="Q106" s="165"/>
      <c r="R106" s="165"/>
      <c r="S106" s="161"/>
      <c r="T106" s="161"/>
      <c r="U106" s="161"/>
      <c r="V106" s="161"/>
      <c r="W106" s="161"/>
      <c r="X106" s="207"/>
      <c r="Y106" s="165"/>
      <c r="Z106" s="217" t="s">
        <v>10</v>
      </c>
      <c r="AA106" s="100"/>
      <c r="AB106" s="100"/>
      <c r="AC106" s="2"/>
      <c r="AD106" s="2"/>
      <c r="AE106" s="2"/>
      <c r="AF106" s="2"/>
      <c r="AG106" s="2"/>
      <c r="AH106" s="2"/>
      <c r="AI106" s="2"/>
      <c r="AJ106" s="2"/>
      <c r="AK106" s="2"/>
      <c r="AL106" s="2"/>
      <c r="AM106" s="2"/>
      <c r="AN106" s="2"/>
      <c r="AO106" s="2"/>
    </row>
    <row r="107" spans="1:41">
      <c r="A107" s="2"/>
      <c r="B107" s="624" t="s">
        <v>238</v>
      </c>
      <c r="C107" s="93">
        <f t="shared" si="5"/>
        <v>56112.5</v>
      </c>
      <c r="D107" s="93">
        <v>56200</v>
      </c>
      <c r="E107" s="95">
        <v>56025</v>
      </c>
      <c r="F107" s="208"/>
      <c r="G107" s="98"/>
      <c r="H107" s="98"/>
      <c r="I107" s="98"/>
      <c r="J107" s="98"/>
      <c r="K107" s="209"/>
      <c r="L107" s="209"/>
      <c r="M107" s="98"/>
      <c r="N107" s="98"/>
      <c r="O107" s="98"/>
      <c r="P107" s="98"/>
      <c r="Q107" s="165"/>
      <c r="R107" s="165"/>
      <c r="S107" s="161"/>
      <c r="T107" s="161"/>
      <c r="U107" s="161"/>
      <c r="V107" s="161"/>
      <c r="W107" s="161"/>
      <c r="X107" s="207"/>
      <c r="Y107" s="165"/>
      <c r="Z107" s="217" t="s">
        <v>328</v>
      </c>
      <c r="AA107" s="100"/>
      <c r="AB107" s="100"/>
      <c r="AC107" s="2"/>
      <c r="AD107" s="2"/>
      <c r="AE107" s="2"/>
      <c r="AF107" s="2"/>
      <c r="AG107" s="2"/>
      <c r="AH107" s="2"/>
      <c r="AI107" s="2"/>
      <c r="AJ107" s="2"/>
      <c r="AK107" s="2"/>
      <c r="AL107" s="2"/>
      <c r="AM107" s="2"/>
      <c r="AN107" s="2"/>
      <c r="AO107" s="2"/>
    </row>
    <row r="108" spans="1:41">
      <c r="A108" s="2"/>
      <c r="B108" s="624" t="s">
        <v>239</v>
      </c>
      <c r="C108" s="93">
        <f t="shared" si="5"/>
        <v>106537</v>
      </c>
      <c r="D108" s="93">
        <v>101620</v>
      </c>
      <c r="E108" s="95">
        <v>111454</v>
      </c>
      <c r="F108" s="208"/>
      <c r="G108" s="98"/>
      <c r="H108" s="98"/>
      <c r="I108" s="98"/>
      <c r="J108" s="98"/>
      <c r="K108" s="98"/>
      <c r="L108" s="98"/>
      <c r="M108" s="98"/>
      <c r="N108" s="98"/>
      <c r="O108" s="98"/>
      <c r="P108" s="98"/>
      <c r="Q108" s="165"/>
      <c r="R108" s="165"/>
      <c r="S108" s="161"/>
      <c r="T108" s="161"/>
      <c r="U108" s="161"/>
      <c r="V108" s="161"/>
      <c r="W108" s="161"/>
      <c r="X108" s="207"/>
      <c r="Y108" s="165"/>
      <c r="Z108" s="217" t="s">
        <v>329</v>
      </c>
      <c r="AA108" s="100"/>
      <c r="AB108" s="100"/>
      <c r="AC108" s="2"/>
      <c r="AD108" s="2"/>
      <c r="AE108" s="2"/>
      <c r="AF108" s="2"/>
      <c r="AG108" s="2"/>
      <c r="AH108" s="2"/>
      <c r="AI108" s="2"/>
      <c r="AJ108" s="2"/>
      <c r="AK108" s="2"/>
      <c r="AL108" s="2"/>
      <c r="AM108" s="2"/>
      <c r="AN108" s="2"/>
      <c r="AO108" s="2"/>
    </row>
    <row r="109" spans="1:41">
      <c r="A109" s="2"/>
      <c r="B109" s="624" t="s">
        <v>240</v>
      </c>
      <c r="C109" s="93">
        <f t="shared" si="5"/>
        <v>214408</v>
      </c>
      <c r="D109" s="93">
        <v>428816</v>
      </c>
      <c r="E109" s="272"/>
      <c r="F109" s="208"/>
      <c r="G109" s="98"/>
      <c r="H109" s="98"/>
      <c r="I109" s="98"/>
      <c r="J109" s="98"/>
      <c r="K109" s="209"/>
      <c r="L109" s="209"/>
      <c r="M109" s="98"/>
      <c r="N109" s="98"/>
      <c r="O109" s="98"/>
      <c r="P109" s="98"/>
      <c r="Q109" s="165"/>
      <c r="R109" s="165"/>
      <c r="S109" s="161"/>
      <c r="T109" s="161"/>
      <c r="U109" s="161"/>
      <c r="V109" s="161"/>
      <c r="W109" s="161"/>
      <c r="X109" s="207"/>
      <c r="Y109" s="165"/>
      <c r="Z109" s="217" t="s">
        <v>329</v>
      </c>
      <c r="AA109" s="100"/>
      <c r="AB109" s="100"/>
      <c r="AC109" s="2"/>
      <c r="AD109" s="2"/>
      <c r="AE109" s="2"/>
      <c r="AF109" s="2"/>
      <c r="AG109" s="2"/>
      <c r="AH109" s="2"/>
      <c r="AI109" s="2"/>
      <c r="AJ109" s="2"/>
      <c r="AK109" s="2"/>
      <c r="AL109" s="2"/>
      <c r="AM109" s="2"/>
      <c r="AN109" s="2"/>
      <c r="AO109" s="2"/>
    </row>
    <row r="110" spans="1:41">
      <c r="A110" s="2"/>
      <c r="B110" s="624" t="s">
        <v>108</v>
      </c>
      <c r="C110" s="93">
        <f t="shared" si="5"/>
        <v>14468233.5</v>
      </c>
      <c r="D110" s="93">
        <v>11688660</v>
      </c>
      <c r="E110" s="95">
        <v>17247807</v>
      </c>
      <c r="F110" s="208"/>
      <c r="G110" s="98"/>
      <c r="H110" s="98"/>
      <c r="I110" s="98"/>
      <c r="J110" s="98"/>
      <c r="K110" s="209"/>
      <c r="L110" s="209"/>
      <c r="M110" s="98"/>
      <c r="N110" s="98"/>
      <c r="O110" s="98"/>
      <c r="P110" s="98"/>
      <c r="Q110" s="165"/>
      <c r="R110" s="165"/>
      <c r="S110" s="161"/>
      <c r="T110" s="161"/>
      <c r="U110" s="161"/>
      <c r="V110" s="161"/>
      <c r="W110" s="161"/>
      <c r="X110" s="207"/>
      <c r="Y110" s="165"/>
      <c r="Z110" s="217" t="s">
        <v>10</v>
      </c>
      <c r="AA110" s="100"/>
      <c r="AB110" s="100"/>
      <c r="AC110" s="2"/>
      <c r="AD110" s="2"/>
      <c r="AE110" s="2"/>
      <c r="AF110" s="2"/>
      <c r="AG110" s="2"/>
      <c r="AH110" s="2"/>
      <c r="AI110" s="2"/>
      <c r="AJ110" s="2"/>
      <c r="AK110" s="2"/>
      <c r="AL110" s="2"/>
      <c r="AM110" s="2"/>
      <c r="AN110" s="2"/>
      <c r="AO110" s="2"/>
    </row>
    <row r="111" spans="1:41">
      <c r="A111" s="2"/>
      <c r="B111" s="624" t="s">
        <v>135</v>
      </c>
      <c r="C111" s="93">
        <f t="shared" si="5"/>
        <v>10606741.5</v>
      </c>
      <c r="D111" s="93">
        <v>8799165</v>
      </c>
      <c r="E111" s="95">
        <v>12414318</v>
      </c>
      <c r="F111" s="208"/>
      <c r="G111" s="98"/>
      <c r="H111" s="98"/>
      <c r="I111" s="98"/>
      <c r="J111" s="98"/>
      <c r="K111" s="209"/>
      <c r="L111" s="209"/>
      <c r="M111" s="98"/>
      <c r="N111" s="98"/>
      <c r="O111" s="98"/>
      <c r="P111" s="98"/>
      <c r="Q111" s="165"/>
      <c r="R111" s="165"/>
      <c r="S111" s="161"/>
      <c r="T111" s="161"/>
      <c r="U111" s="161"/>
      <c r="V111" s="161"/>
      <c r="W111" s="161"/>
      <c r="X111" s="207"/>
      <c r="Y111" s="165"/>
      <c r="Z111" s="217" t="s">
        <v>411</v>
      </c>
      <c r="AA111" s="100"/>
      <c r="AB111" s="100"/>
      <c r="AC111" s="2"/>
      <c r="AD111" s="2"/>
      <c r="AE111" s="2"/>
      <c r="AF111" s="2"/>
      <c r="AG111" s="2"/>
      <c r="AH111" s="2"/>
      <c r="AI111" s="2"/>
      <c r="AJ111" s="2"/>
      <c r="AK111" s="2"/>
      <c r="AL111" s="2"/>
      <c r="AM111" s="2"/>
      <c r="AN111" s="2"/>
      <c r="AO111" s="2"/>
    </row>
    <row r="112" spans="1:41">
      <c r="A112" s="2"/>
      <c r="B112" s="624" t="s">
        <v>136</v>
      </c>
      <c r="C112" s="93">
        <f t="shared" si="5"/>
        <v>1594882</v>
      </c>
      <c r="D112" s="93">
        <v>1315455</v>
      </c>
      <c r="E112" s="95">
        <v>1874309</v>
      </c>
      <c r="F112" s="208"/>
      <c r="G112" s="98"/>
      <c r="H112" s="98"/>
      <c r="I112" s="98"/>
      <c r="J112" s="98"/>
      <c r="K112" s="209"/>
      <c r="L112" s="209"/>
      <c r="M112" s="98"/>
      <c r="N112" s="98"/>
      <c r="O112" s="98"/>
      <c r="P112" s="98"/>
      <c r="Q112" s="165"/>
      <c r="R112" s="165"/>
      <c r="S112" s="161"/>
      <c r="T112" s="161"/>
      <c r="U112" s="161"/>
      <c r="V112" s="161"/>
      <c r="W112" s="161"/>
      <c r="X112" s="207"/>
      <c r="Y112" s="165"/>
      <c r="Z112" s="217" t="s">
        <v>411</v>
      </c>
      <c r="AA112" s="100"/>
      <c r="AB112" s="100"/>
      <c r="AC112" s="2"/>
      <c r="AD112" s="2"/>
      <c r="AE112" s="2"/>
      <c r="AF112" s="2"/>
      <c r="AG112" s="2"/>
      <c r="AH112" s="2"/>
      <c r="AI112" s="2"/>
      <c r="AJ112" s="2"/>
      <c r="AK112" s="2"/>
      <c r="AL112" s="2"/>
      <c r="AM112" s="2"/>
      <c r="AN112" s="2"/>
      <c r="AO112" s="2"/>
    </row>
    <row r="113" spans="1:41">
      <c r="A113" s="2"/>
      <c r="B113" s="624" t="s">
        <v>96</v>
      </c>
      <c r="C113" s="93">
        <f t="shared" si="5"/>
        <v>760611</v>
      </c>
      <c r="D113" s="93">
        <v>742218</v>
      </c>
      <c r="E113" s="95">
        <v>779004</v>
      </c>
      <c r="F113" s="208"/>
      <c r="G113" s="98"/>
      <c r="H113" s="98"/>
      <c r="I113" s="98"/>
      <c r="J113" s="98"/>
      <c r="K113" s="209"/>
      <c r="L113" s="209"/>
      <c r="M113" s="98"/>
      <c r="N113" s="98"/>
      <c r="O113" s="98"/>
      <c r="P113" s="98"/>
      <c r="Q113" s="165"/>
      <c r="R113" s="165"/>
      <c r="S113" s="161"/>
      <c r="T113" s="161"/>
      <c r="U113" s="161"/>
      <c r="V113" s="161"/>
      <c r="W113" s="161"/>
      <c r="X113" s="207"/>
      <c r="Y113" s="165"/>
      <c r="Z113" s="217" t="s">
        <v>10</v>
      </c>
      <c r="AA113" s="100"/>
      <c r="AB113" s="100"/>
      <c r="AC113" s="2"/>
      <c r="AD113" s="2"/>
      <c r="AE113" s="2"/>
      <c r="AF113" s="2"/>
      <c r="AG113" s="2"/>
      <c r="AH113" s="2"/>
      <c r="AI113" s="2"/>
      <c r="AJ113" s="2"/>
      <c r="AK113" s="2"/>
      <c r="AL113" s="2"/>
      <c r="AM113" s="2"/>
      <c r="AN113" s="2"/>
      <c r="AO113" s="2"/>
    </row>
    <row r="114" spans="1:41">
      <c r="A114" s="2"/>
      <c r="B114" s="624" t="s">
        <v>137</v>
      </c>
      <c r="C114" s="93">
        <f t="shared" si="5"/>
        <v>9836189</v>
      </c>
      <c r="D114" s="93">
        <v>8549202</v>
      </c>
      <c r="E114" s="95">
        <v>11123176</v>
      </c>
      <c r="F114" s="208"/>
      <c r="G114" s="98"/>
      <c r="H114" s="98"/>
      <c r="I114" s="98"/>
      <c r="J114" s="98"/>
      <c r="K114" s="209"/>
      <c r="L114" s="209"/>
      <c r="M114" s="98"/>
      <c r="N114" s="98"/>
      <c r="O114" s="98"/>
      <c r="P114" s="98"/>
      <c r="Q114" s="165"/>
      <c r="R114" s="165"/>
      <c r="S114" s="161"/>
      <c r="T114" s="161"/>
      <c r="U114" s="161"/>
      <c r="V114" s="161"/>
      <c r="W114" s="161"/>
      <c r="X114" s="207"/>
      <c r="Y114" s="165"/>
      <c r="Z114" s="217" t="s">
        <v>411</v>
      </c>
      <c r="AA114" s="100"/>
      <c r="AB114" s="100"/>
      <c r="AC114" s="2"/>
      <c r="AD114" s="2"/>
      <c r="AE114" s="2"/>
      <c r="AF114" s="2"/>
      <c r="AG114" s="2"/>
      <c r="AH114" s="2"/>
      <c r="AI114" s="2"/>
      <c r="AJ114" s="2"/>
      <c r="AK114" s="2"/>
      <c r="AL114" s="2"/>
      <c r="AM114" s="2"/>
      <c r="AN114" s="2"/>
      <c r="AO114" s="2"/>
    </row>
    <row r="115" spans="1:41">
      <c r="A115" s="2"/>
      <c r="B115" s="624" t="s">
        <v>97</v>
      </c>
      <c r="C115" s="93">
        <f t="shared" si="5"/>
        <v>7915301</v>
      </c>
      <c r="D115" s="93">
        <v>6243080</v>
      </c>
      <c r="E115" s="95">
        <v>9587522</v>
      </c>
      <c r="F115" s="208"/>
      <c r="G115" s="98"/>
      <c r="H115" s="98"/>
      <c r="I115" s="98"/>
      <c r="J115" s="98"/>
      <c r="K115" s="209"/>
      <c r="L115" s="209"/>
      <c r="M115" s="98"/>
      <c r="N115" s="98"/>
      <c r="O115" s="98"/>
      <c r="P115" s="98"/>
      <c r="Q115" s="165"/>
      <c r="R115" s="165"/>
      <c r="S115" s="161"/>
      <c r="T115" s="161"/>
      <c r="U115" s="161"/>
      <c r="V115" s="161"/>
      <c r="W115" s="161"/>
      <c r="X115" s="207"/>
      <c r="Y115" s="165"/>
      <c r="Z115" s="217" t="s">
        <v>10</v>
      </c>
      <c r="AA115" s="100"/>
      <c r="AB115" s="100"/>
      <c r="AC115" s="2"/>
      <c r="AD115" s="2"/>
      <c r="AE115" s="2"/>
      <c r="AF115" s="2"/>
      <c r="AG115" s="2"/>
      <c r="AH115" s="2"/>
      <c r="AI115" s="2"/>
      <c r="AJ115" s="2"/>
      <c r="AK115" s="2"/>
      <c r="AL115" s="2"/>
      <c r="AM115" s="2"/>
      <c r="AN115" s="2"/>
      <c r="AO115" s="2"/>
    </row>
    <row r="116" spans="1:41">
      <c r="A116" s="2"/>
      <c r="B116" s="624" t="s">
        <v>360</v>
      </c>
      <c r="C116" s="93">
        <f t="shared" si="5"/>
        <v>7058000</v>
      </c>
      <c r="D116" s="93">
        <v>6665000</v>
      </c>
      <c r="E116" s="95">
        <v>7451000</v>
      </c>
      <c r="F116" s="208"/>
      <c r="G116" s="98"/>
      <c r="H116" s="98"/>
      <c r="I116" s="98"/>
      <c r="J116" s="98"/>
      <c r="K116" s="209"/>
      <c r="L116" s="209"/>
      <c r="M116" s="98"/>
      <c r="N116" s="98"/>
      <c r="O116" s="98"/>
      <c r="P116" s="98"/>
      <c r="Q116" s="165"/>
      <c r="R116" s="165"/>
      <c r="S116" s="161"/>
      <c r="T116" s="161"/>
      <c r="U116" s="161"/>
      <c r="V116" s="161"/>
      <c r="W116" s="161"/>
      <c r="X116" s="207"/>
      <c r="Y116" s="165"/>
      <c r="Z116" s="217" t="s">
        <v>329</v>
      </c>
      <c r="AA116" s="100"/>
      <c r="AB116" s="100"/>
      <c r="AC116" s="2"/>
      <c r="AD116" s="2"/>
      <c r="AE116" s="2"/>
      <c r="AF116" s="2"/>
      <c r="AG116" s="2"/>
      <c r="AH116" s="2"/>
      <c r="AI116" s="2"/>
      <c r="AJ116" s="2"/>
      <c r="AK116" s="2"/>
      <c r="AL116" s="2"/>
      <c r="AM116" s="2"/>
      <c r="AN116" s="2"/>
      <c r="AO116" s="2"/>
    </row>
    <row r="117" spans="1:41">
      <c r="A117" s="2"/>
      <c r="B117" s="624" t="s">
        <v>75</v>
      </c>
      <c r="C117" s="93">
        <f t="shared" si="5"/>
        <v>9989878</v>
      </c>
      <c r="D117" s="93">
        <v>10210971</v>
      </c>
      <c r="E117" s="95">
        <v>9768785</v>
      </c>
      <c r="F117" s="98">
        <v>13.5</v>
      </c>
      <c r="G117" s="98">
        <v>13.4</v>
      </c>
      <c r="H117" s="98">
        <v>12.8</v>
      </c>
      <c r="I117" s="164">
        <v>12.8</v>
      </c>
      <c r="J117" s="164">
        <v>13</v>
      </c>
      <c r="K117" s="98">
        <v>13</v>
      </c>
      <c r="L117" s="98">
        <v>12.5</v>
      </c>
      <c r="M117" s="98">
        <v>13.9</v>
      </c>
      <c r="N117" s="98">
        <v>14</v>
      </c>
      <c r="O117" s="98">
        <v>14.3</v>
      </c>
      <c r="P117" s="98">
        <v>14.7</v>
      </c>
      <c r="Q117" s="165">
        <v>14.7</v>
      </c>
      <c r="R117" s="165">
        <v>14.8</v>
      </c>
      <c r="S117" s="161">
        <v>14.5</v>
      </c>
      <c r="T117" s="161">
        <v>14.8</v>
      </c>
      <c r="U117" s="161">
        <v>15</v>
      </c>
      <c r="V117" s="161">
        <v>15.2</v>
      </c>
      <c r="W117" s="161">
        <v>15.2</v>
      </c>
      <c r="X117" s="207">
        <v>14.9</v>
      </c>
      <c r="Y117" s="165"/>
      <c r="Z117" s="217" t="s">
        <v>10</v>
      </c>
      <c r="AA117" s="100"/>
      <c r="AB117" s="100"/>
      <c r="AC117" s="2"/>
      <c r="AD117" s="2"/>
      <c r="AE117" s="2"/>
      <c r="AF117" s="2"/>
      <c r="AG117" s="2"/>
      <c r="AH117" s="2"/>
      <c r="AI117" s="2"/>
      <c r="AJ117" s="2"/>
      <c r="AK117" s="2"/>
      <c r="AL117" s="2"/>
      <c r="AM117" s="2"/>
      <c r="AN117" s="2"/>
      <c r="AO117" s="2"/>
    </row>
    <row r="118" spans="1:41">
      <c r="A118" s="2"/>
      <c r="B118" s="624" t="s">
        <v>241</v>
      </c>
      <c r="C118" s="93">
        <f t="shared" si="5"/>
        <v>317389.5</v>
      </c>
      <c r="D118" s="93">
        <v>281205</v>
      </c>
      <c r="E118" s="95">
        <v>353574</v>
      </c>
      <c r="F118" s="208"/>
      <c r="G118" s="98"/>
      <c r="H118" s="98"/>
      <c r="I118" s="98"/>
      <c r="J118" s="98"/>
      <c r="K118" s="209"/>
      <c r="L118" s="209"/>
      <c r="M118" s="98"/>
      <c r="N118" s="98"/>
      <c r="O118" s="98"/>
      <c r="P118" s="98"/>
      <c r="Q118" s="165"/>
      <c r="R118" s="165"/>
      <c r="S118" s="161"/>
      <c r="T118" s="161"/>
      <c r="U118" s="161"/>
      <c r="V118" s="161"/>
      <c r="W118" s="161"/>
      <c r="X118" s="207"/>
      <c r="Y118" s="165"/>
      <c r="Z118" s="217" t="s">
        <v>329</v>
      </c>
      <c r="AA118" s="100"/>
      <c r="AB118" s="100"/>
      <c r="AC118" s="2"/>
      <c r="AD118" s="2"/>
      <c r="AE118" s="2"/>
      <c r="AF118" s="2"/>
      <c r="AG118" s="2"/>
      <c r="AH118" s="2"/>
      <c r="AI118" s="2"/>
      <c r="AJ118" s="2"/>
      <c r="AK118" s="2"/>
      <c r="AL118" s="2"/>
      <c r="AM118" s="2"/>
      <c r="AN118" s="2"/>
      <c r="AO118" s="2"/>
    </row>
    <row r="119" spans="1:41">
      <c r="A119" s="2"/>
      <c r="B119" s="624" t="s">
        <v>110</v>
      </c>
      <c r="C119" s="93">
        <f t="shared" si="5"/>
        <v>1203049200</v>
      </c>
      <c r="D119" s="93">
        <v>1053481072</v>
      </c>
      <c r="E119" s="95">
        <v>1352617328</v>
      </c>
      <c r="F119" s="98">
        <v>14.1</v>
      </c>
      <c r="G119" s="98">
        <v>18.2</v>
      </c>
      <c r="H119" s="98">
        <v>17.8</v>
      </c>
      <c r="I119" s="164">
        <v>17.8</v>
      </c>
      <c r="J119" s="164">
        <v>15.7</v>
      </c>
      <c r="K119" s="98">
        <v>15.7</v>
      </c>
      <c r="L119" s="98">
        <v>15.6</v>
      </c>
      <c r="M119" s="98">
        <v>15.8</v>
      </c>
      <c r="N119" s="98">
        <v>13.2</v>
      </c>
      <c r="O119" s="98">
        <v>14.8</v>
      </c>
      <c r="P119" s="98">
        <v>20.5</v>
      </c>
      <c r="Q119" s="165">
        <v>28.9</v>
      </c>
      <c r="R119" s="165">
        <v>29.7</v>
      </c>
      <c r="S119" s="161">
        <v>30</v>
      </c>
      <c r="T119" s="161">
        <v>33.200000000000003</v>
      </c>
      <c r="U119" s="161">
        <v>34.6</v>
      </c>
      <c r="V119" s="161">
        <v>35</v>
      </c>
      <c r="W119" s="161">
        <v>34.9</v>
      </c>
      <c r="X119" s="207">
        <v>35.4</v>
      </c>
      <c r="Y119" s="165"/>
      <c r="Z119" s="217" t="s">
        <v>411</v>
      </c>
      <c r="AA119" s="100"/>
      <c r="AB119" s="100"/>
      <c r="AC119" s="2"/>
      <c r="AD119" s="2"/>
      <c r="AE119" s="2"/>
      <c r="AF119" s="2"/>
      <c r="AG119" s="2"/>
      <c r="AH119" s="2"/>
      <c r="AI119" s="2"/>
      <c r="AJ119" s="2"/>
      <c r="AK119" s="2"/>
      <c r="AL119" s="2"/>
      <c r="AM119" s="2"/>
      <c r="AN119" s="2"/>
      <c r="AO119" s="2"/>
    </row>
    <row r="120" spans="1:41">
      <c r="A120" s="2"/>
      <c r="B120" s="624" t="s">
        <v>89</v>
      </c>
      <c r="C120" s="93">
        <f t="shared" si="5"/>
        <v>239601931.5</v>
      </c>
      <c r="D120" s="93">
        <v>211540428</v>
      </c>
      <c r="E120" s="95">
        <v>267663435</v>
      </c>
      <c r="F120" s="208"/>
      <c r="G120" s="98"/>
      <c r="H120" s="98"/>
      <c r="I120" s="98"/>
      <c r="J120" s="98"/>
      <c r="K120" s="209"/>
      <c r="L120" s="209"/>
      <c r="M120" s="98"/>
      <c r="N120" s="98"/>
      <c r="O120" s="98"/>
      <c r="P120" s="98"/>
      <c r="Q120" s="165"/>
      <c r="R120" s="165"/>
      <c r="S120" s="161"/>
      <c r="T120" s="161"/>
      <c r="U120" s="161"/>
      <c r="V120" s="161"/>
      <c r="W120" s="161"/>
      <c r="X120" s="207"/>
      <c r="Y120" s="165"/>
      <c r="Z120" s="217" t="s">
        <v>10</v>
      </c>
      <c r="AA120" s="100"/>
      <c r="AB120" s="100"/>
      <c r="AC120" s="2"/>
      <c r="AD120" s="2"/>
      <c r="AE120" s="2"/>
      <c r="AF120" s="2"/>
      <c r="AG120" s="2"/>
      <c r="AH120" s="2"/>
      <c r="AI120" s="2"/>
      <c r="AJ120" s="2"/>
      <c r="AK120" s="2"/>
      <c r="AL120" s="2"/>
      <c r="AM120" s="2"/>
      <c r="AN120" s="2"/>
      <c r="AO120" s="2"/>
    </row>
    <row r="121" spans="1:41">
      <c r="A121" s="2"/>
      <c r="B121" s="624" t="s">
        <v>46</v>
      </c>
      <c r="C121" s="93">
        <f t="shared" si="5"/>
        <v>73825165.5</v>
      </c>
      <c r="D121" s="93">
        <v>65850062</v>
      </c>
      <c r="E121" s="95">
        <v>81800269</v>
      </c>
      <c r="F121" s="99">
        <v>0</v>
      </c>
      <c r="G121" s="99">
        <v>0</v>
      </c>
      <c r="H121" s="99">
        <v>0</v>
      </c>
      <c r="I121" s="99">
        <v>0</v>
      </c>
      <c r="J121" s="99">
        <v>0</v>
      </c>
      <c r="K121" s="99">
        <v>0</v>
      </c>
      <c r="L121" s="99">
        <v>0</v>
      </c>
      <c r="M121" s="99">
        <v>0</v>
      </c>
      <c r="N121" s="99">
        <v>0</v>
      </c>
      <c r="O121" s="99">
        <v>0</v>
      </c>
      <c r="P121" s="99">
        <v>0</v>
      </c>
      <c r="Q121" s="99">
        <v>0</v>
      </c>
      <c r="R121" s="99">
        <v>0</v>
      </c>
      <c r="S121" s="639">
        <v>0</v>
      </c>
      <c r="T121" s="161">
        <v>3.7</v>
      </c>
      <c r="U121" s="161">
        <v>3.2</v>
      </c>
      <c r="V121" s="161">
        <v>5.9</v>
      </c>
      <c r="W121" s="161">
        <v>6.4</v>
      </c>
      <c r="X121" s="207">
        <v>6.3</v>
      </c>
      <c r="Y121" s="165"/>
      <c r="Z121" s="217" t="s">
        <v>10</v>
      </c>
      <c r="AA121" s="100"/>
      <c r="AB121" s="100"/>
      <c r="AC121" s="2"/>
      <c r="AD121" s="2"/>
      <c r="AE121" s="2"/>
      <c r="AF121" s="2"/>
      <c r="AG121" s="2"/>
      <c r="AH121" s="2"/>
      <c r="AI121" s="2"/>
      <c r="AJ121" s="2"/>
      <c r="AK121" s="2"/>
      <c r="AL121" s="2"/>
      <c r="AM121" s="2"/>
      <c r="AN121" s="2"/>
      <c r="AO121" s="2"/>
    </row>
    <row r="122" spans="1:41">
      <c r="A122" s="2"/>
      <c r="B122" s="624" t="s">
        <v>74</v>
      </c>
      <c r="C122" s="93">
        <f t="shared" si="5"/>
        <v>31004175.5</v>
      </c>
      <c r="D122" s="93">
        <v>23574751</v>
      </c>
      <c r="E122" s="95">
        <v>38433600</v>
      </c>
      <c r="F122" s="208"/>
      <c r="G122" s="98"/>
      <c r="H122" s="98"/>
      <c r="I122" s="98"/>
      <c r="J122" s="98"/>
      <c r="K122" s="209"/>
      <c r="L122" s="209"/>
      <c r="M122" s="98"/>
      <c r="N122" s="98"/>
      <c r="O122" s="98"/>
      <c r="P122" s="98"/>
      <c r="Q122" s="165"/>
      <c r="R122" s="165"/>
      <c r="S122" s="161"/>
      <c r="T122" s="161"/>
      <c r="U122" s="161"/>
      <c r="V122" s="161"/>
      <c r="W122" s="161"/>
      <c r="X122" s="207"/>
      <c r="Y122" s="165"/>
      <c r="Z122" s="217" t="s">
        <v>10</v>
      </c>
      <c r="AA122" s="100"/>
      <c r="AB122" s="100"/>
      <c r="AC122" s="2"/>
      <c r="AD122" s="2"/>
      <c r="AE122" s="2"/>
      <c r="AF122" s="2"/>
      <c r="AG122" s="2"/>
      <c r="AH122" s="2"/>
      <c r="AI122" s="2"/>
      <c r="AJ122" s="2"/>
      <c r="AK122" s="2"/>
      <c r="AL122" s="2"/>
      <c r="AM122" s="2"/>
      <c r="AN122" s="2"/>
      <c r="AO122" s="2"/>
    </row>
    <row r="123" spans="1:41">
      <c r="A123" s="2"/>
      <c r="B123" s="624" t="s">
        <v>31</v>
      </c>
      <c r="C123" s="93">
        <f t="shared" si="5"/>
        <v>4329340</v>
      </c>
      <c r="D123" s="93">
        <v>3805174</v>
      </c>
      <c r="E123" s="95">
        <v>4853506</v>
      </c>
      <c r="F123" s="208"/>
      <c r="G123" s="98"/>
      <c r="H123" s="98"/>
      <c r="I123" s="98"/>
      <c r="J123" s="98"/>
      <c r="K123" s="209"/>
      <c r="L123" s="209"/>
      <c r="M123" s="98"/>
      <c r="N123" s="98"/>
      <c r="O123" s="98"/>
      <c r="P123" s="98"/>
      <c r="Q123" s="165"/>
      <c r="R123" s="165"/>
      <c r="S123" s="161"/>
      <c r="T123" s="161"/>
      <c r="U123" s="161"/>
      <c r="V123" s="161"/>
      <c r="W123" s="161"/>
      <c r="X123" s="207"/>
      <c r="Y123" s="165"/>
      <c r="Z123" s="217" t="s">
        <v>10</v>
      </c>
      <c r="AA123" s="100"/>
      <c r="AB123" s="100"/>
      <c r="AC123" s="2"/>
      <c r="AD123" s="2"/>
      <c r="AE123" s="2"/>
      <c r="AF123" s="2"/>
      <c r="AG123" s="2"/>
      <c r="AH123" s="2"/>
      <c r="AI123" s="2"/>
      <c r="AJ123" s="2"/>
      <c r="AK123" s="2"/>
      <c r="AL123" s="2"/>
      <c r="AM123" s="2"/>
      <c r="AN123" s="2"/>
      <c r="AO123" s="2"/>
    </row>
    <row r="124" spans="1:41">
      <c r="A124" s="2"/>
      <c r="B124" s="624" t="s">
        <v>36</v>
      </c>
      <c r="C124" s="93">
        <f t="shared" si="5"/>
        <v>7586400</v>
      </c>
      <c r="D124" s="93">
        <v>6289000</v>
      </c>
      <c r="E124" s="95">
        <v>8883800</v>
      </c>
      <c r="F124" s="208"/>
      <c r="G124" s="98"/>
      <c r="H124" s="98"/>
      <c r="I124" s="98"/>
      <c r="J124" s="98"/>
      <c r="K124" s="209"/>
      <c r="L124" s="209"/>
      <c r="M124" s="98"/>
      <c r="N124" s="98"/>
      <c r="O124" s="98"/>
      <c r="P124" s="98"/>
      <c r="Q124" s="165"/>
      <c r="R124" s="165"/>
      <c r="S124" s="161"/>
      <c r="T124" s="161"/>
      <c r="U124" s="161"/>
      <c r="V124" s="161"/>
      <c r="W124" s="161"/>
      <c r="X124" s="207"/>
      <c r="Y124" s="165"/>
      <c r="Z124" s="217" t="s">
        <v>10</v>
      </c>
      <c r="AA124" s="100"/>
      <c r="AB124" s="100"/>
      <c r="AC124" s="2"/>
      <c r="AD124" s="2"/>
      <c r="AE124" s="2"/>
      <c r="AF124" s="2"/>
      <c r="AG124" s="2"/>
      <c r="AH124" s="2"/>
      <c r="AI124" s="2"/>
      <c r="AJ124" s="2"/>
      <c r="AK124" s="2"/>
      <c r="AL124" s="2"/>
      <c r="AM124" s="2"/>
      <c r="AN124" s="2"/>
      <c r="AO124" s="2"/>
    </row>
    <row r="125" spans="1:41">
      <c r="A125" s="2"/>
      <c r="B125" s="624" t="s">
        <v>50</v>
      </c>
      <c r="C125" s="93">
        <f t="shared" si="5"/>
        <v>58686695.5</v>
      </c>
      <c r="D125" s="93">
        <v>56942108</v>
      </c>
      <c r="E125" s="95">
        <v>60431283</v>
      </c>
      <c r="F125" s="208"/>
      <c r="G125" s="98"/>
      <c r="H125" s="98"/>
      <c r="I125" s="98"/>
      <c r="J125" s="98"/>
      <c r="K125" s="209"/>
      <c r="L125" s="209"/>
      <c r="M125" s="98"/>
      <c r="N125" s="98"/>
      <c r="O125" s="98"/>
      <c r="P125" s="98"/>
      <c r="Q125" s="165"/>
      <c r="R125" s="165"/>
      <c r="S125" s="161"/>
      <c r="T125" s="161"/>
      <c r="U125" s="161"/>
      <c r="V125" s="161"/>
      <c r="W125" s="161"/>
      <c r="X125" s="207"/>
      <c r="Y125" s="165"/>
      <c r="Z125" s="217" t="s">
        <v>10</v>
      </c>
      <c r="AA125" s="100"/>
      <c r="AB125" s="100"/>
      <c r="AC125" s="2"/>
      <c r="AD125" s="2"/>
      <c r="AE125" s="2"/>
      <c r="AF125" s="2"/>
      <c r="AG125" s="2"/>
      <c r="AH125" s="2"/>
      <c r="AI125" s="2"/>
      <c r="AJ125" s="2"/>
      <c r="AK125" s="2"/>
      <c r="AL125" s="2"/>
      <c r="AM125" s="2"/>
      <c r="AN125" s="2"/>
      <c r="AO125" s="2"/>
    </row>
    <row r="126" spans="1:41">
      <c r="A126" s="2"/>
      <c r="B126" s="624" t="s">
        <v>90</v>
      </c>
      <c r="C126" s="93">
        <f t="shared" si="5"/>
        <v>2762122</v>
      </c>
      <c r="D126" s="93">
        <v>2589389</v>
      </c>
      <c r="E126" s="95">
        <v>2934855</v>
      </c>
      <c r="F126" s="208"/>
      <c r="G126" s="98"/>
      <c r="H126" s="98"/>
      <c r="I126" s="98"/>
      <c r="J126" s="98"/>
      <c r="K126" s="98"/>
      <c r="L126" s="98"/>
      <c r="M126" s="98"/>
      <c r="N126" s="98"/>
      <c r="O126" s="98"/>
      <c r="P126" s="98"/>
      <c r="Q126" s="165"/>
      <c r="R126" s="165"/>
      <c r="S126" s="161"/>
      <c r="T126" s="161"/>
      <c r="U126" s="161"/>
      <c r="V126" s="161"/>
      <c r="W126" s="161"/>
      <c r="X126" s="207"/>
      <c r="Y126" s="165"/>
      <c r="Z126" s="217" t="s">
        <v>10</v>
      </c>
      <c r="AA126" s="100"/>
      <c r="AB126" s="100"/>
      <c r="AC126" s="2"/>
      <c r="AD126" s="2"/>
      <c r="AE126" s="2"/>
      <c r="AF126" s="2"/>
      <c r="AG126" s="2"/>
      <c r="AH126" s="2"/>
      <c r="AI126" s="2"/>
      <c r="AJ126" s="2"/>
      <c r="AK126" s="2"/>
      <c r="AL126" s="2"/>
      <c r="AM126" s="2"/>
      <c r="AN126" s="2"/>
      <c r="AO126" s="2"/>
    </row>
    <row r="127" spans="1:41">
      <c r="A127" s="2"/>
      <c r="B127" s="624" t="s">
        <v>34</v>
      </c>
      <c r="C127" s="93">
        <f t="shared" si="5"/>
        <v>126686050</v>
      </c>
      <c r="D127" s="93">
        <v>126843000</v>
      </c>
      <c r="E127" s="95">
        <v>126529100</v>
      </c>
      <c r="F127" s="98">
        <v>293.8</v>
      </c>
      <c r="G127" s="98">
        <v>309</v>
      </c>
      <c r="H127" s="98">
        <v>313.8</v>
      </c>
      <c r="I127" s="164">
        <v>313.8</v>
      </c>
      <c r="J127" s="164">
        <v>280.7</v>
      </c>
      <c r="K127" s="98">
        <v>280.7</v>
      </c>
      <c r="L127" s="98">
        <v>291.5</v>
      </c>
      <c r="M127" s="98">
        <v>267</v>
      </c>
      <c r="N127" s="98">
        <v>240.5</v>
      </c>
      <c r="O127" s="98">
        <v>263.10000000000002</v>
      </c>
      <c r="P127" s="98">
        <v>280.3</v>
      </c>
      <c r="Q127" s="165">
        <v>156.19999999999999</v>
      </c>
      <c r="R127" s="165">
        <v>17.2</v>
      </c>
      <c r="S127" s="161">
        <v>13.9</v>
      </c>
      <c r="T127" s="638">
        <v>0</v>
      </c>
      <c r="U127" s="161">
        <v>4.3</v>
      </c>
      <c r="V127" s="161">
        <v>17.5</v>
      </c>
      <c r="W127" s="161">
        <v>29.1</v>
      </c>
      <c r="X127" s="207">
        <v>49.3</v>
      </c>
      <c r="Y127" s="165"/>
      <c r="Z127" s="217" t="s">
        <v>10</v>
      </c>
      <c r="AA127" s="100"/>
      <c r="AB127" s="100"/>
      <c r="AC127" s="2"/>
      <c r="AD127" s="2"/>
      <c r="AE127" s="2"/>
      <c r="AF127" s="2"/>
      <c r="AG127" s="2"/>
      <c r="AH127" s="2"/>
      <c r="AI127" s="2"/>
      <c r="AJ127" s="2"/>
      <c r="AK127" s="2"/>
      <c r="AL127" s="2"/>
      <c r="AM127" s="2"/>
      <c r="AN127" s="2"/>
      <c r="AO127" s="2"/>
    </row>
    <row r="128" spans="1:41">
      <c r="A128" s="2"/>
      <c r="B128" s="624" t="s">
        <v>80</v>
      </c>
      <c r="C128" s="93">
        <f t="shared" si="5"/>
        <v>7361743.5</v>
      </c>
      <c r="D128" s="93">
        <v>4767476</v>
      </c>
      <c r="E128" s="95">
        <v>9956011</v>
      </c>
      <c r="F128" s="208"/>
      <c r="G128" s="98"/>
      <c r="H128" s="98"/>
      <c r="I128" s="98"/>
      <c r="J128" s="98"/>
      <c r="K128" s="209"/>
      <c r="L128" s="209"/>
      <c r="M128" s="98"/>
      <c r="N128" s="98"/>
      <c r="O128" s="98"/>
      <c r="P128" s="98"/>
      <c r="Q128" s="165"/>
      <c r="R128" s="165"/>
      <c r="S128" s="161"/>
      <c r="T128" s="161"/>
      <c r="U128" s="161"/>
      <c r="V128" s="161"/>
      <c r="W128" s="161"/>
      <c r="X128" s="207"/>
      <c r="Y128" s="165"/>
      <c r="Z128" s="217" t="s">
        <v>10</v>
      </c>
      <c r="AA128" s="100"/>
      <c r="AB128" s="100"/>
      <c r="AC128" s="2"/>
      <c r="AD128" s="2"/>
      <c r="AE128" s="2"/>
      <c r="AF128" s="2"/>
      <c r="AG128" s="2"/>
      <c r="AH128" s="2"/>
      <c r="AI128" s="2"/>
      <c r="AJ128" s="2"/>
      <c r="AK128" s="2"/>
      <c r="AL128" s="2"/>
      <c r="AM128" s="2"/>
      <c r="AN128" s="2"/>
      <c r="AO128" s="2"/>
    </row>
    <row r="129" spans="1:41">
      <c r="A129" s="2"/>
      <c r="B129" s="624" t="s">
        <v>35</v>
      </c>
      <c r="C129" s="93">
        <f t="shared" si="5"/>
        <v>16580062.5</v>
      </c>
      <c r="D129" s="93">
        <v>14883626</v>
      </c>
      <c r="E129" s="95">
        <v>18276499</v>
      </c>
      <c r="F129" s="208"/>
      <c r="G129" s="98"/>
      <c r="H129" s="98"/>
      <c r="I129" s="98"/>
      <c r="J129" s="98"/>
      <c r="K129" s="209"/>
      <c r="L129" s="209"/>
      <c r="M129" s="98"/>
      <c r="N129" s="98"/>
      <c r="O129" s="98"/>
      <c r="P129" s="98"/>
      <c r="Q129" s="165"/>
      <c r="R129" s="165"/>
      <c r="S129" s="161"/>
      <c r="T129" s="161"/>
      <c r="U129" s="161"/>
      <c r="V129" s="161"/>
      <c r="W129" s="161"/>
      <c r="X129" s="207"/>
      <c r="Y129" s="165"/>
      <c r="Z129" s="217" t="s">
        <v>10</v>
      </c>
      <c r="AA129" s="100"/>
      <c r="AB129" s="100"/>
      <c r="AC129" s="2"/>
      <c r="AD129" s="2"/>
      <c r="AE129" s="2"/>
      <c r="AF129" s="2"/>
      <c r="AG129" s="2"/>
      <c r="AH129" s="2"/>
      <c r="AI129" s="2"/>
      <c r="AJ129" s="2"/>
      <c r="AK129" s="2"/>
      <c r="AL129" s="2"/>
      <c r="AM129" s="2"/>
      <c r="AN129" s="2"/>
      <c r="AO129" s="2"/>
    </row>
    <row r="130" spans="1:41">
      <c r="A130" s="2"/>
      <c r="B130" s="624" t="s">
        <v>138</v>
      </c>
      <c r="C130" s="93">
        <f t="shared" si="5"/>
        <v>41229415</v>
      </c>
      <c r="D130" s="93">
        <v>31065820</v>
      </c>
      <c r="E130" s="95">
        <v>51393010</v>
      </c>
      <c r="F130" s="208"/>
      <c r="G130" s="98"/>
      <c r="H130" s="98"/>
      <c r="I130" s="98"/>
      <c r="J130" s="98"/>
      <c r="K130" s="209"/>
      <c r="L130" s="209"/>
      <c r="M130" s="98"/>
      <c r="N130" s="98"/>
      <c r="O130" s="98"/>
      <c r="P130" s="98"/>
      <c r="Q130" s="165"/>
      <c r="R130" s="165"/>
      <c r="S130" s="161"/>
      <c r="T130" s="161"/>
      <c r="U130" s="161"/>
      <c r="V130" s="161"/>
      <c r="W130" s="161"/>
      <c r="X130" s="207"/>
      <c r="Y130" s="165"/>
      <c r="Z130" s="217" t="s">
        <v>411</v>
      </c>
      <c r="AA130" s="100"/>
      <c r="AB130" s="100"/>
      <c r="AC130" s="2"/>
      <c r="AD130" s="2"/>
      <c r="AE130" s="2"/>
      <c r="AF130" s="2"/>
      <c r="AG130" s="2"/>
      <c r="AH130" s="2"/>
      <c r="AI130" s="2"/>
      <c r="AJ130" s="2"/>
      <c r="AK130" s="2"/>
      <c r="AL130" s="2"/>
      <c r="AM130" s="2"/>
      <c r="AN130" s="2"/>
      <c r="AO130" s="2"/>
    </row>
    <row r="131" spans="1:41">
      <c r="A131" s="2"/>
      <c r="B131" s="624" t="s">
        <v>242</v>
      </c>
      <c r="C131" s="93">
        <f t="shared" ref="C131:C162" si="6">(D131+E131)/2</f>
        <v>100126.5</v>
      </c>
      <c r="D131" s="93">
        <v>84406</v>
      </c>
      <c r="E131" s="95">
        <v>115847</v>
      </c>
      <c r="F131" s="208"/>
      <c r="G131" s="98"/>
      <c r="H131" s="98"/>
      <c r="I131" s="98"/>
      <c r="J131" s="98"/>
      <c r="K131" s="209"/>
      <c r="L131" s="209"/>
      <c r="M131" s="98"/>
      <c r="N131" s="98"/>
      <c r="O131" s="98"/>
      <c r="P131" s="98"/>
      <c r="Q131" s="165"/>
      <c r="R131" s="165"/>
      <c r="S131" s="161"/>
      <c r="T131" s="161"/>
      <c r="U131" s="161"/>
      <c r="V131" s="161"/>
      <c r="W131" s="161"/>
      <c r="X131" s="207"/>
      <c r="Y131" s="165"/>
      <c r="Z131" s="217" t="s">
        <v>329</v>
      </c>
      <c r="AA131" s="100"/>
      <c r="AB131" s="100"/>
      <c r="AC131" s="2"/>
      <c r="AD131" s="2"/>
      <c r="AE131" s="2"/>
      <c r="AF131" s="2"/>
      <c r="AG131" s="2"/>
      <c r="AH131" s="2"/>
      <c r="AI131" s="2"/>
      <c r="AJ131" s="2"/>
      <c r="AK131" s="2"/>
      <c r="AL131" s="2"/>
      <c r="AM131" s="2"/>
      <c r="AN131" s="2"/>
      <c r="AO131" s="2"/>
    </row>
    <row r="132" spans="1:41">
      <c r="A132" s="2"/>
      <c r="B132" s="624" t="s">
        <v>15</v>
      </c>
      <c r="C132" s="93">
        <f t="shared" si="6"/>
        <v>3033389.5</v>
      </c>
      <c r="D132" s="93">
        <v>1929470</v>
      </c>
      <c r="E132" s="95">
        <v>4137309</v>
      </c>
      <c r="F132" s="208"/>
      <c r="G132" s="98"/>
      <c r="H132" s="98"/>
      <c r="I132" s="98"/>
      <c r="J132" s="98"/>
      <c r="K132" s="209"/>
      <c r="L132" s="209"/>
      <c r="M132" s="98"/>
      <c r="N132" s="98"/>
      <c r="O132" s="98"/>
      <c r="P132" s="98"/>
      <c r="Q132" s="165"/>
      <c r="R132" s="165"/>
      <c r="S132" s="161"/>
      <c r="T132" s="161"/>
      <c r="U132" s="161"/>
      <c r="V132" s="161"/>
      <c r="W132" s="161"/>
      <c r="X132" s="207"/>
      <c r="Y132" s="165"/>
      <c r="Z132" s="217" t="s">
        <v>10</v>
      </c>
      <c r="AA132" s="100"/>
      <c r="AB132" s="100"/>
      <c r="AC132" s="2"/>
      <c r="AD132" s="2"/>
      <c r="AE132" s="2"/>
      <c r="AF132" s="2"/>
      <c r="AG132" s="2"/>
      <c r="AH132" s="2"/>
      <c r="AI132" s="2"/>
      <c r="AJ132" s="2"/>
      <c r="AK132" s="2"/>
      <c r="AL132" s="2"/>
      <c r="AM132" s="2"/>
      <c r="AN132" s="2"/>
      <c r="AO132" s="2"/>
    </row>
    <row r="133" spans="1:41">
      <c r="A133" s="2"/>
      <c r="B133" s="624" t="s">
        <v>139</v>
      </c>
      <c r="C133" s="93">
        <f t="shared" si="6"/>
        <v>5607100</v>
      </c>
      <c r="D133" s="93">
        <v>4898400</v>
      </c>
      <c r="E133" s="95">
        <v>6315800</v>
      </c>
      <c r="F133" s="208"/>
      <c r="G133" s="98"/>
      <c r="H133" s="98"/>
      <c r="I133" s="98"/>
      <c r="J133" s="98"/>
      <c r="K133" s="209"/>
      <c r="L133" s="209"/>
      <c r="M133" s="98"/>
      <c r="N133" s="98"/>
      <c r="O133" s="98"/>
      <c r="P133" s="98"/>
      <c r="Q133" s="165"/>
      <c r="R133" s="165"/>
      <c r="S133" s="161"/>
      <c r="T133" s="161"/>
      <c r="U133" s="161"/>
      <c r="V133" s="161"/>
      <c r="W133" s="161"/>
      <c r="X133" s="207"/>
      <c r="Y133" s="165"/>
      <c r="Z133" s="217" t="s">
        <v>411</v>
      </c>
      <c r="AA133" s="100"/>
      <c r="AB133" s="100"/>
      <c r="AC133" s="2"/>
      <c r="AD133" s="2"/>
      <c r="AE133" s="2"/>
      <c r="AF133" s="2"/>
      <c r="AG133" s="2"/>
      <c r="AH133" s="2"/>
      <c r="AI133" s="2"/>
      <c r="AJ133" s="2"/>
      <c r="AK133" s="2"/>
      <c r="AL133" s="2"/>
      <c r="AM133" s="2"/>
      <c r="AN133" s="2"/>
      <c r="AO133" s="2"/>
    </row>
    <row r="134" spans="1:41">
      <c r="A134" s="2"/>
      <c r="B134" s="624" t="s">
        <v>140</v>
      </c>
      <c r="C134" s="93">
        <f t="shared" si="6"/>
        <v>6202193</v>
      </c>
      <c r="D134" s="93">
        <v>5342879</v>
      </c>
      <c r="E134" s="95">
        <v>7061507</v>
      </c>
      <c r="F134" s="208"/>
      <c r="G134" s="98"/>
      <c r="H134" s="98"/>
      <c r="I134" s="98"/>
      <c r="J134" s="98"/>
      <c r="K134" s="209"/>
      <c r="L134" s="209"/>
      <c r="M134" s="98"/>
      <c r="N134" s="98"/>
      <c r="O134" s="98"/>
      <c r="P134" s="98"/>
      <c r="Q134" s="165"/>
      <c r="R134" s="165"/>
      <c r="S134" s="161"/>
      <c r="T134" s="161"/>
      <c r="U134" s="161"/>
      <c r="V134" s="161"/>
      <c r="W134" s="161"/>
      <c r="X134" s="207"/>
      <c r="Y134" s="165"/>
      <c r="Z134" s="217" t="s">
        <v>411</v>
      </c>
      <c r="AA134" s="100"/>
      <c r="AB134" s="100"/>
      <c r="AC134" s="2"/>
      <c r="AD134" s="2"/>
      <c r="AE134" s="2"/>
      <c r="AF134" s="2"/>
      <c r="AG134" s="2"/>
      <c r="AH134" s="2"/>
      <c r="AI134" s="2"/>
      <c r="AJ134" s="2"/>
      <c r="AK134" s="2"/>
      <c r="AL134" s="2"/>
      <c r="AM134" s="2"/>
      <c r="AN134" s="2"/>
      <c r="AO134" s="2"/>
    </row>
    <row r="135" spans="1:41">
      <c r="A135" s="2"/>
      <c r="B135" s="624" t="s">
        <v>141</v>
      </c>
      <c r="C135" s="93">
        <f t="shared" si="6"/>
        <v>2147046</v>
      </c>
      <c r="D135" s="93">
        <v>2367550</v>
      </c>
      <c r="E135" s="95">
        <v>1926542</v>
      </c>
      <c r="F135" s="208"/>
      <c r="G135" s="98"/>
      <c r="H135" s="98"/>
      <c r="I135" s="98"/>
      <c r="J135" s="98"/>
      <c r="K135" s="98"/>
      <c r="L135" s="98"/>
      <c r="M135" s="98"/>
      <c r="N135" s="98"/>
      <c r="O135" s="98"/>
      <c r="P135" s="98"/>
      <c r="Q135" s="165"/>
      <c r="R135" s="165"/>
      <c r="S135" s="161"/>
      <c r="T135" s="161"/>
      <c r="U135" s="161"/>
      <c r="V135" s="161"/>
      <c r="W135" s="161"/>
      <c r="X135" s="207"/>
      <c r="Y135" s="165"/>
      <c r="Z135" s="217" t="s">
        <v>411</v>
      </c>
      <c r="AA135" s="100"/>
      <c r="AB135" s="100"/>
      <c r="AC135" s="2"/>
      <c r="AD135" s="2"/>
      <c r="AE135" s="2"/>
      <c r="AF135" s="2"/>
      <c r="AG135" s="2"/>
      <c r="AH135" s="2"/>
      <c r="AI135" s="2"/>
      <c r="AJ135" s="2"/>
      <c r="AK135" s="2"/>
      <c r="AL135" s="2"/>
      <c r="AM135" s="2"/>
      <c r="AN135" s="2"/>
      <c r="AO135" s="2"/>
    </row>
    <row r="136" spans="1:41">
      <c r="A136" s="2"/>
      <c r="B136" s="624" t="s">
        <v>73</v>
      </c>
      <c r="C136" s="93">
        <f t="shared" si="6"/>
        <v>5042152.5</v>
      </c>
      <c r="D136" s="93">
        <v>3235380</v>
      </c>
      <c r="E136" s="95">
        <v>6848925</v>
      </c>
      <c r="F136" s="208"/>
      <c r="G136" s="98"/>
      <c r="H136" s="98"/>
      <c r="I136" s="98"/>
      <c r="J136" s="98"/>
      <c r="K136" s="98"/>
      <c r="L136" s="98"/>
      <c r="M136" s="98"/>
      <c r="N136" s="98"/>
      <c r="O136" s="98"/>
      <c r="P136" s="98"/>
      <c r="Q136" s="165"/>
      <c r="R136" s="165"/>
      <c r="S136" s="161"/>
      <c r="T136" s="161"/>
      <c r="U136" s="161"/>
      <c r="V136" s="161"/>
      <c r="W136" s="161"/>
      <c r="X136" s="207"/>
      <c r="Y136" s="165"/>
      <c r="Z136" s="217" t="s">
        <v>10</v>
      </c>
      <c r="AA136" s="100"/>
      <c r="AB136" s="100"/>
      <c r="AC136" s="2"/>
      <c r="AD136" s="2"/>
      <c r="AE136" s="2"/>
      <c r="AF136" s="2"/>
      <c r="AG136" s="2"/>
      <c r="AH136" s="2"/>
      <c r="AI136" s="2"/>
      <c r="AJ136" s="2"/>
      <c r="AK136" s="2"/>
      <c r="AL136" s="2"/>
      <c r="AM136" s="2"/>
      <c r="AN136" s="2"/>
      <c r="AO136" s="2"/>
    </row>
    <row r="137" spans="1:41">
      <c r="A137" s="2"/>
      <c r="B137" s="624" t="s">
        <v>142</v>
      </c>
      <c r="C137" s="93">
        <f t="shared" si="6"/>
        <v>3855472.5</v>
      </c>
      <c r="D137" s="93">
        <v>2891968</v>
      </c>
      <c r="E137" s="95">
        <v>4818977</v>
      </c>
      <c r="F137" s="208"/>
      <c r="G137" s="98"/>
      <c r="H137" s="98"/>
      <c r="I137" s="98"/>
      <c r="J137" s="98"/>
      <c r="K137" s="98"/>
      <c r="L137" s="98"/>
      <c r="M137" s="98"/>
      <c r="N137" s="98"/>
      <c r="O137" s="98"/>
      <c r="P137" s="98"/>
      <c r="Q137" s="165"/>
      <c r="R137" s="165"/>
      <c r="S137" s="161"/>
      <c r="T137" s="161"/>
      <c r="U137" s="161"/>
      <c r="V137" s="161"/>
      <c r="W137" s="161"/>
      <c r="X137" s="207"/>
      <c r="Y137" s="165"/>
      <c r="Z137" s="217" t="s">
        <v>411</v>
      </c>
      <c r="AA137" s="100"/>
      <c r="AB137" s="100"/>
      <c r="AC137" s="2"/>
      <c r="AD137" s="2"/>
      <c r="AE137" s="2"/>
      <c r="AF137" s="2"/>
      <c r="AG137" s="2"/>
      <c r="AH137" s="2"/>
      <c r="AI137" s="2"/>
      <c r="AJ137" s="2"/>
      <c r="AK137" s="2"/>
      <c r="AL137" s="2"/>
      <c r="AM137" s="2"/>
      <c r="AN137" s="2"/>
      <c r="AO137" s="2"/>
    </row>
    <row r="138" spans="1:41">
      <c r="A138" s="2"/>
      <c r="B138" s="624" t="s">
        <v>49</v>
      </c>
      <c r="C138" s="93">
        <f t="shared" si="6"/>
        <v>6007915.5</v>
      </c>
      <c r="D138" s="93">
        <v>5337264</v>
      </c>
      <c r="E138" s="95">
        <v>6678567</v>
      </c>
      <c r="F138" s="208"/>
      <c r="G138" s="98"/>
      <c r="H138" s="98"/>
      <c r="I138" s="98"/>
      <c r="J138" s="98"/>
      <c r="K138" s="98"/>
      <c r="L138" s="98"/>
      <c r="M138" s="98"/>
      <c r="N138" s="98"/>
      <c r="O138" s="98"/>
      <c r="P138" s="98"/>
      <c r="Q138" s="165"/>
      <c r="R138" s="165"/>
      <c r="S138" s="161"/>
      <c r="T138" s="161"/>
      <c r="U138" s="161"/>
      <c r="V138" s="161"/>
      <c r="W138" s="161"/>
      <c r="X138" s="207"/>
      <c r="Y138" s="165"/>
      <c r="Z138" s="217" t="s">
        <v>10</v>
      </c>
      <c r="AA138" s="100"/>
      <c r="AB138" s="100"/>
      <c r="AC138" s="2"/>
      <c r="AD138" s="2"/>
      <c r="AE138" s="2"/>
      <c r="AF138" s="2"/>
      <c r="AG138" s="2"/>
      <c r="AH138" s="2"/>
      <c r="AI138" s="2"/>
      <c r="AJ138" s="2"/>
      <c r="AK138" s="2"/>
      <c r="AL138" s="2"/>
      <c r="AM138" s="2"/>
      <c r="AN138" s="2"/>
      <c r="AO138" s="2"/>
    </row>
    <row r="139" spans="1:41">
      <c r="A139" s="2"/>
      <c r="B139" s="624" t="s">
        <v>101</v>
      </c>
      <c r="C139" s="93">
        <f t="shared" si="6"/>
        <v>3144534.5</v>
      </c>
      <c r="D139" s="93">
        <v>3499536</v>
      </c>
      <c r="E139" s="95">
        <v>2789533</v>
      </c>
      <c r="F139" s="98">
        <v>8.4</v>
      </c>
      <c r="G139" s="98">
        <v>11.4</v>
      </c>
      <c r="H139" s="98">
        <v>12.9</v>
      </c>
      <c r="I139" s="164">
        <v>12.9</v>
      </c>
      <c r="J139" s="164">
        <v>10.3</v>
      </c>
      <c r="K139" s="98">
        <v>10.3</v>
      </c>
      <c r="L139" s="98">
        <v>8</v>
      </c>
      <c r="M139" s="98">
        <v>9.1</v>
      </c>
      <c r="N139" s="98">
        <v>9.1</v>
      </c>
      <c r="O139" s="98">
        <v>10</v>
      </c>
      <c r="P139" s="93">
        <v>0</v>
      </c>
      <c r="Q139" s="93">
        <v>0</v>
      </c>
      <c r="R139" s="93">
        <v>0</v>
      </c>
      <c r="S139" s="638">
        <v>0</v>
      </c>
      <c r="T139" s="638">
        <v>0</v>
      </c>
      <c r="U139" s="638">
        <v>0</v>
      </c>
      <c r="V139" s="638">
        <v>0</v>
      </c>
      <c r="W139" s="638">
        <v>0</v>
      </c>
      <c r="X139" s="207">
        <v>0</v>
      </c>
      <c r="Y139" s="165"/>
      <c r="Z139" s="217" t="s">
        <v>411</v>
      </c>
      <c r="AA139" s="100"/>
      <c r="AB139" s="100"/>
      <c r="AC139" s="2"/>
      <c r="AD139" s="2"/>
      <c r="AE139" s="2"/>
      <c r="AF139" s="2"/>
      <c r="AG139" s="2"/>
      <c r="AH139" s="2"/>
      <c r="AI139" s="2"/>
      <c r="AJ139" s="2"/>
      <c r="AK139" s="2"/>
      <c r="AL139" s="2"/>
      <c r="AM139" s="2"/>
      <c r="AN139" s="2"/>
      <c r="AO139" s="2"/>
    </row>
    <row r="140" spans="1:41">
      <c r="A140" s="2"/>
      <c r="B140" s="624" t="s">
        <v>17</v>
      </c>
      <c r="C140" s="93">
        <f t="shared" si="6"/>
        <v>522014</v>
      </c>
      <c r="D140" s="93">
        <v>436300</v>
      </c>
      <c r="E140" s="95">
        <v>607728</v>
      </c>
      <c r="F140" s="208"/>
      <c r="G140" s="98"/>
      <c r="H140" s="98"/>
      <c r="I140" s="98"/>
      <c r="J140" s="98"/>
      <c r="K140" s="98"/>
      <c r="L140" s="98"/>
      <c r="M140" s="98"/>
      <c r="N140" s="98"/>
      <c r="O140" s="98"/>
      <c r="P140" s="98"/>
      <c r="Q140" s="165"/>
      <c r="R140" s="165"/>
      <c r="S140" s="161"/>
      <c r="T140" s="161"/>
      <c r="U140" s="161"/>
      <c r="V140" s="161"/>
      <c r="W140" s="161"/>
      <c r="X140" s="207"/>
      <c r="Y140" s="165"/>
      <c r="Z140" s="217" t="s">
        <v>10</v>
      </c>
      <c r="AA140" s="100"/>
      <c r="AB140" s="100"/>
      <c r="AC140" s="2"/>
      <c r="AD140" s="2"/>
      <c r="AE140" s="2"/>
      <c r="AF140" s="2"/>
      <c r="AG140" s="2"/>
      <c r="AH140" s="2"/>
      <c r="AI140" s="2"/>
      <c r="AJ140" s="2"/>
      <c r="AK140" s="2"/>
      <c r="AL140" s="2"/>
      <c r="AM140" s="2"/>
      <c r="AN140" s="2"/>
      <c r="AO140" s="2"/>
    </row>
    <row r="141" spans="1:41">
      <c r="A141" s="2"/>
      <c r="B141" s="624" t="s">
        <v>361</v>
      </c>
      <c r="C141" s="93">
        <f t="shared" si="6"/>
        <v>531771.5</v>
      </c>
      <c r="D141" s="93">
        <v>431907</v>
      </c>
      <c r="E141" s="95">
        <v>631636</v>
      </c>
      <c r="F141" s="208"/>
      <c r="G141" s="98"/>
      <c r="H141" s="98"/>
      <c r="I141" s="98"/>
      <c r="J141" s="98"/>
      <c r="K141" s="209"/>
      <c r="L141" s="209"/>
      <c r="M141" s="98"/>
      <c r="N141" s="98"/>
      <c r="O141" s="98"/>
      <c r="P141" s="98"/>
      <c r="Q141" s="165"/>
      <c r="R141" s="165"/>
      <c r="S141" s="161"/>
      <c r="T141" s="161"/>
      <c r="U141" s="161"/>
      <c r="V141" s="161"/>
      <c r="W141" s="161"/>
      <c r="X141" s="207"/>
      <c r="Y141" s="165"/>
      <c r="Z141" s="217" t="s">
        <v>329</v>
      </c>
      <c r="AA141" s="100"/>
      <c r="AB141" s="100"/>
      <c r="AC141" s="2"/>
      <c r="AD141" s="2"/>
      <c r="AE141" s="2"/>
      <c r="AF141" s="2"/>
      <c r="AG141" s="2"/>
      <c r="AH141" s="2"/>
      <c r="AI141" s="2"/>
      <c r="AJ141" s="2"/>
      <c r="AK141" s="2"/>
      <c r="AL141" s="2"/>
      <c r="AM141" s="2"/>
      <c r="AN141" s="2"/>
      <c r="AO141" s="2"/>
    </row>
    <row r="142" spans="1:41">
      <c r="A142" s="2"/>
      <c r="B142" s="624" t="s">
        <v>143</v>
      </c>
      <c r="C142" s="93">
        <f t="shared" si="6"/>
        <v>21003589.5</v>
      </c>
      <c r="D142" s="93">
        <v>15744811</v>
      </c>
      <c r="E142" s="95">
        <v>26262368</v>
      </c>
      <c r="F142" s="208"/>
      <c r="G142" s="98"/>
      <c r="H142" s="98"/>
      <c r="I142" s="98"/>
      <c r="J142" s="98"/>
      <c r="K142" s="98"/>
      <c r="L142" s="98"/>
      <c r="M142" s="98"/>
      <c r="N142" s="98"/>
      <c r="O142" s="98"/>
      <c r="P142" s="98"/>
      <c r="Q142" s="165"/>
      <c r="R142" s="165"/>
      <c r="S142" s="161"/>
      <c r="T142" s="161"/>
      <c r="U142" s="161"/>
      <c r="V142" s="161"/>
      <c r="W142" s="161"/>
      <c r="X142" s="207"/>
      <c r="Y142" s="165"/>
      <c r="Z142" s="217" t="s">
        <v>411</v>
      </c>
      <c r="AA142" s="100"/>
      <c r="AB142" s="100"/>
      <c r="AC142" s="2"/>
      <c r="AD142" s="2"/>
      <c r="AE142" s="2"/>
      <c r="AF142" s="2"/>
      <c r="AG142" s="2"/>
      <c r="AH142" s="2"/>
      <c r="AI142" s="2"/>
      <c r="AJ142" s="2"/>
      <c r="AK142" s="2"/>
      <c r="AL142" s="2"/>
      <c r="AM142" s="2"/>
      <c r="AN142" s="2"/>
      <c r="AO142" s="2"/>
    </row>
    <row r="143" spans="1:41">
      <c r="A143" s="2"/>
      <c r="B143" s="624" t="s">
        <v>144</v>
      </c>
      <c r="C143" s="93">
        <f t="shared" si="6"/>
        <v>14668272.5</v>
      </c>
      <c r="D143" s="93">
        <v>11193230</v>
      </c>
      <c r="E143" s="95">
        <v>18143315</v>
      </c>
      <c r="F143" s="208"/>
      <c r="G143" s="98"/>
      <c r="H143" s="98"/>
      <c r="I143" s="98"/>
      <c r="J143" s="98"/>
      <c r="K143" s="98"/>
      <c r="L143" s="98"/>
      <c r="M143" s="98"/>
      <c r="N143" s="98"/>
      <c r="O143" s="98"/>
      <c r="P143" s="98"/>
      <c r="Q143" s="165"/>
      <c r="R143" s="165"/>
      <c r="S143" s="161"/>
      <c r="T143" s="161"/>
      <c r="U143" s="161"/>
      <c r="V143" s="161"/>
      <c r="W143" s="161"/>
      <c r="X143" s="207"/>
      <c r="Y143" s="165"/>
      <c r="Z143" s="217" t="s">
        <v>411</v>
      </c>
      <c r="AA143" s="100"/>
      <c r="AB143" s="100"/>
      <c r="AC143" s="2"/>
      <c r="AD143" s="2"/>
      <c r="AE143" s="2"/>
      <c r="AF143" s="2"/>
      <c r="AG143" s="2"/>
      <c r="AH143" s="2"/>
      <c r="AI143" s="2"/>
      <c r="AJ143" s="2"/>
      <c r="AK143" s="2"/>
      <c r="AL143" s="2"/>
      <c r="AM143" s="2"/>
      <c r="AN143" s="2"/>
      <c r="AO143" s="2"/>
    </row>
    <row r="144" spans="1:41">
      <c r="A144" s="2"/>
      <c r="B144" s="624" t="s">
        <v>43</v>
      </c>
      <c r="C144" s="93">
        <f t="shared" si="6"/>
        <v>27474668</v>
      </c>
      <c r="D144" s="93">
        <v>23420751</v>
      </c>
      <c r="E144" s="95">
        <v>31528585</v>
      </c>
      <c r="F144" s="208"/>
      <c r="G144" s="98"/>
      <c r="H144" s="98"/>
      <c r="I144" s="98"/>
      <c r="J144" s="98"/>
      <c r="K144" s="98"/>
      <c r="L144" s="98"/>
      <c r="M144" s="98"/>
      <c r="N144" s="98"/>
      <c r="O144" s="98"/>
      <c r="P144" s="98"/>
      <c r="Q144" s="165"/>
      <c r="R144" s="165"/>
      <c r="S144" s="161"/>
      <c r="T144" s="161"/>
      <c r="U144" s="161"/>
      <c r="V144" s="161"/>
      <c r="W144" s="161"/>
      <c r="X144" s="207"/>
      <c r="Y144" s="165"/>
      <c r="Z144" s="217" t="s">
        <v>10</v>
      </c>
      <c r="AA144" s="100"/>
      <c r="AB144" s="100"/>
      <c r="AC144" s="2"/>
      <c r="AD144" s="2"/>
      <c r="AE144" s="2"/>
      <c r="AF144" s="2"/>
      <c r="AG144" s="2"/>
      <c r="AH144" s="2"/>
      <c r="AI144" s="2"/>
      <c r="AJ144" s="2"/>
      <c r="AK144" s="2"/>
      <c r="AL144" s="2"/>
      <c r="AM144" s="2"/>
      <c r="AN144" s="2"/>
      <c r="AO144" s="2"/>
    </row>
    <row r="145" spans="1:41">
      <c r="A145" s="2"/>
      <c r="B145" s="624" t="s">
        <v>243</v>
      </c>
      <c r="C145" s="93">
        <f t="shared" si="6"/>
        <v>400848</v>
      </c>
      <c r="D145" s="93">
        <v>286000</v>
      </c>
      <c r="E145" s="95">
        <v>515696</v>
      </c>
      <c r="F145" s="208"/>
      <c r="G145" s="98"/>
      <c r="H145" s="98"/>
      <c r="I145" s="98"/>
      <c r="J145" s="98"/>
      <c r="K145" s="98"/>
      <c r="L145" s="98"/>
      <c r="M145" s="98"/>
      <c r="N145" s="98"/>
      <c r="O145" s="98"/>
      <c r="P145" s="98"/>
      <c r="Q145" s="165"/>
      <c r="R145" s="165"/>
      <c r="S145" s="161"/>
      <c r="T145" s="161"/>
      <c r="U145" s="161"/>
      <c r="V145" s="161"/>
      <c r="W145" s="161"/>
      <c r="X145" s="207"/>
      <c r="Y145" s="165"/>
      <c r="Z145" s="217" t="s">
        <v>329</v>
      </c>
      <c r="AA145" s="100"/>
      <c r="AB145" s="100"/>
      <c r="AC145" s="2"/>
      <c r="AD145" s="2"/>
      <c r="AE145" s="2"/>
      <c r="AF145" s="2"/>
      <c r="AG145" s="2"/>
      <c r="AH145" s="2"/>
      <c r="AI145" s="2"/>
      <c r="AJ145" s="2"/>
      <c r="AK145" s="2"/>
      <c r="AL145" s="2"/>
      <c r="AM145" s="2"/>
      <c r="AN145" s="2"/>
      <c r="AO145" s="2"/>
    </row>
    <row r="146" spans="1:41">
      <c r="A146" s="2"/>
      <c r="B146" s="624" t="s">
        <v>145</v>
      </c>
      <c r="C146" s="93">
        <f t="shared" si="6"/>
        <v>15062308</v>
      </c>
      <c r="D146" s="93">
        <v>11046926</v>
      </c>
      <c r="E146" s="95">
        <v>19077690</v>
      </c>
      <c r="F146" s="208"/>
      <c r="G146" s="98"/>
      <c r="H146" s="98"/>
      <c r="I146" s="98"/>
      <c r="J146" s="98"/>
      <c r="K146" s="98"/>
      <c r="L146" s="98"/>
      <c r="M146" s="98"/>
      <c r="N146" s="98"/>
      <c r="O146" s="98"/>
      <c r="P146" s="98"/>
      <c r="Q146" s="165"/>
      <c r="R146" s="165"/>
      <c r="S146" s="161"/>
      <c r="T146" s="161"/>
      <c r="U146" s="161"/>
      <c r="V146" s="161"/>
      <c r="W146" s="161"/>
      <c r="X146" s="207"/>
      <c r="Y146" s="165"/>
      <c r="Z146" s="217" t="s">
        <v>411</v>
      </c>
      <c r="AA146" s="100"/>
      <c r="AB146" s="100"/>
      <c r="AC146" s="2"/>
      <c r="AD146" s="2"/>
      <c r="AE146" s="2"/>
      <c r="AF146" s="2"/>
      <c r="AG146" s="2"/>
      <c r="AH146" s="2"/>
      <c r="AI146" s="2"/>
      <c r="AJ146" s="2"/>
      <c r="AK146" s="2"/>
      <c r="AL146" s="2"/>
      <c r="AM146" s="2"/>
      <c r="AN146" s="2"/>
      <c r="AO146" s="2"/>
    </row>
    <row r="147" spans="1:41">
      <c r="A147" s="2"/>
      <c r="B147" s="624" t="s">
        <v>244</v>
      </c>
      <c r="C147" s="93">
        <f t="shared" si="6"/>
        <v>432446.5</v>
      </c>
      <c r="D147" s="93">
        <v>381363</v>
      </c>
      <c r="E147" s="95">
        <v>483530</v>
      </c>
      <c r="F147" s="208"/>
      <c r="G147" s="98"/>
      <c r="H147" s="98"/>
      <c r="I147" s="98"/>
      <c r="J147" s="98"/>
      <c r="K147" s="98"/>
      <c r="L147" s="98"/>
      <c r="M147" s="98"/>
      <c r="N147" s="98"/>
      <c r="O147" s="98"/>
      <c r="P147" s="98"/>
      <c r="Q147" s="165"/>
      <c r="R147" s="165"/>
      <c r="S147" s="161"/>
      <c r="T147" s="161"/>
      <c r="U147" s="161"/>
      <c r="V147" s="161"/>
      <c r="W147" s="161"/>
      <c r="X147" s="207"/>
      <c r="Y147" s="165"/>
      <c r="Z147" s="217" t="s">
        <v>329</v>
      </c>
      <c r="AA147" s="100"/>
      <c r="AB147" s="100"/>
      <c r="AC147" s="2"/>
      <c r="AD147" s="2"/>
      <c r="AE147" s="2"/>
      <c r="AF147" s="2"/>
      <c r="AG147" s="2"/>
      <c r="AH147" s="2"/>
      <c r="AI147" s="2"/>
      <c r="AJ147" s="2"/>
      <c r="AK147" s="2"/>
      <c r="AL147" s="2"/>
      <c r="AM147" s="2"/>
      <c r="AN147" s="2"/>
      <c r="AO147" s="2"/>
    </row>
    <row r="148" spans="1:41">
      <c r="A148" s="2"/>
      <c r="B148" s="624" t="s">
        <v>245</v>
      </c>
      <c r="C148" s="93">
        <f t="shared" si="6"/>
        <v>192643.5</v>
      </c>
      <c r="D148" s="93">
        <v>385287</v>
      </c>
      <c r="E148" s="272"/>
      <c r="F148" s="208"/>
      <c r="G148" s="98"/>
      <c r="H148" s="98"/>
      <c r="I148" s="98"/>
      <c r="J148" s="98"/>
      <c r="K148" s="98"/>
      <c r="L148" s="98"/>
      <c r="M148" s="98"/>
      <c r="N148" s="98"/>
      <c r="O148" s="98"/>
      <c r="P148" s="98"/>
      <c r="Q148" s="165"/>
      <c r="R148" s="165"/>
      <c r="S148" s="161"/>
      <c r="T148" s="161"/>
      <c r="U148" s="161"/>
      <c r="V148" s="161"/>
      <c r="W148" s="161"/>
      <c r="X148" s="207"/>
      <c r="Y148" s="165"/>
      <c r="Z148" s="217" t="s">
        <v>329</v>
      </c>
      <c r="AA148" s="100"/>
      <c r="AB148" s="100"/>
      <c r="AC148" s="2"/>
      <c r="AD148" s="2"/>
      <c r="AE148" s="2"/>
      <c r="AF148" s="2"/>
      <c r="AG148" s="2"/>
      <c r="AH148" s="2"/>
      <c r="AI148" s="2"/>
      <c r="AJ148" s="2"/>
      <c r="AK148" s="2"/>
      <c r="AL148" s="2"/>
      <c r="AM148" s="2"/>
      <c r="AN148" s="2"/>
      <c r="AO148" s="2"/>
    </row>
    <row r="149" spans="1:41">
      <c r="A149" s="2"/>
      <c r="B149" s="624" t="s">
        <v>146</v>
      </c>
      <c r="C149" s="93">
        <f t="shared" si="6"/>
        <v>3557370</v>
      </c>
      <c r="D149" s="93">
        <v>2711421</v>
      </c>
      <c r="E149" s="95">
        <v>4403319</v>
      </c>
      <c r="F149" s="208"/>
      <c r="G149" s="98"/>
      <c r="H149" s="98"/>
      <c r="I149" s="98"/>
      <c r="J149" s="98"/>
      <c r="K149" s="98"/>
      <c r="L149" s="98"/>
      <c r="M149" s="98"/>
      <c r="N149" s="98"/>
      <c r="O149" s="98"/>
      <c r="P149" s="98"/>
      <c r="Q149" s="165"/>
      <c r="R149" s="165"/>
      <c r="S149" s="161"/>
      <c r="T149" s="161"/>
      <c r="U149" s="161"/>
      <c r="V149" s="161"/>
      <c r="W149" s="161"/>
      <c r="X149" s="207"/>
      <c r="Y149" s="165"/>
      <c r="Z149" s="217" t="s">
        <v>411</v>
      </c>
      <c r="AA149" s="100"/>
      <c r="AB149" s="100"/>
      <c r="AC149" s="2"/>
      <c r="AD149" s="2"/>
      <c r="AE149" s="2"/>
      <c r="AF149" s="2"/>
      <c r="AG149" s="2"/>
      <c r="AH149" s="2"/>
      <c r="AI149" s="2"/>
      <c r="AJ149" s="2"/>
      <c r="AK149" s="2"/>
      <c r="AL149" s="2"/>
      <c r="AM149" s="2"/>
      <c r="AN149" s="2"/>
      <c r="AO149" s="2"/>
    </row>
    <row r="150" spans="1:41">
      <c r="A150" s="2"/>
      <c r="B150" s="624" t="s">
        <v>71</v>
      </c>
      <c r="C150" s="93">
        <f t="shared" si="6"/>
        <v>1226088</v>
      </c>
      <c r="D150" s="93">
        <v>1186873</v>
      </c>
      <c r="E150" s="95">
        <v>1265303</v>
      </c>
      <c r="F150" s="208"/>
      <c r="G150" s="98"/>
      <c r="H150" s="98"/>
      <c r="I150" s="98"/>
      <c r="J150" s="98"/>
      <c r="K150" s="98"/>
      <c r="L150" s="98"/>
      <c r="M150" s="98"/>
      <c r="N150" s="98"/>
      <c r="O150" s="98"/>
      <c r="P150" s="98"/>
      <c r="Q150" s="165"/>
      <c r="R150" s="165"/>
      <c r="S150" s="161"/>
      <c r="T150" s="161"/>
      <c r="U150" s="161"/>
      <c r="V150" s="161"/>
      <c r="W150" s="161"/>
      <c r="X150" s="207"/>
      <c r="Y150" s="165"/>
      <c r="Z150" s="217" t="s">
        <v>10</v>
      </c>
      <c r="AA150" s="100"/>
      <c r="AB150" s="100"/>
      <c r="AC150" s="2"/>
      <c r="AD150" s="2"/>
      <c r="AE150" s="2"/>
      <c r="AF150" s="2"/>
      <c r="AG150" s="2"/>
      <c r="AH150" s="2"/>
      <c r="AI150" s="2"/>
      <c r="AJ150" s="2"/>
      <c r="AK150" s="2"/>
      <c r="AL150" s="2"/>
      <c r="AM150" s="2"/>
      <c r="AN150" s="2"/>
      <c r="AO150" s="2"/>
    </row>
    <row r="151" spans="1:41">
      <c r="A151" s="2"/>
      <c r="B151" s="624" t="s">
        <v>72</v>
      </c>
      <c r="C151" s="93">
        <f t="shared" si="6"/>
        <v>114499689</v>
      </c>
      <c r="D151" s="93">
        <v>102808590</v>
      </c>
      <c r="E151" s="95">
        <v>126190788</v>
      </c>
      <c r="F151" s="98">
        <v>7.8</v>
      </c>
      <c r="G151" s="98">
        <v>8.3000000000000007</v>
      </c>
      <c r="H151" s="98">
        <v>9.4</v>
      </c>
      <c r="I151" s="164">
        <v>9.4</v>
      </c>
      <c r="J151" s="164">
        <v>10.8</v>
      </c>
      <c r="K151" s="98">
        <v>10.8</v>
      </c>
      <c r="L151" s="98">
        <v>10.4</v>
      </c>
      <c r="M151" s="98">
        <v>9.9499999999999993</v>
      </c>
      <c r="N151" s="98">
        <v>9.4</v>
      </c>
      <c r="O151" s="98">
        <v>10.1</v>
      </c>
      <c r="P151" s="98">
        <v>5.6</v>
      </c>
      <c r="Q151" s="165">
        <v>9.3000000000000007</v>
      </c>
      <c r="R151" s="165">
        <v>8.4</v>
      </c>
      <c r="S151" s="161">
        <v>11.4</v>
      </c>
      <c r="T151" s="161">
        <v>9.3000000000000007</v>
      </c>
      <c r="U151" s="161">
        <v>11.2</v>
      </c>
      <c r="V151" s="161">
        <v>10.3</v>
      </c>
      <c r="W151" s="161">
        <v>10.6</v>
      </c>
      <c r="X151" s="207">
        <v>13.2</v>
      </c>
      <c r="Y151" s="165"/>
      <c r="Z151" s="217" t="s">
        <v>10</v>
      </c>
      <c r="AA151" s="100"/>
      <c r="AB151" s="100"/>
      <c r="AC151" s="2"/>
      <c r="AD151" s="2"/>
      <c r="AE151" s="2"/>
      <c r="AF151" s="2"/>
      <c r="AG151" s="2"/>
      <c r="AH151" s="2"/>
      <c r="AI151" s="2"/>
      <c r="AJ151" s="2"/>
      <c r="AK151" s="2"/>
      <c r="AL151" s="2"/>
      <c r="AM151" s="2"/>
      <c r="AN151" s="2"/>
      <c r="AO151" s="2"/>
    </row>
    <row r="152" spans="1:41">
      <c r="A152" s="2"/>
      <c r="B152" s="624" t="s">
        <v>147</v>
      </c>
      <c r="C152" s="93">
        <f t="shared" si="6"/>
        <v>3592737.5</v>
      </c>
      <c r="D152" s="93">
        <v>3639592</v>
      </c>
      <c r="E152" s="95">
        <v>3545883</v>
      </c>
      <c r="F152" s="208"/>
      <c r="G152" s="98"/>
      <c r="H152" s="98"/>
      <c r="I152" s="98"/>
      <c r="J152" s="98"/>
      <c r="K152" s="98"/>
      <c r="L152" s="98"/>
      <c r="M152" s="98"/>
      <c r="N152" s="98"/>
      <c r="O152" s="98"/>
      <c r="P152" s="98"/>
      <c r="Q152" s="165"/>
      <c r="R152" s="165"/>
      <c r="S152" s="161"/>
      <c r="T152" s="161"/>
      <c r="U152" s="161"/>
      <c r="V152" s="161"/>
      <c r="W152" s="161"/>
      <c r="X152" s="207"/>
      <c r="Y152" s="165"/>
      <c r="Z152" s="217" t="s">
        <v>411</v>
      </c>
      <c r="AA152" s="100"/>
      <c r="AB152" s="100"/>
      <c r="AC152" s="2"/>
      <c r="AD152" s="2"/>
      <c r="AE152" s="2"/>
      <c r="AF152" s="2"/>
      <c r="AG152" s="2"/>
      <c r="AH152" s="2"/>
      <c r="AI152" s="2"/>
      <c r="AJ152" s="2"/>
      <c r="AK152" s="2"/>
      <c r="AL152" s="2"/>
      <c r="AM152" s="2"/>
      <c r="AN152" s="2"/>
      <c r="AO152" s="2"/>
    </row>
    <row r="153" spans="1:41">
      <c r="A153" s="2"/>
      <c r="B153" s="624" t="s">
        <v>62</v>
      </c>
      <c r="C153" s="93">
        <f t="shared" si="6"/>
        <v>2783823</v>
      </c>
      <c r="D153" s="93">
        <v>2397438</v>
      </c>
      <c r="E153" s="95">
        <v>3170208</v>
      </c>
      <c r="F153" s="208"/>
      <c r="G153" s="98"/>
      <c r="H153" s="98"/>
      <c r="I153" s="98"/>
      <c r="J153" s="98"/>
      <c r="K153" s="98"/>
      <c r="L153" s="98"/>
      <c r="M153" s="98"/>
      <c r="N153" s="98"/>
      <c r="O153" s="98"/>
      <c r="P153" s="98"/>
      <c r="Q153" s="165"/>
      <c r="R153" s="165"/>
      <c r="S153" s="161"/>
      <c r="T153" s="161"/>
      <c r="U153" s="161"/>
      <c r="V153" s="161"/>
      <c r="W153" s="161"/>
      <c r="X153" s="207"/>
      <c r="Y153" s="165"/>
      <c r="Z153" s="217" t="s">
        <v>10</v>
      </c>
      <c r="AA153" s="100"/>
      <c r="AB153" s="100"/>
      <c r="AC153" s="2"/>
      <c r="AD153" s="2"/>
      <c r="AE153" s="2"/>
      <c r="AF153" s="2"/>
      <c r="AG153" s="2"/>
      <c r="AH153" s="2"/>
      <c r="AI153" s="2"/>
      <c r="AJ153" s="2"/>
      <c r="AK153" s="2"/>
      <c r="AL153" s="2"/>
      <c r="AM153" s="2"/>
      <c r="AN153" s="2"/>
      <c r="AO153" s="2"/>
    </row>
    <row r="154" spans="1:41">
      <c r="A154" s="2"/>
      <c r="B154" s="624" t="s">
        <v>82</v>
      </c>
      <c r="C154" s="93">
        <f t="shared" si="6"/>
        <v>613647.5</v>
      </c>
      <c r="D154" s="93">
        <v>604950</v>
      </c>
      <c r="E154" s="95">
        <v>622345</v>
      </c>
      <c r="F154" s="208"/>
      <c r="G154" s="98"/>
      <c r="H154" s="98"/>
      <c r="I154" s="98"/>
      <c r="J154" s="98"/>
      <c r="K154" s="98"/>
      <c r="L154" s="98"/>
      <c r="M154" s="98"/>
      <c r="N154" s="98"/>
      <c r="O154" s="98"/>
      <c r="P154" s="98"/>
      <c r="Q154" s="165"/>
      <c r="R154" s="165"/>
      <c r="S154" s="161"/>
      <c r="T154" s="161"/>
      <c r="U154" s="161"/>
      <c r="V154" s="161"/>
      <c r="W154" s="161"/>
      <c r="X154" s="207"/>
      <c r="Y154" s="165"/>
      <c r="Z154" s="217" t="s">
        <v>329</v>
      </c>
      <c r="AA154" s="100"/>
      <c r="AB154" s="100"/>
      <c r="AC154" s="2"/>
      <c r="AD154" s="2"/>
      <c r="AE154" s="2"/>
      <c r="AF154" s="2"/>
      <c r="AG154" s="2"/>
      <c r="AH154" s="2"/>
      <c r="AI154" s="2"/>
      <c r="AJ154" s="2"/>
      <c r="AK154" s="2"/>
      <c r="AL154" s="2"/>
      <c r="AM154" s="2"/>
      <c r="AN154" s="2"/>
      <c r="AO154" s="2"/>
    </row>
    <row r="155" spans="1:41">
      <c r="A155" s="2"/>
      <c r="B155" s="624" t="s">
        <v>105</v>
      </c>
      <c r="C155" s="93">
        <f t="shared" si="6"/>
        <v>32489845.5</v>
      </c>
      <c r="D155" s="93">
        <v>28950553</v>
      </c>
      <c r="E155" s="95">
        <v>36029138</v>
      </c>
      <c r="F155" s="208"/>
      <c r="G155" s="98"/>
      <c r="H155" s="98"/>
      <c r="I155" s="98"/>
      <c r="J155" s="98"/>
      <c r="K155" s="98"/>
      <c r="L155" s="98"/>
      <c r="M155" s="98"/>
      <c r="N155" s="98"/>
      <c r="O155" s="98"/>
      <c r="P155" s="98"/>
      <c r="Q155" s="165"/>
      <c r="R155" s="165"/>
      <c r="S155" s="161"/>
      <c r="T155" s="161"/>
      <c r="U155" s="161"/>
      <c r="V155" s="161"/>
      <c r="W155" s="161"/>
      <c r="X155" s="207"/>
      <c r="Y155" s="165"/>
      <c r="Z155" s="217" t="s">
        <v>411</v>
      </c>
      <c r="AA155" s="100"/>
      <c r="AB155" s="100"/>
      <c r="AC155" s="2"/>
      <c r="AD155" s="2"/>
      <c r="AE155" s="2"/>
      <c r="AF155" s="2"/>
      <c r="AG155" s="2"/>
      <c r="AH155" s="2"/>
      <c r="AI155" s="2"/>
      <c r="AJ155" s="2"/>
      <c r="AK155" s="2"/>
      <c r="AL155" s="2"/>
      <c r="AM155" s="2"/>
      <c r="AN155" s="2"/>
      <c r="AO155" s="2"/>
    </row>
    <row r="156" spans="1:41">
      <c r="A156" s="2"/>
      <c r="B156" s="624" t="s">
        <v>148</v>
      </c>
      <c r="C156" s="93">
        <f t="shared" si="6"/>
        <v>23880249</v>
      </c>
      <c r="D156" s="93">
        <v>18264536</v>
      </c>
      <c r="E156" s="95">
        <v>29495962</v>
      </c>
      <c r="F156" s="208"/>
      <c r="G156" s="98"/>
      <c r="H156" s="98"/>
      <c r="I156" s="98"/>
      <c r="J156" s="98"/>
      <c r="K156" s="98"/>
      <c r="L156" s="98"/>
      <c r="M156" s="98"/>
      <c r="N156" s="98"/>
      <c r="O156" s="98"/>
      <c r="P156" s="98"/>
      <c r="Q156" s="165"/>
      <c r="R156" s="165"/>
      <c r="S156" s="161"/>
      <c r="T156" s="161"/>
      <c r="U156" s="161"/>
      <c r="V156" s="161"/>
      <c r="W156" s="161"/>
      <c r="X156" s="207"/>
      <c r="Y156" s="165"/>
      <c r="Z156" s="217" t="s">
        <v>411</v>
      </c>
      <c r="AA156" s="100"/>
      <c r="AB156" s="100"/>
      <c r="AC156" s="2"/>
      <c r="AD156" s="2"/>
      <c r="AE156" s="2"/>
      <c r="AF156" s="2"/>
      <c r="AG156" s="2"/>
      <c r="AH156" s="2"/>
      <c r="AI156" s="2"/>
      <c r="AJ156" s="2"/>
      <c r="AK156" s="2"/>
      <c r="AL156" s="2"/>
      <c r="AM156" s="2"/>
      <c r="AN156" s="2"/>
      <c r="AO156" s="2"/>
    </row>
    <row r="157" spans="1:41">
      <c r="A157" s="2"/>
      <c r="B157" s="624" t="s">
        <v>326</v>
      </c>
      <c r="C157" s="93">
        <f t="shared" si="6"/>
        <v>50689093</v>
      </c>
      <c r="D157" s="93">
        <v>47669791</v>
      </c>
      <c r="E157" s="95">
        <v>53708395</v>
      </c>
      <c r="F157" s="208"/>
      <c r="G157" s="98"/>
      <c r="H157" s="98"/>
      <c r="I157" s="98"/>
      <c r="J157" s="98"/>
      <c r="K157" s="98"/>
      <c r="L157" s="98"/>
      <c r="M157" s="98"/>
      <c r="N157" s="98"/>
      <c r="O157" s="98"/>
      <c r="P157" s="98"/>
      <c r="Q157" s="165"/>
      <c r="R157" s="165"/>
      <c r="S157" s="161"/>
      <c r="T157" s="161"/>
      <c r="U157" s="161"/>
      <c r="V157" s="161"/>
      <c r="W157" s="161"/>
      <c r="X157" s="207"/>
      <c r="Y157" s="165"/>
      <c r="Z157" s="217" t="s">
        <v>411</v>
      </c>
      <c r="AA157" s="100"/>
      <c r="AB157" s="100"/>
      <c r="AC157" s="2"/>
      <c r="AD157" s="2"/>
      <c r="AE157" s="2"/>
      <c r="AF157" s="2"/>
      <c r="AG157" s="2"/>
      <c r="AH157" s="2"/>
      <c r="AI157" s="2"/>
      <c r="AJ157" s="2"/>
      <c r="AK157" s="2"/>
      <c r="AL157" s="2"/>
      <c r="AM157" s="2"/>
      <c r="AN157" s="2"/>
      <c r="AO157" s="2"/>
    </row>
    <row r="158" spans="1:41">
      <c r="A158" s="2"/>
      <c r="B158" s="624" t="s">
        <v>149</v>
      </c>
      <c r="C158" s="93">
        <f t="shared" si="6"/>
        <v>2173104</v>
      </c>
      <c r="D158" s="93">
        <v>1897953</v>
      </c>
      <c r="E158" s="95">
        <v>2448255</v>
      </c>
      <c r="F158" s="208"/>
      <c r="G158" s="98"/>
      <c r="H158" s="98"/>
      <c r="I158" s="98"/>
      <c r="J158" s="98"/>
      <c r="K158" s="98"/>
      <c r="L158" s="98"/>
      <c r="M158" s="98"/>
      <c r="N158" s="98"/>
      <c r="O158" s="98"/>
      <c r="P158" s="98"/>
      <c r="Q158" s="165"/>
      <c r="R158" s="165"/>
      <c r="S158" s="161"/>
      <c r="T158" s="161"/>
      <c r="U158" s="161"/>
      <c r="V158" s="161"/>
      <c r="W158" s="161"/>
      <c r="X158" s="207"/>
      <c r="Y158" s="165"/>
      <c r="Z158" s="217" t="s">
        <v>411</v>
      </c>
      <c r="AA158" s="100"/>
      <c r="AB158" s="100"/>
      <c r="AC158" s="2"/>
      <c r="AD158" s="2"/>
      <c r="AE158" s="2"/>
      <c r="AF158" s="2"/>
      <c r="AG158" s="2"/>
      <c r="AH158" s="2"/>
      <c r="AI158" s="2"/>
      <c r="AJ158" s="2"/>
      <c r="AK158" s="2"/>
      <c r="AL158" s="2"/>
      <c r="AM158" s="2"/>
      <c r="AN158" s="2"/>
      <c r="AO158" s="2"/>
    </row>
    <row r="159" spans="1:41">
      <c r="A159" s="2"/>
      <c r="B159" s="624" t="s">
        <v>150</v>
      </c>
      <c r="C159" s="93">
        <f t="shared" si="6"/>
        <v>25914008</v>
      </c>
      <c r="D159" s="93">
        <v>23740145</v>
      </c>
      <c r="E159" s="95">
        <v>28087871</v>
      </c>
      <c r="F159" s="208"/>
      <c r="G159" s="98"/>
      <c r="H159" s="98"/>
      <c r="I159" s="98"/>
      <c r="J159" s="98"/>
      <c r="K159" s="98"/>
      <c r="L159" s="98"/>
      <c r="M159" s="98"/>
      <c r="N159" s="98"/>
      <c r="O159" s="98"/>
      <c r="P159" s="98"/>
      <c r="Q159" s="165"/>
      <c r="R159" s="165"/>
      <c r="S159" s="161"/>
      <c r="T159" s="161"/>
      <c r="U159" s="161"/>
      <c r="V159" s="161"/>
      <c r="W159" s="161"/>
      <c r="X159" s="207"/>
      <c r="Y159" s="165"/>
      <c r="Z159" s="217" t="s">
        <v>411</v>
      </c>
      <c r="AA159" s="2"/>
      <c r="AB159" s="100"/>
      <c r="AC159" s="2"/>
      <c r="AD159" s="2"/>
      <c r="AE159" s="2"/>
      <c r="AF159" s="2"/>
      <c r="AG159" s="2"/>
      <c r="AH159" s="2"/>
      <c r="AI159" s="2"/>
      <c r="AJ159" s="2"/>
      <c r="AK159" s="2"/>
      <c r="AL159" s="2"/>
      <c r="AM159" s="2"/>
      <c r="AN159" s="2"/>
      <c r="AO159" s="2"/>
    </row>
    <row r="160" spans="1:41">
      <c r="A160" s="2"/>
      <c r="B160" s="624" t="s">
        <v>30</v>
      </c>
      <c r="C160" s="93">
        <f t="shared" si="6"/>
        <v>16578265</v>
      </c>
      <c r="D160" s="93">
        <v>15925513</v>
      </c>
      <c r="E160" s="95">
        <v>17231017</v>
      </c>
      <c r="F160" s="98">
        <v>3.7</v>
      </c>
      <c r="G160" s="98">
        <v>3.8</v>
      </c>
      <c r="H160" s="98">
        <v>3.7</v>
      </c>
      <c r="I160" s="164">
        <v>3.7</v>
      </c>
      <c r="J160" s="164">
        <v>3.8</v>
      </c>
      <c r="K160" s="98">
        <v>3.8</v>
      </c>
      <c r="L160" s="98">
        <v>3.3</v>
      </c>
      <c r="M160" s="98">
        <v>4</v>
      </c>
      <c r="N160" s="98">
        <v>3.9</v>
      </c>
      <c r="O160" s="98">
        <v>4</v>
      </c>
      <c r="P160" s="98">
        <v>3.75</v>
      </c>
      <c r="Q160" s="165">
        <v>3.9</v>
      </c>
      <c r="R160" s="165">
        <v>3.7</v>
      </c>
      <c r="S160" s="161">
        <v>2.7</v>
      </c>
      <c r="T160" s="161">
        <v>3.9</v>
      </c>
      <c r="U160" s="161">
        <v>3.9</v>
      </c>
      <c r="V160" s="161">
        <v>3.8</v>
      </c>
      <c r="W160" s="161">
        <v>3.3</v>
      </c>
      <c r="X160" s="207">
        <v>3.3</v>
      </c>
      <c r="Y160" s="165"/>
      <c r="Z160" s="217" t="s">
        <v>10</v>
      </c>
      <c r="AA160" s="100"/>
      <c r="AB160" s="100"/>
      <c r="AC160" s="2"/>
      <c r="AD160" s="2"/>
      <c r="AE160" s="2"/>
      <c r="AF160" s="2"/>
      <c r="AG160" s="2"/>
      <c r="AH160" s="2"/>
      <c r="AI160" s="2"/>
      <c r="AJ160" s="2"/>
      <c r="AK160" s="2"/>
      <c r="AL160" s="2"/>
      <c r="AM160" s="2"/>
      <c r="AN160" s="2"/>
      <c r="AO160" s="2"/>
    </row>
    <row r="161" spans="1:41">
      <c r="A161" s="2"/>
      <c r="B161" s="624" t="s">
        <v>246</v>
      </c>
      <c r="C161" s="93">
        <f t="shared" si="6"/>
        <v>0</v>
      </c>
      <c r="D161" s="93"/>
      <c r="E161" s="272"/>
      <c r="F161" s="208"/>
      <c r="G161" s="98"/>
      <c r="H161" s="98"/>
      <c r="I161" s="98"/>
      <c r="J161" s="98"/>
      <c r="K161" s="98"/>
      <c r="L161" s="98"/>
      <c r="M161" s="98"/>
      <c r="N161" s="98"/>
      <c r="O161" s="98"/>
      <c r="P161" s="98"/>
      <c r="Q161" s="165"/>
      <c r="R161" s="165"/>
      <c r="S161" s="161"/>
      <c r="T161" s="161"/>
      <c r="U161" s="161"/>
      <c r="V161" s="161"/>
      <c r="W161" s="161"/>
      <c r="X161" s="207"/>
      <c r="Y161" s="165"/>
      <c r="Z161" s="217" t="s">
        <v>329</v>
      </c>
      <c r="AA161" s="100"/>
      <c r="AB161" s="100"/>
      <c r="AC161" s="2"/>
      <c r="AD161" s="2"/>
      <c r="AE161" s="2"/>
      <c r="AF161" s="2"/>
      <c r="AG161" s="2"/>
      <c r="AH161" s="2"/>
      <c r="AI161" s="2"/>
      <c r="AJ161" s="2"/>
      <c r="AK161" s="2"/>
      <c r="AL161" s="2"/>
      <c r="AM161" s="2"/>
      <c r="AN161" s="2"/>
      <c r="AO161" s="2"/>
    </row>
    <row r="162" spans="1:41">
      <c r="A162" s="2"/>
      <c r="B162" s="624" t="s">
        <v>247</v>
      </c>
      <c r="C162" s="93">
        <f t="shared" si="6"/>
        <v>248645</v>
      </c>
      <c r="D162" s="93">
        <v>213230</v>
      </c>
      <c r="E162" s="95">
        <v>284060</v>
      </c>
      <c r="F162" s="208"/>
      <c r="G162" s="98"/>
      <c r="H162" s="98"/>
      <c r="I162" s="98"/>
      <c r="J162" s="98"/>
      <c r="K162" s="98"/>
      <c r="L162" s="98"/>
      <c r="M162" s="98"/>
      <c r="N162" s="98"/>
      <c r="O162" s="98"/>
      <c r="P162" s="98"/>
      <c r="Q162" s="165"/>
      <c r="R162" s="165"/>
      <c r="S162" s="161"/>
      <c r="T162" s="161"/>
      <c r="U162" s="161"/>
      <c r="V162" s="161"/>
      <c r="W162" s="161"/>
      <c r="X162" s="207"/>
      <c r="Y162" s="165"/>
      <c r="Z162" s="217" t="s">
        <v>329</v>
      </c>
      <c r="AA162" s="100"/>
      <c r="AB162" s="100"/>
      <c r="AC162" s="2"/>
      <c r="AD162" s="2"/>
      <c r="AE162" s="2"/>
      <c r="AF162" s="2"/>
      <c r="AG162" s="2"/>
      <c r="AH162" s="2"/>
      <c r="AI162" s="2"/>
      <c r="AJ162" s="2"/>
      <c r="AK162" s="2"/>
      <c r="AL162" s="2"/>
      <c r="AM162" s="2"/>
      <c r="AN162" s="2"/>
      <c r="AO162" s="2"/>
    </row>
    <row r="163" spans="1:41">
      <c r="A163" s="2"/>
      <c r="B163" s="624" t="s">
        <v>38</v>
      </c>
      <c r="C163" s="93">
        <f t="shared" ref="C163:C194" si="7">(D163+E163)/2</f>
        <v>4371600</v>
      </c>
      <c r="D163" s="93">
        <v>3857700</v>
      </c>
      <c r="E163" s="95">
        <v>4885500</v>
      </c>
      <c r="F163" s="208"/>
      <c r="G163" s="98"/>
      <c r="H163" s="98"/>
      <c r="I163" s="98"/>
      <c r="J163" s="98"/>
      <c r="K163" s="98"/>
      <c r="L163" s="98"/>
      <c r="M163" s="98"/>
      <c r="N163" s="98"/>
      <c r="O163" s="98"/>
      <c r="P163" s="98"/>
      <c r="Q163" s="165"/>
      <c r="R163" s="165"/>
      <c r="S163" s="161"/>
      <c r="T163" s="161"/>
      <c r="U163" s="161"/>
      <c r="V163" s="161"/>
      <c r="W163" s="161"/>
      <c r="X163" s="207"/>
      <c r="Y163" s="165"/>
      <c r="Z163" s="217" t="s">
        <v>10</v>
      </c>
      <c r="AA163" s="100"/>
      <c r="AB163" s="100"/>
      <c r="AC163" s="2"/>
      <c r="AD163" s="2"/>
      <c r="AE163" s="2"/>
      <c r="AF163" s="2"/>
      <c r="AG163" s="2"/>
      <c r="AH163" s="2"/>
      <c r="AI163" s="2"/>
      <c r="AJ163" s="2"/>
      <c r="AK163" s="2"/>
      <c r="AL163" s="2"/>
      <c r="AM163" s="2"/>
      <c r="AN163" s="2"/>
      <c r="AO163" s="2"/>
    </row>
    <row r="164" spans="1:41">
      <c r="A164" s="2"/>
      <c r="B164" s="624" t="s">
        <v>151</v>
      </c>
      <c r="C164" s="93">
        <f t="shared" si="7"/>
        <v>5746152.5</v>
      </c>
      <c r="D164" s="93">
        <v>5026792</v>
      </c>
      <c r="E164" s="95">
        <v>6465513</v>
      </c>
      <c r="F164" s="208"/>
      <c r="G164" s="98"/>
      <c r="H164" s="98"/>
      <c r="I164" s="98"/>
      <c r="J164" s="98"/>
      <c r="K164" s="98"/>
      <c r="L164" s="98"/>
      <c r="M164" s="98"/>
      <c r="N164" s="98"/>
      <c r="O164" s="98"/>
      <c r="P164" s="98"/>
      <c r="Q164" s="165"/>
      <c r="R164" s="165"/>
      <c r="S164" s="161"/>
      <c r="T164" s="161"/>
      <c r="U164" s="161"/>
      <c r="V164" s="161"/>
      <c r="W164" s="161"/>
      <c r="X164" s="207"/>
      <c r="Y164" s="165"/>
      <c r="Z164" s="217" t="s">
        <v>411</v>
      </c>
      <c r="AA164" s="100"/>
      <c r="AB164" s="100"/>
      <c r="AC164" s="2"/>
      <c r="AD164" s="2"/>
      <c r="AE164" s="2"/>
      <c r="AF164" s="2"/>
      <c r="AG164" s="2"/>
      <c r="AH164" s="2"/>
      <c r="AI164" s="2"/>
      <c r="AJ164" s="2"/>
      <c r="AK164" s="2"/>
      <c r="AL164" s="2"/>
      <c r="AM164" s="2"/>
      <c r="AN164" s="2"/>
      <c r="AO164" s="2"/>
    </row>
    <row r="165" spans="1:41">
      <c r="A165" s="2"/>
      <c r="B165" s="624" t="s">
        <v>152</v>
      </c>
      <c r="C165" s="93">
        <f t="shared" si="7"/>
        <v>16833735.5</v>
      </c>
      <c r="D165" s="93">
        <v>11224523</v>
      </c>
      <c r="E165" s="95">
        <v>22442948</v>
      </c>
      <c r="F165" s="208"/>
      <c r="G165" s="98"/>
      <c r="H165" s="98"/>
      <c r="I165" s="98"/>
      <c r="J165" s="98"/>
      <c r="K165" s="98"/>
      <c r="L165" s="98"/>
      <c r="M165" s="98"/>
      <c r="N165" s="98"/>
      <c r="O165" s="98"/>
      <c r="P165" s="98"/>
      <c r="Q165" s="165"/>
      <c r="R165" s="165"/>
      <c r="S165" s="161"/>
      <c r="T165" s="161"/>
      <c r="U165" s="161"/>
      <c r="V165" s="161"/>
      <c r="W165" s="161"/>
      <c r="X165" s="207"/>
      <c r="Y165" s="165"/>
      <c r="Z165" s="217" t="s">
        <v>411</v>
      </c>
      <c r="AA165" s="100"/>
      <c r="AB165" s="100"/>
      <c r="AC165" s="2"/>
      <c r="AD165" s="2"/>
      <c r="AE165" s="2"/>
      <c r="AF165" s="2"/>
      <c r="AG165" s="2"/>
      <c r="AH165" s="2"/>
      <c r="AI165" s="2"/>
      <c r="AJ165" s="2"/>
      <c r="AK165" s="2"/>
      <c r="AL165" s="2"/>
      <c r="AM165" s="2"/>
      <c r="AN165" s="2"/>
      <c r="AO165" s="2"/>
    </row>
    <row r="166" spans="1:41">
      <c r="A166" s="2"/>
      <c r="B166" s="624" t="s">
        <v>153</v>
      </c>
      <c r="C166" s="93">
        <f t="shared" si="7"/>
        <v>159375731.5</v>
      </c>
      <c r="D166" s="93">
        <v>122876723</v>
      </c>
      <c r="E166" s="95">
        <v>195874740</v>
      </c>
      <c r="F166" s="208"/>
      <c r="G166" s="98"/>
      <c r="H166" s="98"/>
      <c r="I166" s="98"/>
      <c r="J166" s="98"/>
      <c r="K166" s="98"/>
      <c r="L166" s="98"/>
      <c r="M166" s="98"/>
      <c r="N166" s="98"/>
      <c r="O166" s="98"/>
      <c r="P166" s="98"/>
      <c r="Q166" s="165"/>
      <c r="R166" s="165"/>
      <c r="S166" s="161"/>
      <c r="T166" s="161"/>
      <c r="U166" s="161"/>
      <c r="V166" s="161"/>
      <c r="W166" s="161"/>
      <c r="X166" s="207"/>
      <c r="Y166" s="165"/>
      <c r="Z166" s="217" t="s">
        <v>411</v>
      </c>
      <c r="AA166" s="100"/>
      <c r="AB166" s="100"/>
      <c r="AC166" s="2"/>
      <c r="AD166" s="2"/>
      <c r="AE166" s="2"/>
      <c r="AF166" s="2"/>
      <c r="AG166" s="2"/>
      <c r="AH166" s="2"/>
      <c r="AI166" s="2"/>
      <c r="AJ166" s="2"/>
      <c r="AK166" s="2"/>
      <c r="AL166" s="2"/>
      <c r="AM166" s="2"/>
      <c r="AN166" s="2"/>
      <c r="AO166" s="2"/>
    </row>
    <row r="167" spans="1:41">
      <c r="A167" s="2"/>
      <c r="B167" s="624" t="s">
        <v>248</v>
      </c>
      <c r="C167" s="93">
        <f t="shared" si="7"/>
        <v>24195018.5</v>
      </c>
      <c r="D167" s="93">
        <v>22840218</v>
      </c>
      <c r="E167" s="95">
        <v>25549819</v>
      </c>
      <c r="F167" s="208"/>
      <c r="G167" s="98"/>
      <c r="H167" s="98"/>
      <c r="I167" s="98"/>
      <c r="J167" s="98"/>
      <c r="K167" s="98"/>
      <c r="L167" s="98"/>
      <c r="M167" s="98"/>
      <c r="N167" s="98"/>
      <c r="O167" s="98"/>
      <c r="P167" s="98"/>
      <c r="Q167" s="165"/>
      <c r="R167" s="165"/>
      <c r="S167" s="161"/>
      <c r="T167" s="161"/>
      <c r="U167" s="161"/>
      <c r="V167" s="161"/>
      <c r="W167" s="161"/>
      <c r="X167" s="207"/>
      <c r="Y167" s="165"/>
      <c r="Z167" s="217" t="s">
        <v>329</v>
      </c>
      <c r="AA167" s="100"/>
      <c r="AB167" s="100"/>
      <c r="AC167" s="2"/>
      <c r="AD167" s="2"/>
      <c r="AE167" s="2"/>
      <c r="AF167" s="2"/>
      <c r="AG167" s="2"/>
      <c r="AH167" s="2"/>
      <c r="AI167" s="2"/>
      <c r="AJ167" s="2"/>
      <c r="AK167" s="2"/>
      <c r="AL167" s="2"/>
      <c r="AM167" s="2"/>
      <c r="AN167" s="2"/>
      <c r="AO167" s="2"/>
    </row>
    <row r="168" spans="1:41">
      <c r="A168" s="2"/>
      <c r="B168" s="624" t="s">
        <v>356</v>
      </c>
      <c r="C168" s="93">
        <f t="shared" si="7"/>
        <v>2047504.5</v>
      </c>
      <c r="D168" s="93">
        <v>2012051</v>
      </c>
      <c r="E168" s="95">
        <v>2082958</v>
      </c>
      <c r="F168" s="208"/>
      <c r="G168" s="98"/>
      <c r="H168" s="98"/>
      <c r="I168" s="98"/>
      <c r="J168" s="98"/>
      <c r="K168" s="98"/>
      <c r="L168" s="98"/>
      <c r="M168" s="98"/>
      <c r="N168" s="98"/>
      <c r="O168" s="98"/>
      <c r="P168" s="98"/>
      <c r="Q168" s="165"/>
      <c r="R168" s="165"/>
      <c r="S168" s="161"/>
      <c r="T168" s="161"/>
      <c r="U168" s="161"/>
      <c r="V168" s="161"/>
      <c r="W168" s="161"/>
      <c r="X168" s="207"/>
      <c r="Y168" s="165"/>
      <c r="Z168" s="217" t="s">
        <v>10</v>
      </c>
      <c r="AA168" s="100"/>
      <c r="AB168" s="100"/>
      <c r="AC168" s="2"/>
      <c r="AD168" s="2"/>
      <c r="AE168" s="2"/>
      <c r="AF168" s="2"/>
      <c r="AG168" s="2"/>
      <c r="AH168" s="2"/>
      <c r="AI168" s="2"/>
      <c r="AJ168" s="2"/>
      <c r="AK168" s="2"/>
      <c r="AL168" s="2"/>
      <c r="AM168" s="2"/>
      <c r="AN168" s="2"/>
      <c r="AO168" s="2"/>
    </row>
    <row r="169" spans="1:41">
      <c r="A169" s="2"/>
      <c r="B169" s="624" t="s">
        <v>25</v>
      </c>
      <c r="C169" s="93">
        <f t="shared" si="7"/>
        <v>4902651.5</v>
      </c>
      <c r="D169" s="93">
        <v>4490967</v>
      </c>
      <c r="E169" s="95">
        <v>5314336</v>
      </c>
      <c r="F169" s="208"/>
      <c r="G169" s="98"/>
      <c r="H169" s="98"/>
      <c r="I169" s="98"/>
      <c r="J169" s="98"/>
      <c r="K169" s="98"/>
      <c r="L169" s="98"/>
      <c r="M169" s="98"/>
      <c r="N169" s="98"/>
      <c r="O169" s="98"/>
      <c r="P169" s="98"/>
      <c r="Q169" s="165"/>
      <c r="R169" s="165"/>
      <c r="S169" s="161"/>
      <c r="T169" s="161"/>
      <c r="U169" s="161"/>
      <c r="V169" s="161"/>
      <c r="W169" s="161"/>
      <c r="X169" s="207"/>
      <c r="Y169" s="165"/>
      <c r="Z169" s="217" t="s">
        <v>10</v>
      </c>
      <c r="AA169" s="100"/>
      <c r="AB169" s="100"/>
      <c r="AC169" s="2"/>
      <c r="AD169" s="2"/>
      <c r="AE169" s="2"/>
      <c r="AF169" s="2"/>
      <c r="AG169" s="2"/>
      <c r="AH169" s="2"/>
      <c r="AI169" s="2"/>
      <c r="AJ169" s="2"/>
      <c r="AK169" s="2"/>
      <c r="AL169" s="2"/>
      <c r="AM169" s="2"/>
      <c r="AN169" s="2"/>
      <c r="AO169" s="2"/>
    </row>
    <row r="170" spans="1:41">
      <c r="A170" s="2"/>
      <c r="B170" s="624" t="s">
        <v>20</v>
      </c>
      <c r="C170" s="93">
        <f t="shared" si="7"/>
        <v>3534443</v>
      </c>
      <c r="D170" s="93">
        <v>2239403</v>
      </c>
      <c r="E170" s="95">
        <v>4829483</v>
      </c>
      <c r="F170" s="208"/>
      <c r="G170" s="98"/>
      <c r="H170" s="98"/>
      <c r="I170" s="98"/>
      <c r="J170" s="98"/>
      <c r="K170" s="98"/>
      <c r="L170" s="98"/>
      <c r="M170" s="98"/>
      <c r="N170" s="98"/>
      <c r="O170" s="98"/>
      <c r="P170" s="98"/>
      <c r="Q170" s="165"/>
      <c r="R170" s="165"/>
      <c r="S170" s="161"/>
      <c r="T170" s="161"/>
      <c r="U170" s="161"/>
      <c r="V170" s="161"/>
      <c r="W170" s="161"/>
      <c r="X170" s="207"/>
      <c r="Y170" s="165"/>
      <c r="Z170" s="217" t="s">
        <v>10</v>
      </c>
      <c r="AA170" s="100"/>
      <c r="AB170" s="100"/>
      <c r="AC170" s="2"/>
      <c r="AD170" s="2"/>
      <c r="AE170" s="2"/>
      <c r="AF170" s="2"/>
      <c r="AG170" s="2"/>
      <c r="AH170" s="2"/>
      <c r="AI170" s="2"/>
      <c r="AJ170" s="2"/>
      <c r="AK170" s="2"/>
      <c r="AL170" s="2"/>
      <c r="AM170" s="2"/>
      <c r="AN170" s="2"/>
      <c r="AO170" s="2"/>
    </row>
    <row r="171" spans="1:41">
      <c r="A171" s="2"/>
      <c r="B171" s="624" t="s">
        <v>154</v>
      </c>
      <c r="C171" s="93">
        <f t="shared" si="7"/>
        <v>175232758.5</v>
      </c>
      <c r="D171" s="93">
        <v>138250487</v>
      </c>
      <c r="E171" s="95">
        <v>212215030</v>
      </c>
      <c r="F171" s="98">
        <v>0.4</v>
      </c>
      <c r="G171" s="98">
        <v>2</v>
      </c>
      <c r="H171" s="98">
        <v>2</v>
      </c>
      <c r="I171" s="164">
        <v>2</v>
      </c>
      <c r="J171" s="164">
        <v>1.9</v>
      </c>
      <c r="K171" s="98">
        <v>1.9</v>
      </c>
      <c r="L171" s="98">
        <v>2.6</v>
      </c>
      <c r="M171" s="98">
        <v>2.2999999999999998</v>
      </c>
      <c r="N171" s="98">
        <v>1.7</v>
      </c>
      <c r="O171" s="98">
        <v>2.6</v>
      </c>
      <c r="P171" s="98">
        <v>2.6</v>
      </c>
      <c r="Q171" s="165">
        <v>3.8</v>
      </c>
      <c r="R171" s="165">
        <v>5.3</v>
      </c>
      <c r="S171" s="161">
        <v>4.4000000000000004</v>
      </c>
      <c r="T171" s="161">
        <v>4.5999999999999996</v>
      </c>
      <c r="U171" s="161">
        <v>4.3</v>
      </c>
      <c r="V171" s="161">
        <v>5.0999999999999996</v>
      </c>
      <c r="W171" s="161">
        <v>7.9</v>
      </c>
      <c r="X171" s="207">
        <v>9.3000000000000007</v>
      </c>
      <c r="Y171" s="165"/>
      <c r="Z171" s="217" t="s">
        <v>411</v>
      </c>
      <c r="AA171" s="100"/>
      <c r="AB171" s="100"/>
      <c r="AC171" s="2"/>
      <c r="AD171" s="2"/>
      <c r="AE171" s="2"/>
      <c r="AF171" s="2"/>
      <c r="AG171" s="2"/>
      <c r="AH171" s="2"/>
      <c r="AI171" s="2"/>
      <c r="AJ171" s="2"/>
      <c r="AK171" s="2"/>
      <c r="AL171" s="2"/>
      <c r="AM171" s="2"/>
      <c r="AN171" s="2"/>
      <c r="AO171" s="2"/>
    </row>
    <row r="172" spans="1:41">
      <c r="A172" s="2"/>
      <c r="B172" s="624" t="s">
        <v>362</v>
      </c>
      <c r="C172" s="93">
        <f t="shared" si="7"/>
        <v>3745620</v>
      </c>
      <c r="D172" s="93">
        <v>2922153</v>
      </c>
      <c r="E172" s="95">
        <v>4569087</v>
      </c>
      <c r="F172" s="208"/>
      <c r="G172" s="98"/>
      <c r="H172" s="98"/>
      <c r="I172" s="98"/>
      <c r="J172" s="98"/>
      <c r="K172" s="98"/>
      <c r="L172" s="98"/>
      <c r="M172" s="98"/>
      <c r="N172" s="98"/>
      <c r="O172" s="98"/>
      <c r="P172" s="98"/>
      <c r="Q172" s="165"/>
      <c r="R172" s="165"/>
      <c r="S172" s="161"/>
      <c r="T172" s="161"/>
      <c r="U172" s="161"/>
      <c r="V172" s="161"/>
      <c r="W172" s="161"/>
      <c r="X172" s="207"/>
      <c r="Y172" s="165"/>
      <c r="Z172" s="217" t="s">
        <v>329</v>
      </c>
      <c r="AA172" s="100"/>
      <c r="AB172" s="100"/>
      <c r="AC172" s="2"/>
      <c r="AD172" s="2"/>
      <c r="AE172" s="2"/>
      <c r="AF172" s="2"/>
      <c r="AG172" s="2"/>
      <c r="AH172" s="2"/>
      <c r="AI172" s="2"/>
      <c r="AJ172" s="2"/>
      <c r="AK172" s="2"/>
      <c r="AL172" s="2"/>
      <c r="AM172" s="2"/>
      <c r="AN172" s="2"/>
      <c r="AO172" s="2"/>
    </row>
    <row r="173" spans="1:41">
      <c r="A173" s="2"/>
      <c r="B173" s="624" t="s">
        <v>79</v>
      </c>
      <c r="C173" s="93">
        <f t="shared" si="7"/>
        <v>3602812</v>
      </c>
      <c r="D173" s="93">
        <v>3028751</v>
      </c>
      <c r="E173" s="95">
        <v>4176873</v>
      </c>
      <c r="F173" s="208"/>
      <c r="G173" s="98"/>
      <c r="H173" s="98"/>
      <c r="I173" s="98"/>
      <c r="J173" s="98"/>
      <c r="K173" s="98"/>
      <c r="L173" s="98"/>
      <c r="M173" s="98"/>
      <c r="N173" s="98"/>
      <c r="O173" s="98"/>
      <c r="P173" s="98"/>
      <c r="Q173" s="165"/>
      <c r="R173" s="165"/>
      <c r="S173" s="161"/>
      <c r="T173" s="161"/>
      <c r="U173" s="161"/>
      <c r="V173" s="161"/>
      <c r="W173" s="161"/>
      <c r="X173" s="207"/>
      <c r="Y173" s="165"/>
      <c r="Z173" s="217" t="s">
        <v>10</v>
      </c>
      <c r="AA173" s="100"/>
      <c r="AB173" s="100"/>
      <c r="AC173" s="2"/>
      <c r="AD173" s="2"/>
      <c r="AE173" s="2"/>
      <c r="AF173" s="2"/>
      <c r="AG173" s="2"/>
      <c r="AH173" s="2"/>
      <c r="AI173" s="2"/>
      <c r="AJ173" s="2"/>
      <c r="AK173" s="2"/>
      <c r="AL173" s="2"/>
      <c r="AM173" s="2"/>
      <c r="AN173" s="2"/>
      <c r="AO173" s="2"/>
    </row>
    <row r="174" spans="1:41">
      <c r="A174" s="2"/>
      <c r="B174" s="624" t="s">
        <v>109</v>
      </c>
      <c r="C174" s="93">
        <f t="shared" si="7"/>
        <v>6990183.5</v>
      </c>
      <c r="D174" s="93">
        <v>5374051</v>
      </c>
      <c r="E174" s="95">
        <v>8606316</v>
      </c>
      <c r="F174" s="208"/>
      <c r="G174" s="98"/>
      <c r="H174" s="98"/>
      <c r="I174" s="98"/>
      <c r="J174" s="98"/>
      <c r="K174" s="98"/>
      <c r="L174" s="98"/>
      <c r="M174" s="98"/>
      <c r="N174" s="98"/>
      <c r="O174" s="98"/>
      <c r="P174" s="98"/>
      <c r="Q174" s="165"/>
      <c r="R174" s="165"/>
      <c r="S174" s="161"/>
      <c r="T174" s="161"/>
      <c r="U174" s="161"/>
      <c r="V174" s="161"/>
      <c r="W174" s="161"/>
      <c r="X174" s="207"/>
      <c r="Y174" s="165"/>
      <c r="Z174" s="217" t="s">
        <v>10</v>
      </c>
      <c r="AA174" s="100"/>
      <c r="AB174" s="100"/>
      <c r="AC174" s="2"/>
      <c r="AD174" s="2"/>
      <c r="AE174" s="2"/>
      <c r="AF174" s="2"/>
      <c r="AG174" s="2"/>
      <c r="AH174" s="2"/>
      <c r="AI174" s="2"/>
      <c r="AJ174" s="2"/>
      <c r="AK174" s="2"/>
      <c r="AL174" s="2"/>
      <c r="AM174" s="2"/>
      <c r="AN174" s="2"/>
      <c r="AO174" s="2"/>
    </row>
    <row r="175" spans="1:41">
      <c r="A175" s="2"/>
      <c r="B175" s="624" t="s">
        <v>155</v>
      </c>
      <c r="C175" s="93">
        <f t="shared" si="7"/>
        <v>6129387</v>
      </c>
      <c r="D175" s="93">
        <v>5302703</v>
      </c>
      <c r="E175" s="95">
        <v>6956071</v>
      </c>
      <c r="F175" s="208"/>
      <c r="G175" s="98"/>
      <c r="H175" s="98"/>
      <c r="I175" s="98"/>
      <c r="J175" s="98"/>
      <c r="K175" s="98"/>
      <c r="L175" s="98"/>
      <c r="M175" s="98"/>
      <c r="N175" s="98"/>
      <c r="O175" s="98"/>
      <c r="P175" s="98"/>
      <c r="Q175" s="165"/>
      <c r="R175" s="165"/>
      <c r="S175" s="161"/>
      <c r="T175" s="161"/>
      <c r="U175" s="161"/>
      <c r="V175" s="161"/>
      <c r="W175" s="161"/>
      <c r="X175" s="207"/>
      <c r="Y175" s="165"/>
      <c r="Z175" s="217" t="s">
        <v>411</v>
      </c>
      <c r="AA175" s="100"/>
      <c r="AB175" s="100"/>
      <c r="AC175" s="2"/>
      <c r="AD175" s="2"/>
      <c r="AE175" s="2"/>
      <c r="AF175" s="2"/>
      <c r="AG175" s="2"/>
      <c r="AH175" s="2"/>
      <c r="AI175" s="2"/>
      <c r="AJ175" s="2"/>
      <c r="AK175" s="2"/>
      <c r="AL175" s="2"/>
      <c r="AM175" s="2"/>
      <c r="AN175" s="2"/>
      <c r="AO175" s="2"/>
    </row>
    <row r="176" spans="1:41">
      <c r="A176" s="2"/>
      <c r="B176" s="624" t="s">
        <v>98</v>
      </c>
      <c r="C176" s="93">
        <f t="shared" si="7"/>
        <v>28952065.5</v>
      </c>
      <c r="D176" s="93">
        <v>25914875</v>
      </c>
      <c r="E176" s="95">
        <v>31989256</v>
      </c>
      <c r="F176" s="208"/>
      <c r="G176" s="98"/>
      <c r="H176" s="98"/>
      <c r="I176" s="98"/>
      <c r="J176" s="98"/>
      <c r="K176" s="98"/>
      <c r="L176" s="98"/>
      <c r="M176" s="98"/>
      <c r="N176" s="98"/>
      <c r="O176" s="98"/>
      <c r="P176" s="98"/>
      <c r="Q176" s="165"/>
      <c r="R176" s="165"/>
      <c r="S176" s="161"/>
      <c r="T176" s="161"/>
      <c r="U176" s="161"/>
      <c r="V176" s="161"/>
      <c r="W176" s="161"/>
      <c r="X176" s="207"/>
      <c r="Y176" s="165"/>
      <c r="Z176" s="217" t="s">
        <v>411</v>
      </c>
      <c r="AA176" s="100"/>
      <c r="AB176" s="100"/>
      <c r="AC176" s="2"/>
      <c r="AD176" s="2"/>
      <c r="AE176" s="2"/>
      <c r="AF176" s="2"/>
      <c r="AG176" s="2"/>
      <c r="AH176" s="2"/>
      <c r="AI176" s="2"/>
      <c r="AJ176" s="2"/>
      <c r="AK176" s="2"/>
      <c r="AL176" s="2"/>
      <c r="AM176" s="2"/>
      <c r="AN176" s="2"/>
      <c r="AO176" s="2"/>
    </row>
    <row r="177" spans="1:41">
      <c r="A177" s="2"/>
      <c r="B177" s="624" t="s">
        <v>156</v>
      </c>
      <c r="C177" s="93">
        <f t="shared" si="7"/>
        <v>92292084.5</v>
      </c>
      <c r="D177" s="93">
        <v>77932247</v>
      </c>
      <c r="E177" s="95">
        <v>106651922</v>
      </c>
      <c r="F177" s="208"/>
      <c r="G177" s="98"/>
      <c r="H177" s="98"/>
      <c r="I177" s="98"/>
      <c r="J177" s="98"/>
      <c r="K177" s="98"/>
      <c r="L177" s="98"/>
      <c r="M177" s="98"/>
      <c r="N177" s="98"/>
      <c r="O177" s="98"/>
      <c r="P177" s="98"/>
      <c r="Q177" s="165"/>
      <c r="R177" s="165"/>
      <c r="S177" s="161"/>
      <c r="T177" s="161"/>
      <c r="U177" s="161"/>
      <c r="V177" s="161"/>
      <c r="W177" s="161"/>
      <c r="X177" s="207"/>
      <c r="Y177" s="165"/>
      <c r="Z177" s="217" t="s">
        <v>411</v>
      </c>
      <c r="AA177" s="100"/>
      <c r="AB177" s="100"/>
      <c r="AC177" s="2"/>
      <c r="AD177" s="2"/>
      <c r="AE177" s="2"/>
      <c r="AF177" s="2"/>
      <c r="AG177" s="2"/>
      <c r="AH177" s="2"/>
      <c r="AI177" s="2"/>
      <c r="AJ177" s="2"/>
      <c r="AK177" s="2"/>
      <c r="AL177" s="2"/>
      <c r="AM177" s="2"/>
      <c r="AN177" s="2"/>
      <c r="AO177" s="2"/>
    </row>
    <row r="178" spans="1:41">
      <c r="A178" s="2"/>
      <c r="B178" s="624" t="s">
        <v>61</v>
      </c>
      <c r="C178" s="93">
        <f t="shared" si="7"/>
        <v>38118588.5</v>
      </c>
      <c r="D178" s="93">
        <v>38258629</v>
      </c>
      <c r="E178" s="95">
        <v>37978548</v>
      </c>
      <c r="F178" s="208"/>
      <c r="G178" s="98"/>
      <c r="H178" s="98"/>
      <c r="I178" s="98"/>
      <c r="J178" s="98"/>
      <c r="K178" s="98"/>
      <c r="L178" s="98"/>
      <c r="M178" s="98"/>
      <c r="N178" s="98"/>
      <c r="O178" s="98"/>
      <c r="P178" s="98"/>
      <c r="Q178" s="165"/>
      <c r="R178" s="165"/>
      <c r="S178" s="161"/>
      <c r="T178" s="161"/>
      <c r="U178" s="161"/>
      <c r="V178" s="161"/>
      <c r="W178" s="161"/>
      <c r="X178" s="207"/>
      <c r="Y178" s="165"/>
      <c r="Z178" s="217" t="s">
        <v>10</v>
      </c>
      <c r="AA178" s="100"/>
      <c r="AB178" s="100"/>
      <c r="AC178" s="2"/>
      <c r="AD178" s="2"/>
      <c r="AE178" s="2"/>
      <c r="AF178" s="2"/>
      <c r="AG178" s="2"/>
      <c r="AH178" s="2"/>
      <c r="AI178" s="2"/>
      <c r="AJ178" s="2"/>
      <c r="AK178" s="2"/>
      <c r="AL178" s="2"/>
      <c r="AM178" s="2"/>
      <c r="AN178" s="2"/>
      <c r="AO178" s="2"/>
    </row>
    <row r="179" spans="1:41">
      <c r="A179" s="2"/>
      <c r="B179" s="624" t="s">
        <v>54</v>
      </c>
      <c r="C179" s="93">
        <f t="shared" si="7"/>
        <v>10285830</v>
      </c>
      <c r="D179" s="93">
        <v>10289898</v>
      </c>
      <c r="E179" s="95">
        <v>10281762</v>
      </c>
      <c r="F179" s="208"/>
      <c r="G179" s="98"/>
      <c r="H179" s="98"/>
      <c r="I179" s="98"/>
      <c r="J179" s="98"/>
      <c r="K179" s="98"/>
      <c r="L179" s="98"/>
      <c r="M179" s="98"/>
      <c r="N179" s="98"/>
      <c r="O179" s="98"/>
      <c r="P179" s="98"/>
      <c r="Q179" s="165"/>
      <c r="R179" s="165"/>
      <c r="S179" s="161"/>
      <c r="T179" s="161"/>
      <c r="U179" s="161"/>
      <c r="V179" s="161"/>
      <c r="W179" s="161"/>
      <c r="X179" s="207"/>
      <c r="Y179" s="165"/>
      <c r="Z179" s="217" t="s">
        <v>10</v>
      </c>
      <c r="AA179" s="100"/>
      <c r="AB179" s="100"/>
      <c r="AC179" s="2"/>
      <c r="AD179" s="2"/>
      <c r="AE179" s="2"/>
      <c r="AF179" s="2"/>
      <c r="AG179" s="2"/>
      <c r="AH179" s="2"/>
      <c r="AI179" s="2"/>
      <c r="AJ179" s="2"/>
      <c r="AK179" s="2"/>
      <c r="AL179" s="2"/>
      <c r="AM179" s="2"/>
      <c r="AN179" s="2"/>
      <c r="AO179" s="2"/>
    </row>
    <row r="180" spans="1:41">
      <c r="A180" s="2"/>
      <c r="B180" s="624" t="s">
        <v>14</v>
      </c>
      <c r="C180" s="93">
        <f t="shared" si="7"/>
        <v>1687565</v>
      </c>
      <c r="D180" s="93">
        <v>593453</v>
      </c>
      <c r="E180" s="95">
        <v>2781677</v>
      </c>
      <c r="F180" s="208"/>
      <c r="G180" s="98"/>
      <c r="H180" s="98"/>
      <c r="I180" s="98"/>
      <c r="J180" s="98"/>
      <c r="K180" s="98"/>
      <c r="L180" s="98"/>
      <c r="M180" s="98"/>
      <c r="N180" s="98"/>
      <c r="O180" s="98"/>
      <c r="P180" s="98"/>
      <c r="Q180" s="165"/>
      <c r="R180" s="165"/>
      <c r="S180" s="161"/>
      <c r="T180" s="161"/>
      <c r="U180" s="161"/>
      <c r="V180" s="161"/>
      <c r="W180" s="161"/>
      <c r="X180" s="207"/>
      <c r="Y180" s="165"/>
      <c r="Z180" s="217" t="s">
        <v>10</v>
      </c>
      <c r="AA180" s="100"/>
      <c r="AB180" s="100"/>
      <c r="AC180" s="2"/>
      <c r="AD180" s="2"/>
      <c r="AE180" s="2"/>
      <c r="AF180" s="2"/>
      <c r="AG180" s="2"/>
      <c r="AH180" s="2"/>
      <c r="AI180" s="2"/>
      <c r="AJ180" s="2"/>
      <c r="AK180" s="2"/>
      <c r="AL180" s="2"/>
      <c r="AM180" s="2"/>
      <c r="AN180" s="2"/>
      <c r="AO180" s="2"/>
    </row>
    <row r="181" spans="1:41">
      <c r="A181" s="2"/>
      <c r="B181" s="624" t="s">
        <v>249</v>
      </c>
      <c r="C181" s="93">
        <f t="shared" si="7"/>
        <v>365299</v>
      </c>
      <c r="D181" s="93">
        <v>730598</v>
      </c>
      <c r="E181" s="272"/>
      <c r="F181" s="208"/>
      <c r="G181" s="98"/>
      <c r="H181" s="98"/>
      <c r="I181" s="98"/>
      <c r="J181" s="98"/>
      <c r="K181" s="98"/>
      <c r="L181" s="98"/>
      <c r="M181" s="98"/>
      <c r="N181" s="98"/>
      <c r="O181" s="98"/>
      <c r="P181" s="98"/>
      <c r="Q181" s="165"/>
      <c r="R181" s="165"/>
      <c r="S181" s="161"/>
      <c r="T181" s="161"/>
      <c r="U181" s="161"/>
      <c r="V181" s="161"/>
      <c r="W181" s="161"/>
      <c r="X181" s="207"/>
      <c r="Y181" s="165"/>
      <c r="Z181" s="217" t="s">
        <v>329</v>
      </c>
      <c r="AA181" s="100"/>
      <c r="AB181" s="100"/>
      <c r="AC181" s="2"/>
      <c r="AD181" s="2"/>
      <c r="AE181" s="2"/>
      <c r="AF181" s="2"/>
      <c r="AG181" s="2"/>
      <c r="AH181" s="2"/>
      <c r="AI181" s="2"/>
      <c r="AJ181" s="2"/>
      <c r="AK181" s="2"/>
      <c r="AL181" s="2"/>
      <c r="AM181" s="2"/>
      <c r="AN181" s="2"/>
      <c r="AO181" s="2"/>
    </row>
    <row r="182" spans="1:41">
      <c r="A182" s="2"/>
      <c r="B182" s="624" t="s">
        <v>91</v>
      </c>
      <c r="C182" s="93">
        <f t="shared" si="7"/>
        <v>20958453.5</v>
      </c>
      <c r="D182" s="93">
        <v>22442971</v>
      </c>
      <c r="E182" s="95">
        <v>19473936</v>
      </c>
      <c r="F182" s="98">
        <v>5.2</v>
      </c>
      <c r="G182" s="98">
        <v>5</v>
      </c>
      <c r="H182" s="98">
        <v>5.0999999999999996</v>
      </c>
      <c r="I182" s="164">
        <v>5.0999999999999996</v>
      </c>
      <c r="J182" s="164">
        <v>5.0999999999999996</v>
      </c>
      <c r="K182" s="98">
        <v>5.0999999999999996</v>
      </c>
      <c r="L182" s="98">
        <v>5.2</v>
      </c>
      <c r="M182" s="98">
        <v>7.1</v>
      </c>
      <c r="N182" s="98">
        <v>7.1</v>
      </c>
      <c r="O182" s="98">
        <v>10.8</v>
      </c>
      <c r="P182" s="98">
        <v>10.7</v>
      </c>
      <c r="Q182" s="165">
        <v>10.8</v>
      </c>
      <c r="R182" s="165">
        <v>10.6</v>
      </c>
      <c r="S182" s="161">
        <v>10.7</v>
      </c>
      <c r="T182" s="161">
        <v>10.8</v>
      </c>
      <c r="U182" s="161">
        <v>10.7</v>
      </c>
      <c r="V182" s="161">
        <v>10.4</v>
      </c>
      <c r="W182" s="161">
        <v>10.6</v>
      </c>
      <c r="X182" s="207">
        <v>10.5</v>
      </c>
      <c r="Y182" s="165"/>
      <c r="Z182" s="217" t="s">
        <v>10</v>
      </c>
      <c r="AA182" s="100"/>
      <c r="AB182" s="100"/>
      <c r="AC182" s="2"/>
      <c r="AD182" s="2"/>
      <c r="AE182" s="2"/>
      <c r="AF182" s="2"/>
      <c r="AG182" s="2"/>
      <c r="AH182" s="2"/>
      <c r="AI182" s="2"/>
      <c r="AJ182" s="2"/>
      <c r="AK182" s="2"/>
      <c r="AL182" s="2"/>
      <c r="AM182" s="2"/>
      <c r="AN182" s="2"/>
      <c r="AO182" s="2"/>
    </row>
    <row r="183" spans="1:41">
      <c r="A183" s="2"/>
      <c r="B183" s="624" t="s">
        <v>44</v>
      </c>
      <c r="C183" s="93">
        <f t="shared" si="7"/>
        <v>145537303.5</v>
      </c>
      <c r="D183" s="93">
        <v>146596557</v>
      </c>
      <c r="E183" s="95">
        <v>144478050</v>
      </c>
      <c r="F183" s="98">
        <v>122.5</v>
      </c>
      <c r="G183" s="98">
        <v>125.4</v>
      </c>
      <c r="H183" s="98">
        <v>130</v>
      </c>
      <c r="I183" s="164">
        <v>130</v>
      </c>
      <c r="J183" s="164">
        <v>137.30000000000001</v>
      </c>
      <c r="K183" s="98">
        <v>137.30000000000001</v>
      </c>
      <c r="L183" s="98">
        <v>144.30000000000001</v>
      </c>
      <c r="M183" s="98">
        <v>148</v>
      </c>
      <c r="N183" s="98">
        <v>152.1</v>
      </c>
      <c r="O183" s="98">
        <v>152.80000000000001</v>
      </c>
      <c r="P183" s="98">
        <v>159.4</v>
      </c>
      <c r="Q183" s="165">
        <v>162</v>
      </c>
      <c r="R183" s="165">
        <v>166.3</v>
      </c>
      <c r="S183" s="161">
        <v>161.80000000000001</v>
      </c>
      <c r="T183" s="161">
        <v>169.1</v>
      </c>
      <c r="U183" s="161">
        <v>182.8</v>
      </c>
      <c r="V183" s="161">
        <v>179.7</v>
      </c>
      <c r="W183" s="161">
        <v>187.5</v>
      </c>
      <c r="X183" s="207">
        <v>191.3</v>
      </c>
      <c r="Y183" s="165"/>
      <c r="Z183" s="217" t="s">
        <v>10</v>
      </c>
      <c r="AA183" s="100"/>
      <c r="AB183" s="100"/>
      <c r="AC183" s="2"/>
      <c r="AD183" s="2"/>
      <c r="AE183" s="2"/>
      <c r="AF183" s="2"/>
      <c r="AG183" s="2"/>
      <c r="AH183" s="2"/>
      <c r="AI183" s="2"/>
      <c r="AJ183" s="2"/>
      <c r="AK183" s="2"/>
      <c r="AL183" s="2"/>
      <c r="AM183" s="2"/>
      <c r="AN183" s="2"/>
      <c r="AO183" s="2"/>
    </row>
    <row r="184" spans="1:41">
      <c r="A184" s="2"/>
      <c r="B184" s="624" t="s">
        <v>157</v>
      </c>
      <c r="C184" s="93">
        <f t="shared" si="7"/>
        <v>10161907</v>
      </c>
      <c r="D184" s="93">
        <v>8021875</v>
      </c>
      <c r="E184" s="95">
        <v>12301939</v>
      </c>
      <c r="F184" s="208"/>
      <c r="G184" s="98"/>
      <c r="H184" s="98"/>
      <c r="I184" s="98"/>
      <c r="J184" s="98"/>
      <c r="K184" s="98"/>
      <c r="L184" s="98"/>
      <c r="M184" s="98"/>
      <c r="N184" s="98"/>
      <c r="O184" s="98"/>
      <c r="P184" s="98"/>
      <c r="Q184" s="165"/>
      <c r="R184" s="165"/>
      <c r="S184" s="161"/>
      <c r="T184" s="161"/>
      <c r="U184" s="161"/>
      <c r="V184" s="161"/>
      <c r="W184" s="161"/>
      <c r="X184" s="207"/>
      <c r="Y184" s="165"/>
      <c r="Z184" s="217" t="s">
        <v>411</v>
      </c>
      <c r="AA184" s="100"/>
      <c r="AB184" s="100"/>
      <c r="AC184" s="2"/>
      <c r="AD184" s="2"/>
      <c r="AE184" s="2"/>
      <c r="AF184" s="2"/>
      <c r="AG184" s="2"/>
      <c r="AH184" s="2"/>
      <c r="AI184" s="2"/>
      <c r="AJ184" s="2"/>
      <c r="AK184" s="2"/>
      <c r="AL184" s="2"/>
      <c r="AM184" s="2"/>
      <c r="AN184" s="2"/>
      <c r="AO184" s="2"/>
    </row>
    <row r="185" spans="1:41">
      <c r="A185" s="2"/>
      <c r="B185" s="624" t="s">
        <v>250</v>
      </c>
      <c r="C185" s="93">
        <f t="shared" si="7"/>
        <v>48992.5</v>
      </c>
      <c r="D185" s="93">
        <v>45544</v>
      </c>
      <c r="E185" s="95">
        <v>52441</v>
      </c>
      <c r="F185" s="208"/>
      <c r="G185" s="98"/>
      <c r="H185" s="98"/>
      <c r="I185" s="98"/>
      <c r="J185" s="98"/>
      <c r="K185" s="98"/>
      <c r="L185" s="98"/>
      <c r="M185" s="98"/>
      <c r="N185" s="98"/>
      <c r="O185" s="98"/>
      <c r="P185" s="98"/>
      <c r="Q185" s="165"/>
      <c r="R185" s="165"/>
      <c r="S185" s="161"/>
      <c r="T185" s="161"/>
      <c r="U185" s="161"/>
      <c r="V185" s="161"/>
      <c r="W185" s="161"/>
      <c r="X185" s="207"/>
      <c r="Y185" s="165"/>
      <c r="Z185" s="217" t="s">
        <v>328</v>
      </c>
      <c r="AA185" s="100"/>
      <c r="AB185" s="100"/>
      <c r="AC185" s="2"/>
      <c r="AD185" s="2"/>
      <c r="AE185" s="2"/>
      <c r="AF185" s="2"/>
      <c r="AG185" s="2"/>
      <c r="AH185" s="2"/>
      <c r="AI185" s="2"/>
      <c r="AJ185" s="2"/>
      <c r="AK185" s="2"/>
      <c r="AL185" s="2"/>
      <c r="AM185" s="2"/>
      <c r="AN185" s="2"/>
      <c r="AO185" s="2"/>
    </row>
    <row r="186" spans="1:41">
      <c r="A186" s="2"/>
      <c r="B186" s="624" t="s">
        <v>251</v>
      </c>
      <c r="C186" s="93">
        <f t="shared" si="7"/>
        <v>168308</v>
      </c>
      <c r="D186" s="93">
        <v>156949</v>
      </c>
      <c r="E186" s="95">
        <v>179667</v>
      </c>
      <c r="F186" s="208"/>
      <c r="G186" s="98"/>
      <c r="H186" s="98"/>
      <c r="I186" s="98"/>
      <c r="J186" s="98"/>
      <c r="K186" s="98"/>
      <c r="L186" s="98"/>
      <c r="M186" s="98"/>
      <c r="N186" s="98"/>
      <c r="O186" s="98"/>
      <c r="P186" s="98"/>
      <c r="Q186" s="165"/>
      <c r="R186" s="165"/>
      <c r="S186" s="161"/>
      <c r="T186" s="161"/>
      <c r="U186" s="161"/>
      <c r="V186" s="161"/>
      <c r="W186" s="161"/>
      <c r="X186" s="207"/>
      <c r="Y186" s="165"/>
      <c r="Z186" s="217" t="s">
        <v>10</v>
      </c>
      <c r="AA186" s="100"/>
      <c r="AB186" s="100"/>
      <c r="AC186" s="2"/>
      <c r="AD186" s="2"/>
      <c r="AE186" s="2"/>
      <c r="AF186" s="2"/>
      <c r="AG186" s="2"/>
      <c r="AH186" s="2"/>
      <c r="AI186" s="2"/>
      <c r="AJ186" s="2"/>
      <c r="AK186" s="2"/>
      <c r="AL186" s="2"/>
      <c r="AM186" s="2"/>
      <c r="AN186" s="2"/>
      <c r="AO186" s="2"/>
    </row>
    <row r="187" spans="1:41">
      <c r="A187" s="2"/>
      <c r="B187" s="624" t="s">
        <v>252</v>
      </c>
      <c r="C187" s="93">
        <f t="shared" si="7"/>
        <v>109053.5</v>
      </c>
      <c r="D187" s="93">
        <v>107897</v>
      </c>
      <c r="E187" s="95">
        <v>110210</v>
      </c>
      <c r="F187" s="208"/>
      <c r="G187" s="98"/>
      <c r="H187" s="98"/>
      <c r="I187" s="98"/>
      <c r="J187" s="98"/>
      <c r="K187" s="98"/>
      <c r="L187" s="98"/>
      <c r="M187" s="98"/>
      <c r="N187" s="98"/>
      <c r="O187" s="98"/>
      <c r="P187" s="98"/>
      <c r="Q187" s="165"/>
      <c r="R187" s="165"/>
      <c r="S187" s="161"/>
      <c r="T187" s="161"/>
      <c r="U187" s="161"/>
      <c r="V187" s="161"/>
      <c r="W187" s="161"/>
      <c r="X187" s="207"/>
      <c r="Y187" s="165"/>
      <c r="Z187" s="217" t="s">
        <v>329</v>
      </c>
      <c r="AA187" s="100"/>
      <c r="AB187" s="100"/>
      <c r="AC187" s="2"/>
      <c r="AD187" s="2"/>
      <c r="AE187" s="2"/>
      <c r="AF187" s="2"/>
      <c r="AG187" s="2"/>
      <c r="AH187" s="2"/>
      <c r="AI187" s="2"/>
      <c r="AJ187" s="2"/>
      <c r="AK187" s="2"/>
      <c r="AL187" s="2"/>
      <c r="AM187" s="2"/>
      <c r="AN187" s="2"/>
      <c r="AO187" s="2"/>
    </row>
    <row r="188" spans="1:41">
      <c r="A188" s="2"/>
      <c r="B188" s="624" t="s">
        <v>253</v>
      </c>
      <c r="C188" s="93">
        <f t="shared" si="7"/>
        <v>115039.5</v>
      </c>
      <c r="D188" s="93">
        <v>174614</v>
      </c>
      <c r="E188" s="95">
        <v>55465</v>
      </c>
      <c r="F188" s="208"/>
      <c r="G188" s="98"/>
      <c r="H188" s="98"/>
      <c r="I188" s="98"/>
      <c r="J188" s="98"/>
      <c r="K188" s="98"/>
      <c r="L188" s="98"/>
      <c r="M188" s="98"/>
      <c r="N188" s="98"/>
      <c r="O188" s="98"/>
      <c r="P188" s="98"/>
      <c r="Q188" s="165"/>
      <c r="R188" s="165"/>
      <c r="S188" s="161"/>
      <c r="T188" s="161"/>
      <c r="U188" s="161"/>
      <c r="V188" s="161"/>
      <c r="W188" s="161"/>
      <c r="X188" s="207"/>
      <c r="Y188" s="165"/>
      <c r="Z188" s="217" t="s">
        <v>411</v>
      </c>
      <c r="AA188" s="100"/>
      <c r="AB188" s="100"/>
      <c r="AC188" s="2"/>
      <c r="AD188" s="2"/>
      <c r="AE188" s="2"/>
      <c r="AF188" s="2"/>
      <c r="AG188" s="2"/>
      <c r="AH188" s="2"/>
      <c r="AI188" s="2"/>
      <c r="AJ188" s="2"/>
      <c r="AK188" s="2"/>
      <c r="AL188" s="2"/>
      <c r="AM188" s="2"/>
      <c r="AN188" s="2"/>
      <c r="AO188" s="2"/>
    </row>
    <row r="189" spans="1:41">
      <c r="A189" s="2"/>
      <c r="B189" s="624" t="s">
        <v>254</v>
      </c>
      <c r="C189" s="93">
        <f t="shared" si="7"/>
        <v>174096</v>
      </c>
      <c r="D189" s="93">
        <v>137164</v>
      </c>
      <c r="E189" s="95">
        <v>211028</v>
      </c>
      <c r="F189" s="208"/>
      <c r="G189" s="98"/>
      <c r="H189" s="98"/>
      <c r="I189" s="98"/>
      <c r="J189" s="98"/>
      <c r="K189" s="98"/>
      <c r="L189" s="98"/>
      <c r="M189" s="98"/>
      <c r="N189" s="98"/>
      <c r="O189" s="98"/>
      <c r="P189" s="98"/>
      <c r="Q189" s="165"/>
      <c r="R189" s="165"/>
      <c r="S189" s="161"/>
      <c r="T189" s="161"/>
      <c r="U189" s="161"/>
      <c r="V189" s="161"/>
      <c r="W189" s="161"/>
      <c r="X189" s="207"/>
      <c r="Y189" s="165"/>
      <c r="Z189" s="217" t="s">
        <v>411</v>
      </c>
      <c r="AA189" s="100"/>
      <c r="AB189" s="100"/>
      <c r="AC189" s="2"/>
      <c r="AD189" s="2"/>
      <c r="AE189" s="2"/>
      <c r="AF189" s="2"/>
      <c r="AG189" s="2"/>
      <c r="AH189" s="2"/>
      <c r="AI189" s="2"/>
      <c r="AJ189" s="2"/>
      <c r="AK189" s="2"/>
      <c r="AL189" s="2"/>
      <c r="AM189" s="2"/>
      <c r="AN189" s="2"/>
      <c r="AO189" s="2"/>
    </row>
    <row r="190" spans="1:41">
      <c r="A190" s="2"/>
      <c r="B190" s="624" t="s">
        <v>21</v>
      </c>
      <c r="C190" s="93">
        <f t="shared" si="7"/>
        <v>27546110</v>
      </c>
      <c r="D190" s="93">
        <v>21392273</v>
      </c>
      <c r="E190" s="95">
        <v>33699947</v>
      </c>
      <c r="F190" s="208"/>
      <c r="G190" s="98"/>
      <c r="H190" s="98"/>
      <c r="I190" s="98"/>
      <c r="J190" s="98"/>
      <c r="K190" s="98"/>
      <c r="L190" s="98"/>
      <c r="M190" s="98"/>
      <c r="N190" s="98"/>
      <c r="O190" s="98"/>
      <c r="P190" s="98"/>
      <c r="Q190" s="165"/>
      <c r="R190" s="165"/>
      <c r="S190" s="161"/>
      <c r="T190" s="161"/>
      <c r="U190" s="161"/>
      <c r="V190" s="161"/>
      <c r="W190" s="161"/>
      <c r="X190" s="207"/>
      <c r="Y190" s="165"/>
      <c r="Z190" s="217" t="s">
        <v>10</v>
      </c>
      <c r="AA190" s="100"/>
      <c r="AB190" s="100"/>
      <c r="AC190" s="2"/>
      <c r="AD190" s="2"/>
      <c r="AE190" s="2"/>
      <c r="AF190" s="2"/>
      <c r="AG190" s="2"/>
      <c r="AH190" s="2"/>
      <c r="AI190" s="2"/>
      <c r="AJ190" s="2"/>
      <c r="AK190" s="2"/>
      <c r="AL190" s="2"/>
      <c r="AM190" s="2"/>
      <c r="AN190" s="2"/>
      <c r="AO190" s="2"/>
    </row>
    <row r="191" spans="1:41">
      <c r="A191" s="2"/>
      <c r="B191" s="624" t="s">
        <v>158</v>
      </c>
      <c r="C191" s="93">
        <f t="shared" si="7"/>
        <v>12857469</v>
      </c>
      <c r="D191" s="93">
        <v>9860578</v>
      </c>
      <c r="E191" s="95">
        <v>15854360</v>
      </c>
      <c r="F191" s="208"/>
      <c r="G191" s="98"/>
      <c r="H191" s="98"/>
      <c r="I191" s="98"/>
      <c r="J191" s="98"/>
      <c r="K191" s="98"/>
      <c r="L191" s="98"/>
      <c r="M191" s="98"/>
      <c r="N191" s="98"/>
      <c r="O191" s="98"/>
      <c r="P191" s="98"/>
      <c r="Q191" s="165"/>
      <c r="R191" s="165"/>
      <c r="S191" s="161"/>
      <c r="T191" s="161"/>
      <c r="U191" s="161"/>
      <c r="V191" s="161"/>
      <c r="W191" s="161"/>
      <c r="X191" s="207"/>
      <c r="Y191" s="165"/>
      <c r="Z191" s="217" t="s">
        <v>411</v>
      </c>
      <c r="AA191" s="100"/>
      <c r="AB191" s="100"/>
      <c r="AC191" s="2"/>
      <c r="AD191" s="2"/>
      <c r="AE191" s="2"/>
      <c r="AF191" s="2"/>
      <c r="AG191" s="2"/>
      <c r="AH191" s="2"/>
      <c r="AI191" s="2"/>
      <c r="AJ191" s="2"/>
      <c r="AK191" s="2"/>
      <c r="AL191" s="2"/>
      <c r="AM191" s="2"/>
      <c r="AN191" s="2"/>
      <c r="AO191" s="2"/>
    </row>
    <row r="192" spans="1:41">
      <c r="A192" s="2"/>
      <c r="B192" s="624" t="s">
        <v>68</v>
      </c>
      <c r="C192" s="93">
        <f t="shared" si="7"/>
        <v>7249215</v>
      </c>
      <c r="D192" s="93">
        <v>7516346</v>
      </c>
      <c r="E192" s="95">
        <v>6982084</v>
      </c>
      <c r="F192" s="208"/>
      <c r="G192" s="98"/>
      <c r="H192" s="98"/>
      <c r="I192" s="98"/>
      <c r="J192" s="98"/>
      <c r="K192" s="98"/>
      <c r="L192" s="98"/>
      <c r="M192" s="98"/>
      <c r="N192" s="98"/>
      <c r="O192" s="98"/>
      <c r="P192" s="98"/>
      <c r="Q192" s="165"/>
      <c r="R192" s="165"/>
      <c r="S192" s="161"/>
      <c r="T192" s="161"/>
      <c r="U192" s="161"/>
      <c r="V192" s="161"/>
      <c r="W192" s="161"/>
      <c r="X192" s="207"/>
      <c r="Y192" s="165"/>
      <c r="Z192" s="217" t="s">
        <v>10</v>
      </c>
      <c r="AA192" s="100"/>
      <c r="AB192" s="100"/>
      <c r="AC192" s="2"/>
      <c r="AD192" s="2"/>
      <c r="AE192" s="2"/>
      <c r="AF192" s="2"/>
      <c r="AG192" s="2"/>
      <c r="AH192" s="2"/>
      <c r="AI192" s="2"/>
      <c r="AJ192" s="2"/>
      <c r="AK192" s="2"/>
      <c r="AL192" s="2"/>
      <c r="AM192" s="2"/>
      <c r="AN192" s="2"/>
      <c r="AO192" s="2"/>
    </row>
    <row r="193" spans="1:41">
      <c r="A193" s="2"/>
      <c r="B193" s="624" t="s">
        <v>255</v>
      </c>
      <c r="C193" s="93">
        <f t="shared" si="7"/>
        <v>88946.5</v>
      </c>
      <c r="D193" s="93">
        <v>81131</v>
      </c>
      <c r="E193" s="95">
        <v>96762</v>
      </c>
      <c r="F193" s="208"/>
      <c r="G193" s="98"/>
      <c r="H193" s="98"/>
      <c r="I193" s="98"/>
      <c r="J193" s="98"/>
      <c r="K193" s="98"/>
      <c r="L193" s="98"/>
      <c r="M193" s="98"/>
      <c r="N193" s="98"/>
      <c r="O193" s="98"/>
      <c r="P193" s="98"/>
      <c r="Q193" s="165"/>
      <c r="R193" s="165"/>
      <c r="S193" s="161"/>
      <c r="T193" s="161"/>
      <c r="U193" s="161"/>
      <c r="V193" s="161"/>
      <c r="W193" s="161"/>
      <c r="X193" s="207"/>
      <c r="Y193" s="165"/>
      <c r="Z193" s="217" t="s">
        <v>328</v>
      </c>
      <c r="AA193" s="100"/>
      <c r="AB193" s="100"/>
      <c r="AC193" s="2"/>
      <c r="AD193" s="2"/>
      <c r="AE193" s="2"/>
      <c r="AF193" s="2"/>
      <c r="AG193" s="2"/>
      <c r="AH193" s="2"/>
      <c r="AI193" s="2"/>
      <c r="AJ193" s="2"/>
      <c r="AK193" s="2"/>
      <c r="AL193" s="2"/>
      <c r="AM193" s="2"/>
      <c r="AN193" s="2"/>
      <c r="AO193" s="2"/>
    </row>
    <row r="194" spans="1:41">
      <c r="A194" s="2"/>
      <c r="B194" s="624" t="s">
        <v>159</v>
      </c>
      <c r="C194" s="93">
        <f t="shared" si="7"/>
        <v>5855431.5</v>
      </c>
      <c r="D194" s="93">
        <v>4060709</v>
      </c>
      <c r="E194" s="95">
        <v>7650154</v>
      </c>
      <c r="F194" s="208"/>
      <c r="G194" s="98"/>
      <c r="H194" s="98"/>
      <c r="I194" s="98"/>
      <c r="J194" s="98"/>
      <c r="K194" s="98"/>
      <c r="L194" s="98"/>
      <c r="M194" s="98"/>
      <c r="N194" s="98"/>
      <c r="O194" s="98"/>
      <c r="P194" s="98"/>
      <c r="Q194" s="165"/>
      <c r="R194" s="165"/>
      <c r="S194" s="161"/>
      <c r="T194" s="161"/>
      <c r="U194" s="161"/>
      <c r="V194" s="161"/>
      <c r="W194" s="161"/>
      <c r="X194" s="207"/>
      <c r="Y194" s="165"/>
      <c r="Z194" s="217" t="s">
        <v>411</v>
      </c>
      <c r="AA194" s="100"/>
      <c r="AB194" s="100"/>
      <c r="AC194" s="2"/>
      <c r="AD194" s="2"/>
      <c r="AE194" s="2"/>
      <c r="AF194" s="2"/>
      <c r="AG194" s="2"/>
      <c r="AH194" s="2"/>
      <c r="AI194" s="2"/>
      <c r="AJ194" s="2"/>
      <c r="AK194" s="2"/>
      <c r="AL194" s="2"/>
      <c r="AM194" s="2"/>
      <c r="AN194" s="2"/>
      <c r="AO194" s="2"/>
    </row>
    <row r="195" spans="1:41">
      <c r="A195" s="2"/>
      <c r="B195" s="624" t="s">
        <v>160</v>
      </c>
      <c r="C195" s="93">
        <f t="shared" ref="C195:C226" si="8">(D195+E195)/2</f>
        <v>4833281.5</v>
      </c>
      <c r="D195" s="93">
        <v>4027887</v>
      </c>
      <c r="E195" s="95">
        <v>5638676</v>
      </c>
      <c r="F195" s="208"/>
      <c r="G195" s="98"/>
      <c r="H195" s="98"/>
      <c r="I195" s="98"/>
      <c r="J195" s="98"/>
      <c r="K195" s="98"/>
      <c r="L195" s="98"/>
      <c r="M195" s="98"/>
      <c r="N195" s="98"/>
      <c r="O195" s="98"/>
      <c r="P195" s="98"/>
      <c r="Q195" s="165"/>
      <c r="R195" s="165"/>
      <c r="S195" s="161"/>
      <c r="T195" s="161"/>
      <c r="U195" s="161"/>
      <c r="V195" s="161"/>
      <c r="W195" s="161"/>
      <c r="X195" s="207"/>
      <c r="Y195" s="165"/>
      <c r="Z195" s="217" t="s">
        <v>10</v>
      </c>
      <c r="AA195" s="100"/>
      <c r="AB195" s="100"/>
      <c r="AC195" s="2"/>
      <c r="AD195" s="2"/>
      <c r="AE195" s="2"/>
      <c r="AF195" s="2"/>
      <c r="AG195" s="2"/>
      <c r="AH195" s="2"/>
      <c r="AI195" s="2"/>
      <c r="AJ195" s="2"/>
      <c r="AK195" s="2"/>
      <c r="AL195" s="2"/>
      <c r="AM195" s="2"/>
      <c r="AN195" s="2"/>
      <c r="AO195" s="2"/>
    </row>
    <row r="196" spans="1:41">
      <c r="A196" s="2"/>
      <c r="B196" s="624" t="s">
        <v>64</v>
      </c>
      <c r="C196" s="93">
        <f t="shared" si="8"/>
        <v>5417865.5</v>
      </c>
      <c r="D196" s="93">
        <v>5388720</v>
      </c>
      <c r="E196" s="95">
        <v>5447011</v>
      </c>
      <c r="F196" s="98">
        <v>13.1</v>
      </c>
      <c r="G196" s="98">
        <v>16.2</v>
      </c>
      <c r="H196" s="98">
        <v>18</v>
      </c>
      <c r="I196" s="164">
        <v>18</v>
      </c>
      <c r="J196" s="164">
        <v>16.3</v>
      </c>
      <c r="K196" s="98">
        <v>16.3</v>
      </c>
      <c r="L196" s="98">
        <v>16.600000000000001</v>
      </c>
      <c r="M196" s="98">
        <v>14.2</v>
      </c>
      <c r="N196" s="98">
        <v>15.5</v>
      </c>
      <c r="O196" s="98">
        <v>13.1</v>
      </c>
      <c r="P196" s="98">
        <v>13.5</v>
      </c>
      <c r="Q196" s="165">
        <v>14.3</v>
      </c>
      <c r="R196" s="165">
        <v>14.4</v>
      </c>
      <c r="S196" s="161">
        <v>14.6</v>
      </c>
      <c r="T196" s="161">
        <v>14.4</v>
      </c>
      <c r="U196" s="161">
        <v>14.1</v>
      </c>
      <c r="V196" s="161">
        <v>13.7</v>
      </c>
      <c r="W196" s="161">
        <v>14</v>
      </c>
      <c r="X196" s="207">
        <v>13.8</v>
      </c>
      <c r="Y196" s="165"/>
      <c r="Z196" s="217" t="s">
        <v>10</v>
      </c>
      <c r="AA196" s="100"/>
      <c r="AB196" s="100"/>
      <c r="AC196" s="2"/>
      <c r="AD196" s="2"/>
      <c r="AE196" s="2"/>
      <c r="AF196" s="2"/>
      <c r="AG196" s="2"/>
      <c r="AH196" s="2"/>
      <c r="AI196" s="2"/>
      <c r="AJ196" s="2"/>
      <c r="AK196" s="2"/>
      <c r="AL196" s="2"/>
      <c r="AM196" s="2"/>
      <c r="AN196" s="2"/>
      <c r="AO196" s="2"/>
    </row>
    <row r="197" spans="1:41">
      <c r="A197" s="2"/>
      <c r="B197" s="624" t="s">
        <v>41</v>
      </c>
      <c r="C197" s="93">
        <f t="shared" si="8"/>
        <v>2028148.5</v>
      </c>
      <c r="D197" s="93">
        <v>1988925</v>
      </c>
      <c r="E197" s="95">
        <v>2067372</v>
      </c>
      <c r="F197" s="98">
        <v>4.5</v>
      </c>
      <c r="G197" s="98">
        <v>5</v>
      </c>
      <c r="H197" s="98">
        <v>5.3</v>
      </c>
      <c r="I197" s="164">
        <v>5.3</v>
      </c>
      <c r="J197" s="164">
        <v>5.6</v>
      </c>
      <c r="K197" s="98">
        <v>5.6</v>
      </c>
      <c r="L197" s="98">
        <v>5.3</v>
      </c>
      <c r="M197" s="98">
        <v>5.4</v>
      </c>
      <c r="N197" s="98">
        <v>6</v>
      </c>
      <c r="O197" s="98">
        <v>5.5</v>
      </c>
      <c r="P197" s="98">
        <v>5.4</v>
      </c>
      <c r="Q197" s="165">
        <v>5.9</v>
      </c>
      <c r="R197" s="165">
        <v>5.2</v>
      </c>
      <c r="S197" s="161">
        <v>5</v>
      </c>
      <c r="T197" s="161">
        <v>6.1</v>
      </c>
      <c r="U197" s="161">
        <v>5.4</v>
      </c>
      <c r="V197" s="161">
        <v>5.4</v>
      </c>
      <c r="W197" s="161">
        <v>6</v>
      </c>
      <c r="X197" s="207">
        <v>5.5</v>
      </c>
      <c r="Y197" s="165"/>
      <c r="Z197" s="217" t="s">
        <v>10</v>
      </c>
      <c r="AA197" s="100"/>
      <c r="AB197" s="100"/>
      <c r="AC197" s="2"/>
      <c r="AD197" s="2"/>
      <c r="AE197" s="2"/>
      <c r="AF197" s="2"/>
      <c r="AG197" s="2"/>
      <c r="AH197" s="2"/>
      <c r="AI197" s="2"/>
      <c r="AJ197" s="2"/>
      <c r="AK197" s="2"/>
      <c r="AL197" s="2"/>
      <c r="AM197" s="2"/>
      <c r="AN197" s="2"/>
      <c r="AO197" s="2"/>
    </row>
    <row r="198" spans="1:41">
      <c r="A198" s="2"/>
      <c r="B198" s="624" t="s">
        <v>161</v>
      </c>
      <c r="C198" s="93">
        <f t="shared" si="8"/>
        <v>532597</v>
      </c>
      <c r="D198" s="93">
        <v>412336</v>
      </c>
      <c r="E198" s="95">
        <v>652858</v>
      </c>
      <c r="F198" s="208"/>
      <c r="G198" s="98"/>
      <c r="H198" s="98"/>
      <c r="I198" s="98"/>
      <c r="J198" s="98"/>
      <c r="K198" s="98"/>
      <c r="L198" s="98"/>
      <c r="M198" s="98"/>
      <c r="N198" s="98"/>
      <c r="O198" s="98"/>
      <c r="P198" s="98"/>
      <c r="Q198" s="165"/>
      <c r="R198" s="165"/>
      <c r="S198" s="161"/>
      <c r="T198" s="161"/>
      <c r="U198" s="161"/>
      <c r="V198" s="161"/>
      <c r="W198" s="161"/>
      <c r="X198" s="207"/>
      <c r="Y198" s="165"/>
      <c r="Z198" s="217" t="s">
        <v>411</v>
      </c>
      <c r="AA198" s="100"/>
      <c r="AB198" s="100"/>
      <c r="AC198" s="2"/>
      <c r="AD198" s="2"/>
      <c r="AE198" s="2"/>
      <c r="AF198" s="2"/>
      <c r="AG198" s="2"/>
      <c r="AH198" s="2"/>
      <c r="AI198" s="2"/>
      <c r="AJ198" s="2"/>
      <c r="AK198" s="2"/>
      <c r="AL198" s="2"/>
      <c r="AM198" s="2"/>
      <c r="AN198" s="2"/>
      <c r="AO198" s="2"/>
    </row>
    <row r="199" spans="1:41">
      <c r="A199" s="2"/>
      <c r="B199" s="624" t="s">
        <v>256</v>
      </c>
      <c r="C199" s="93">
        <f t="shared" si="8"/>
        <v>11196785</v>
      </c>
      <c r="D199" s="93">
        <v>7385416</v>
      </c>
      <c r="E199" s="95">
        <v>15008154</v>
      </c>
      <c r="F199" s="208"/>
      <c r="G199" s="98"/>
      <c r="H199" s="98"/>
      <c r="I199" s="98"/>
      <c r="J199" s="98"/>
      <c r="K199" s="98"/>
      <c r="L199" s="98"/>
      <c r="M199" s="98"/>
      <c r="N199" s="98"/>
      <c r="O199" s="98"/>
      <c r="P199" s="98"/>
      <c r="Q199" s="165"/>
      <c r="R199" s="165"/>
      <c r="S199" s="161"/>
      <c r="T199" s="161"/>
      <c r="U199" s="161"/>
      <c r="V199" s="161"/>
      <c r="W199" s="161"/>
      <c r="X199" s="207"/>
      <c r="Y199" s="165"/>
      <c r="Z199" s="217" t="s">
        <v>329</v>
      </c>
      <c r="AA199" s="100"/>
      <c r="AB199" s="100"/>
      <c r="AC199" s="2"/>
      <c r="AD199" s="2"/>
      <c r="AE199" s="2"/>
      <c r="AF199" s="2"/>
      <c r="AG199" s="2"/>
      <c r="AH199" s="2"/>
      <c r="AI199" s="2"/>
      <c r="AJ199" s="2"/>
      <c r="AK199" s="2"/>
      <c r="AL199" s="2"/>
      <c r="AM199" s="2"/>
      <c r="AN199" s="2"/>
      <c r="AO199" s="2"/>
    </row>
    <row r="200" spans="1:41">
      <c r="A200" s="2"/>
      <c r="B200" s="624" t="s">
        <v>56</v>
      </c>
      <c r="C200" s="93">
        <f t="shared" si="8"/>
        <v>50889811</v>
      </c>
      <c r="D200" s="93">
        <v>44000000</v>
      </c>
      <c r="E200" s="95">
        <v>57779622</v>
      </c>
      <c r="F200" s="98">
        <v>13</v>
      </c>
      <c r="G200" s="98">
        <v>10.7</v>
      </c>
      <c r="H200" s="98">
        <v>12</v>
      </c>
      <c r="I200" s="164">
        <v>12</v>
      </c>
      <c r="J200" s="164">
        <v>12.2</v>
      </c>
      <c r="K200" s="98">
        <v>12.2</v>
      </c>
      <c r="L200" s="98">
        <v>10.1</v>
      </c>
      <c r="M200" s="98">
        <v>12.6</v>
      </c>
      <c r="N200" s="98">
        <v>12.7</v>
      </c>
      <c r="O200" s="98">
        <v>11.6</v>
      </c>
      <c r="P200" s="98">
        <v>12.9</v>
      </c>
      <c r="Q200" s="165">
        <v>12.9</v>
      </c>
      <c r="R200" s="165">
        <v>12.4</v>
      </c>
      <c r="S200" s="161">
        <v>13.6</v>
      </c>
      <c r="T200" s="161">
        <v>14.8</v>
      </c>
      <c r="U200" s="161">
        <v>11</v>
      </c>
      <c r="V200" s="161">
        <v>15.2</v>
      </c>
      <c r="W200" s="161">
        <v>15.1</v>
      </c>
      <c r="X200" s="207">
        <v>10.6</v>
      </c>
      <c r="Y200" s="165"/>
      <c r="Z200" s="217" t="s">
        <v>10</v>
      </c>
      <c r="AA200" s="100"/>
      <c r="AB200" s="100"/>
      <c r="AC200" s="2"/>
      <c r="AD200" s="2"/>
      <c r="AE200" s="2"/>
      <c r="AF200" s="2"/>
      <c r="AG200" s="2"/>
      <c r="AH200" s="2"/>
      <c r="AI200" s="2"/>
      <c r="AJ200" s="2"/>
      <c r="AK200" s="2"/>
      <c r="AL200" s="2"/>
      <c r="AM200" s="2"/>
      <c r="AN200" s="2"/>
      <c r="AO200" s="2"/>
    </row>
    <row r="201" spans="1:41">
      <c r="A201" s="2"/>
      <c r="B201" s="624" t="s">
        <v>28</v>
      </c>
      <c r="C201" s="93">
        <f t="shared" si="8"/>
        <v>49321683.5</v>
      </c>
      <c r="D201" s="93">
        <v>47008111</v>
      </c>
      <c r="E201" s="95">
        <v>51635256</v>
      </c>
      <c r="F201" s="98">
        <v>103.5</v>
      </c>
      <c r="G201" s="98">
        <v>106.5</v>
      </c>
      <c r="H201" s="98">
        <v>113.1</v>
      </c>
      <c r="I201" s="164">
        <v>113.1</v>
      </c>
      <c r="J201" s="164">
        <v>139.30000000000001</v>
      </c>
      <c r="K201" s="98">
        <v>139.30000000000001</v>
      </c>
      <c r="L201" s="98">
        <v>141.19999999999999</v>
      </c>
      <c r="M201" s="98">
        <v>136.6</v>
      </c>
      <c r="N201" s="98">
        <v>144.30000000000001</v>
      </c>
      <c r="O201" s="98">
        <v>141.1</v>
      </c>
      <c r="P201" s="98">
        <v>141.9</v>
      </c>
      <c r="Q201" s="165">
        <v>147.80000000000001</v>
      </c>
      <c r="R201" s="165">
        <v>143.5</v>
      </c>
      <c r="S201" s="161">
        <v>132.5</v>
      </c>
      <c r="T201" s="161">
        <v>149.19999999999999</v>
      </c>
      <c r="U201" s="161">
        <v>157.19999999999999</v>
      </c>
      <c r="V201" s="161">
        <v>154.19999999999999</v>
      </c>
      <c r="W201" s="161">
        <v>141.1</v>
      </c>
      <c r="X201" s="207">
        <v>127.1</v>
      </c>
      <c r="Y201" s="165"/>
      <c r="Z201" s="217" t="s">
        <v>10</v>
      </c>
      <c r="AA201" s="100"/>
      <c r="AB201" s="100"/>
      <c r="AC201" s="2"/>
      <c r="AD201" s="2"/>
      <c r="AE201" s="2"/>
      <c r="AF201" s="2"/>
      <c r="AG201" s="2"/>
      <c r="AH201" s="2"/>
      <c r="AI201" s="2"/>
      <c r="AJ201" s="2"/>
      <c r="AK201" s="2"/>
      <c r="AL201" s="2"/>
      <c r="AM201" s="2"/>
      <c r="AN201" s="2"/>
      <c r="AO201" s="2"/>
    </row>
    <row r="202" spans="1:41">
      <c r="A202" s="2"/>
      <c r="B202" s="624" t="s">
        <v>257</v>
      </c>
      <c r="C202" s="93">
        <f t="shared" si="8"/>
        <v>8834459.5</v>
      </c>
      <c r="D202" s="93">
        <v>6692999</v>
      </c>
      <c r="E202" s="95">
        <v>10975920</v>
      </c>
      <c r="F202" s="98"/>
      <c r="G202" s="98"/>
      <c r="H202" s="98"/>
      <c r="I202" s="164"/>
      <c r="J202" s="164"/>
      <c r="K202" s="98"/>
      <c r="L202" s="164"/>
      <c r="M202" s="98"/>
      <c r="N202" s="98"/>
      <c r="O202" s="98"/>
      <c r="P202" s="98"/>
      <c r="Q202" s="165"/>
      <c r="R202" s="165"/>
      <c r="S202" s="161"/>
      <c r="T202" s="161"/>
      <c r="U202" s="161"/>
      <c r="V202" s="161"/>
      <c r="W202" s="161"/>
      <c r="X202" s="207"/>
      <c r="Y202" s="165"/>
      <c r="Z202" s="217" t="s">
        <v>329</v>
      </c>
      <c r="AA202" s="100"/>
      <c r="AB202" s="100"/>
      <c r="AC202" s="2"/>
      <c r="AD202" s="2"/>
      <c r="AE202" s="2"/>
      <c r="AF202" s="2"/>
      <c r="AG202" s="2"/>
      <c r="AH202" s="2"/>
      <c r="AI202" s="2"/>
      <c r="AJ202" s="2"/>
      <c r="AK202" s="2"/>
      <c r="AL202" s="2"/>
      <c r="AM202" s="2"/>
      <c r="AN202" s="2"/>
      <c r="AO202" s="2"/>
    </row>
    <row r="203" spans="1:41">
      <c r="A203" s="2"/>
      <c r="B203" s="624" t="s">
        <v>47</v>
      </c>
      <c r="C203" s="93">
        <f t="shared" si="8"/>
        <v>43493482.5</v>
      </c>
      <c r="D203" s="93">
        <v>40263216</v>
      </c>
      <c r="E203" s="95">
        <v>46723749</v>
      </c>
      <c r="F203" s="98">
        <v>58.9</v>
      </c>
      <c r="G203" s="98">
        <v>60.5</v>
      </c>
      <c r="H203" s="98">
        <v>60.3</v>
      </c>
      <c r="I203" s="164">
        <v>60.3</v>
      </c>
      <c r="J203" s="164">
        <v>54.7</v>
      </c>
      <c r="K203" s="98">
        <v>54.7</v>
      </c>
      <c r="L203" s="164">
        <v>53.7</v>
      </c>
      <c r="M203" s="98">
        <v>52.7</v>
      </c>
      <c r="N203" s="98">
        <v>56.4</v>
      </c>
      <c r="O203" s="98">
        <v>50.6</v>
      </c>
      <c r="P203" s="98">
        <v>59.3</v>
      </c>
      <c r="Q203" s="165">
        <v>55.1</v>
      </c>
      <c r="R203" s="165">
        <v>58.7</v>
      </c>
      <c r="S203" s="161">
        <v>54.3</v>
      </c>
      <c r="T203" s="161">
        <v>54.9</v>
      </c>
      <c r="U203" s="161">
        <v>54.8</v>
      </c>
      <c r="V203" s="161">
        <v>56.1</v>
      </c>
      <c r="W203" s="161">
        <v>55.6</v>
      </c>
      <c r="X203" s="207">
        <v>53.4</v>
      </c>
      <c r="Y203" s="165"/>
      <c r="Z203" s="217" t="s">
        <v>10</v>
      </c>
      <c r="AA203" s="100"/>
      <c r="AB203" s="100"/>
      <c r="AC203" s="2"/>
      <c r="AD203" s="2"/>
      <c r="AE203" s="2"/>
      <c r="AF203" s="2"/>
      <c r="AG203" s="2"/>
      <c r="AH203" s="2"/>
      <c r="AI203" s="2"/>
      <c r="AJ203" s="2"/>
      <c r="AK203" s="2"/>
      <c r="AL203" s="2"/>
      <c r="AM203" s="2"/>
      <c r="AN203" s="2"/>
      <c r="AO203" s="2"/>
    </row>
    <row r="204" spans="1:41">
      <c r="A204" s="2"/>
      <c r="B204" s="624" t="s">
        <v>162</v>
      </c>
      <c r="C204" s="93">
        <f t="shared" si="8"/>
        <v>20162500</v>
      </c>
      <c r="D204" s="93">
        <v>18655000</v>
      </c>
      <c r="E204" s="95">
        <v>21670000</v>
      </c>
      <c r="F204" s="208"/>
      <c r="G204" s="98"/>
      <c r="H204" s="98"/>
      <c r="I204" s="98"/>
      <c r="J204" s="98"/>
      <c r="K204" s="98"/>
      <c r="L204" s="98"/>
      <c r="M204" s="98"/>
      <c r="N204" s="98"/>
      <c r="O204" s="98"/>
      <c r="P204" s="98"/>
      <c r="Q204" s="165"/>
      <c r="R204" s="165"/>
      <c r="S204" s="161"/>
      <c r="T204" s="161"/>
      <c r="U204" s="161"/>
      <c r="V204" s="161"/>
      <c r="W204" s="161"/>
      <c r="X204" s="207"/>
      <c r="Y204" s="165"/>
      <c r="Z204" s="217" t="s">
        <v>411</v>
      </c>
      <c r="AA204" s="100"/>
      <c r="AB204" s="100"/>
      <c r="AC204" s="2"/>
      <c r="AD204" s="2"/>
      <c r="AE204" s="2"/>
      <c r="AF204" s="2"/>
      <c r="AG204" s="2"/>
      <c r="AH204" s="2"/>
      <c r="AI204" s="2"/>
      <c r="AJ204" s="2"/>
      <c r="AK204" s="2"/>
      <c r="AL204" s="2"/>
      <c r="AM204" s="2"/>
      <c r="AN204" s="2"/>
      <c r="AO204" s="2"/>
    </row>
    <row r="205" spans="1:41">
      <c r="A205" s="2"/>
      <c r="B205" s="624" t="s">
        <v>163</v>
      </c>
      <c r="C205" s="93">
        <f t="shared" si="8"/>
        <v>34940598.5</v>
      </c>
      <c r="D205" s="93">
        <v>28079664</v>
      </c>
      <c r="E205" s="95">
        <v>41801533</v>
      </c>
      <c r="F205" s="208"/>
      <c r="G205" s="98"/>
      <c r="H205" s="98"/>
      <c r="I205" s="98"/>
      <c r="J205" s="98"/>
      <c r="K205" s="98"/>
      <c r="L205" s="98"/>
      <c r="M205" s="98"/>
      <c r="N205" s="98"/>
      <c r="O205" s="98"/>
      <c r="P205" s="98"/>
      <c r="Q205" s="165"/>
      <c r="R205" s="165"/>
      <c r="S205" s="161"/>
      <c r="T205" s="161"/>
      <c r="U205" s="161"/>
      <c r="V205" s="161"/>
      <c r="W205" s="161"/>
      <c r="X205" s="207"/>
      <c r="Y205" s="165"/>
      <c r="Z205" s="217" t="s">
        <v>411</v>
      </c>
      <c r="AA205" s="100"/>
      <c r="AB205" s="100"/>
      <c r="AC205" s="2"/>
      <c r="AD205" s="2"/>
      <c r="AE205" s="2"/>
      <c r="AF205" s="2"/>
      <c r="AG205" s="2"/>
      <c r="AH205" s="2"/>
      <c r="AI205" s="2"/>
      <c r="AJ205" s="2"/>
      <c r="AK205" s="2"/>
      <c r="AL205" s="2"/>
      <c r="AM205" s="2"/>
      <c r="AN205" s="2"/>
      <c r="AO205" s="2"/>
    </row>
    <row r="206" spans="1:41">
      <c r="A206" s="2"/>
      <c r="B206" s="624" t="s">
        <v>81</v>
      </c>
      <c r="C206" s="93">
        <f t="shared" si="8"/>
        <v>528371</v>
      </c>
      <c r="D206" s="93">
        <v>480751</v>
      </c>
      <c r="E206" s="95">
        <v>575991</v>
      </c>
      <c r="F206" s="208"/>
      <c r="G206" s="98"/>
      <c r="H206" s="98"/>
      <c r="I206" s="98"/>
      <c r="J206" s="98"/>
      <c r="K206" s="98"/>
      <c r="L206" s="98"/>
      <c r="M206" s="98"/>
      <c r="N206" s="98"/>
      <c r="O206" s="98"/>
      <c r="P206" s="98"/>
      <c r="Q206" s="165"/>
      <c r="R206" s="165"/>
      <c r="S206" s="161"/>
      <c r="T206" s="161"/>
      <c r="U206" s="161"/>
      <c r="V206" s="161"/>
      <c r="W206" s="161"/>
      <c r="X206" s="207"/>
      <c r="Y206" s="165"/>
      <c r="Z206" s="217" t="s">
        <v>10</v>
      </c>
      <c r="AA206" s="100"/>
      <c r="AB206" s="100"/>
      <c r="AC206" s="2"/>
      <c r="AD206" s="2"/>
      <c r="AE206" s="2"/>
      <c r="AF206" s="2"/>
      <c r="AG206" s="2"/>
      <c r="AH206" s="2"/>
      <c r="AI206" s="2"/>
      <c r="AJ206" s="2"/>
      <c r="AK206" s="2"/>
      <c r="AL206" s="2"/>
      <c r="AM206" s="2"/>
      <c r="AN206" s="2"/>
      <c r="AO206" s="2"/>
    </row>
    <row r="207" spans="1:41">
      <c r="A207" s="2"/>
      <c r="B207" s="624" t="s">
        <v>164</v>
      </c>
      <c r="C207" s="93">
        <f t="shared" si="8"/>
        <v>1081857.5</v>
      </c>
      <c r="D207" s="93">
        <v>1063715</v>
      </c>
      <c r="E207" s="95">
        <v>1100000</v>
      </c>
      <c r="F207" s="208"/>
      <c r="G207" s="98"/>
      <c r="H207" s="98"/>
      <c r="I207" s="98"/>
      <c r="J207" s="98"/>
      <c r="K207" s="98"/>
      <c r="L207" s="98"/>
      <c r="M207" s="98"/>
      <c r="N207" s="98"/>
      <c r="O207" s="98"/>
      <c r="P207" s="98"/>
      <c r="Q207" s="165"/>
      <c r="R207" s="165"/>
      <c r="S207" s="161"/>
      <c r="T207" s="161"/>
      <c r="U207" s="161"/>
      <c r="V207" s="161"/>
      <c r="W207" s="161"/>
      <c r="X207" s="207"/>
      <c r="Y207" s="165"/>
      <c r="Z207" s="217" t="s">
        <v>411</v>
      </c>
      <c r="AA207" s="100"/>
      <c r="AB207" s="100"/>
      <c r="AC207" s="2"/>
      <c r="AD207" s="2"/>
      <c r="AE207" s="2"/>
      <c r="AF207" s="2"/>
      <c r="AG207" s="2"/>
      <c r="AH207" s="2"/>
      <c r="AI207" s="2"/>
      <c r="AJ207" s="2"/>
      <c r="AK207" s="2"/>
      <c r="AL207" s="2"/>
      <c r="AM207" s="2"/>
      <c r="AN207" s="2"/>
      <c r="AO207" s="2"/>
    </row>
    <row r="208" spans="1:41">
      <c r="A208" s="2"/>
      <c r="B208" s="624" t="s">
        <v>51</v>
      </c>
      <c r="C208" s="93">
        <f t="shared" si="8"/>
        <v>9527642</v>
      </c>
      <c r="D208" s="93">
        <v>8872109</v>
      </c>
      <c r="E208" s="95">
        <v>10183175</v>
      </c>
      <c r="F208" s="98">
        <v>54.1</v>
      </c>
      <c r="G208" s="98">
        <v>65.8</v>
      </c>
      <c r="H208" s="98">
        <v>65.599999999999994</v>
      </c>
      <c r="I208" s="164">
        <v>65.599999999999994</v>
      </c>
      <c r="J208" s="164">
        <v>69.5</v>
      </c>
      <c r="K208" s="98">
        <v>69.5</v>
      </c>
      <c r="L208" s="98">
        <v>65.099999999999994</v>
      </c>
      <c r="M208" s="98">
        <v>64.3</v>
      </c>
      <c r="N208" s="98">
        <v>61.3</v>
      </c>
      <c r="O208" s="98">
        <v>50</v>
      </c>
      <c r="P208" s="98">
        <v>55.7</v>
      </c>
      <c r="Q208" s="165">
        <v>58.1</v>
      </c>
      <c r="R208" s="165">
        <v>61.5</v>
      </c>
      <c r="S208" s="161">
        <v>63.7</v>
      </c>
      <c r="T208" s="161">
        <v>62.3</v>
      </c>
      <c r="U208" s="161">
        <v>54.5</v>
      </c>
      <c r="V208" s="161">
        <v>60.6</v>
      </c>
      <c r="W208" s="161">
        <v>63.1</v>
      </c>
      <c r="X208" s="207">
        <v>65.900000000000006</v>
      </c>
      <c r="Y208" s="165"/>
      <c r="Z208" s="217" t="s">
        <v>10</v>
      </c>
      <c r="AA208" s="100"/>
      <c r="AB208" s="100"/>
      <c r="AC208" s="2"/>
      <c r="AD208" s="2"/>
      <c r="AE208" s="2"/>
      <c r="AF208" s="2"/>
      <c r="AG208" s="2"/>
      <c r="AH208" s="2"/>
      <c r="AI208" s="2"/>
      <c r="AJ208" s="2"/>
      <c r="AK208" s="2"/>
      <c r="AL208" s="2"/>
      <c r="AM208" s="2"/>
      <c r="AN208" s="2"/>
      <c r="AO208" s="2"/>
    </row>
    <row r="209" spans="1:41">
      <c r="A209" s="2"/>
      <c r="B209" s="624" t="s">
        <v>60</v>
      </c>
      <c r="C209" s="93">
        <f t="shared" si="8"/>
        <v>7850396.5</v>
      </c>
      <c r="D209" s="93">
        <v>7184250</v>
      </c>
      <c r="E209" s="95">
        <v>8516543</v>
      </c>
      <c r="F209" s="98">
        <v>23.7</v>
      </c>
      <c r="G209" s="98">
        <v>25.5</v>
      </c>
      <c r="H209" s="98">
        <v>25.7</v>
      </c>
      <c r="I209" s="164">
        <v>25.7</v>
      </c>
      <c r="J209" s="164">
        <v>22.1</v>
      </c>
      <c r="K209" s="98">
        <v>22.1</v>
      </c>
      <c r="L209" s="98">
        <v>26.4</v>
      </c>
      <c r="M209" s="98">
        <v>26.5</v>
      </c>
      <c r="N209" s="98">
        <v>26.3</v>
      </c>
      <c r="O209" s="98">
        <v>26.3</v>
      </c>
      <c r="P209" s="98">
        <v>25.3</v>
      </c>
      <c r="Q209" s="165">
        <v>25.7</v>
      </c>
      <c r="R209" s="165">
        <v>24.4</v>
      </c>
      <c r="S209" s="161">
        <v>25</v>
      </c>
      <c r="T209" s="161">
        <v>26.5</v>
      </c>
      <c r="U209" s="161">
        <v>22.2</v>
      </c>
      <c r="V209" s="161">
        <v>20.3</v>
      </c>
      <c r="W209" s="161">
        <v>19.5</v>
      </c>
      <c r="X209" s="207">
        <v>24.5</v>
      </c>
      <c r="Y209" s="165"/>
      <c r="Z209" s="217" t="s">
        <v>10</v>
      </c>
      <c r="AA209" s="100"/>
      <c r="AB209" s="100"/>
      <c r="AC209" s="2"/>
      <c r="AD209" s="2"/>
      <c r="AE209" s="2"/>
      <c r="AF209" s="2"/>
      <c r="AG209" s="2"/>
      <c r="AH209" s="2"/>
      <c r="AI209" s="2"/>
      <c r="AJ209" s="2"/>
      <c r="AK209" s="2"/>
      <c r="AL209" s="2"/>
      <c r="AM209" s="2"/>
      <c r="AN209" s="2"/>
      <c r="AO209" s="2"/>
    </row>
    <row r="210" spans="1:41">
      <c r="A210" s="2"/>
      <c r="B210" s="624" t="s">
        <v>258</v>
      </c>
      <c r="C210" s="93">
        <f t="shared" si="8"/>
        <v>16630166.5</v>
      </c>
      <c r="D210" s="93">
        <v>16354050</v>
      </c>
      <c r="E210" s="95">
        <v>16906283</v>
      </c>
      <c r="F210" s="208"/>
      <c r="G210" s="98"/>
      <c r="H210" s="98"/>
      <c r="I210" s="98"/>
      <c r="J210" s="98"/>
      <c r="K210" s="98"/>
      <c r="L210" s="98"/>
      <c r="M210" s="98"/>
      <c r="N210" s="98"/>
      <c r="O210" s="98"/>
      <c r="P210" s="98"/>
      <c r="Q210" s="165"/>
      <c r="R210" s="165"/>
      <c r="S210" s="161"/>
      <c r="T210" s="161"/>
      <c r="U210" s="161"/>
      <c r="V210" s="161"/>
      <c r="W210" s="161"/>
      <c r="X210" s="207"/>
      <c r="Y210" s="165"/>
      <c r="Z210" s="217" t="s">
        <v>329</v>
      </c>
      <c r="AA210" s="100"/>
      <c r="AB210" s="100"/>
      <c r="AC210" s="2"/>
      <c r="AD210" s="2"/>
      <c r="AE210" s="2"/>
      <c r="AF210" s="2"/>
      <c r="AG210" s="2"/>
      <c r="AH210" s="2"/>
      <c r="AI210" s="2"/>
      <c r="AJ210" s="2"/>
      <c r="AK210" s="2"/>
      <c r="AL210" s="2"/>
      <c r="AM210" s="2"/>
      <c r="AN210" s="2"/>
      <c r="AO210" s="2"/>
    </row>
    <row r="211" spans="1:41">
      <c r="A211" s="2"/>
      <c r="B211" s="624" t="s">
        <v>259</v>
      </c>
      <c r="C211" s="93">
        <f t="shared" si="8"/>
        <v>22762222</v>
      </c>
      <c r="D211" s="93">
        <v>21935444</v>
      </c>
      <c r="E211" s="95">
        <v>23589000</v>
      </c>
      <c r="F211" s="98">
        <v>37</v>
      </c>
      <c r="G211" s="98">
        <v>34.1</v>
      </c>
      <c r="H211" s="98">
        <v>38.299999999999997</v>
      </c>
      <c r="I211" s="164">
        <v>38.299999999999997</v>
      </c>
      <c r="J211" s="164">
        <v>38.299999999999997</v>
      </c>
      <c r="K211" s="98">
        <v>38.299999999999997</v>
      </c>
      <c r="L211" s="98">
        <v>38.299999999999997</v>
      </c>
      <c r="M211" s="164">
        <v>38.299999999999997</v>
      </c>
      <c r="N211" s="164">
        <v>38.299999999999997</v>
      </c>
      <c r="O211" s="164">
        <v>40.4</v>
      </c>
      <c r="P211" s="164">
        <v>40.4</v>
      </c>
      <c r="Q211" s="165">
        <v>40.4</v>
      </c>
      <c r="R211" s="165">
        <v>38.700000000000003</v>
      </c>
      <c r="S211" s="161">
        <v>39.799999999999997</v>
      </c>
      <c r="T211" s="161">
        <v>40.799999999999997</v>
      </c>
      <c r="U211" s="161">
        <v>35.1</v>
      </c>
      <c r="V211" s="161">
        <v>30.5</v>
      </c>
      <c r="W211" s="161">
        <v>22.5</v>
      </c>
      <c r="X211" s="207">
        <v>26.7</v>
      </c>
      <c r="Y211" s="165"/>
      <c r="Z211" s="217" t="s">
        <v>329</v>
      </c>
      <c r="AA211" s="100"/>
      <c r="AB211" s="100"/>
      <c r="AC211" s="2"/>
      <c r="AD211" s="2"/>
      <c r="AE211" s="2"/>
      <c r="AF211" s="2"/>
      <c r="AG211" s="2"/>
      <c r="AH211" s="2"/>
      <c r="AI211" s="2"/>
      <c r="AJ211" s="2"/>
      <c r="AK211" s="2"/>
      <c r="AL211" s="2"/>
      <c r="AM211" s="2"/>
      <c r="AN211" s="2"/>
      <c r="AO211" s="2"/>
    </row>
    <row r="212" spans="1:41">
      <c r="A212" s="2"/>
      <c r="B212" s="624" t="s">
        <v>165</v>
      </c>
      <c r="C212" s="93">
        <f t="shared" si="8"/>
        <v>7643494.5</v>
      </c>
      <c r="D212" s="93">
        <v>6186152</v>
      </c>
      <c r="E212" s="95">
        <v>9100837</v>
      </c>
      <c r="F212" s="208"/>
      <c r="G212" s="98"/>
      <c r="H212" s="98"/>
      <c r="I212" s="98"/>
      <c r="J212" s="98"/>
      <c r="K212" s="98"/>
      <c r="L212" s="98"/>
      <c r="M212" s="98"/>
      <c r="N212" s="98"/>
      <c r="O212" s="98"/>
      <c r="P212" s="98"/>
      <c r="Q212" s="165"/>
      <c r="R212" s="165"/>
      <c r="S212" s="161"/>
      <c r="T212" s="161"/>
      <c r="U212" s="161"/>
      <c r="V212" s="161"/>
      <c r="W212" s="161"/>
      <c r="X212" s="207"/>
      <c r="Y212" s="165"/>
      <c r="Z212" s="217" t="s">
        <v>411</v>
      </c>
      <c r="AA212" s="100"/>
      <c r="AB212" s="100"/>
      <c r="AC212" s="2"/>
      <c r="AD212" s="2"/>
      <c r="AE212" s="2"/>
      <c r="AF212" s="2"/>
      <c r="AG212" s="2"/>
      <c r="AH212" s="2"/>
      <c r="AI212" s="2"/>
      <c r="AJ212" s="2"/>
      <c r="AK212" s="2"/>
      <c r="AL212" s="2"/>
      <c r="AM212" s="2"/>
      <c r="AN212" s="2"/>
      <c r="AO212" s="2"/>
    </row>
    <row r="213" spans="1:41">
      <c r="A213" s="2"/>
      <c r="B213" s="624" t="s">
        <v>166</v>
      </c>
      <c r="C213" s="93">
        <f t="shared" si="8"/>
        <v>45154969</v>
      </c>
      <c r="D213" s="93">
        <v>33991590</v>
      </c>
      <c r="E213" s="95">
        <v>56318348</v>
      </c>
      <c r="F213" s="208"/>
      <c r="G213" s="98"/>
      <c r="H213" s="98"/>
      <c r="I213" s="98"/>
      <c r="J213" s="98"/>
      <c r="K213" s="98"/>
      <c r="L213" s="98"/>
      <c r="M213" s="98"/>
      <c r="N213" s="98"/>
      <c r="O213" s="98"/>
      <c r="P213" s="98"/>
      <c r="Q213" s="165"/>
      <c r="R213" s="165"/>
      <c r="S213" s="161"/>
      <c r="T213" s="161"/>
      <c r="U213" s="161"/>
      <c r="V213" s="161"/>
      <c r="W213" s="161"/>
      <c r="X213" s="207"/>
      <c r="Y213" s="165"/>
      <c r="Z213" s="217" t="s">
        <v>411</v>
      </c>
      <c r="AA213" s="100"/>
      <c r="AB213" s="100"/>
      <c r="AC213" s="2"/>
      <c r="AD213" s="2"/>
      <c r="AE213" s="2"/>
      <c r="AF213" s="2"/>
      <c r="AG213" s="2"/>
      <c r="AH213" s="2"/>
      <c r="AI213" s="2"/>
      <c r="AJ213" s="2"/>
      <c r="AK213" s="2"/>
      <c r="AL213" s="2"/>
      <c r="AM213" s="2"/>
      <c r="AN213" s="2"/>
      <c r="AO213" s="2"/>
    </row>
    <row r="214" spans="1:41">
      <c r="A214" s="2"/>
      <c r="B214" s="624" t="s">
        <v>69</v>
      </c>
      <c r="C214" s="93">
        <f t="shared" si="8"/>
        <v>66060923</v>
      </c>
      <c r="D214" s="93">
        <v>62693322</v>
      </c>
      <c r="E214" s="95">
        <v>69428524</v>
      </c>
      <c r="F214" s="208"/>
      <c r="G214" s="98"/>
      <c r="H214" s="98"/>
      <c r="I214" s="98"/>
      <c r="J214" s="98"/>
      <c r="K214" s="98"/>
      <c r="L214" s="98"/>
      <c r="M214" s="98"/>
      <c r="N214" s="98"/>
      <c r="O214" s="98"/>
      <c r="P214" s="98"/>
      <c r="Q214" s="165"/>
      <c r="R214" s="165"/>
      <c r="S214" s="161"/>
      <c r="T214" s="161"/>
      <c r="U214" s="161"/>
      <c r="V214" s="161"/>
      <c r="W214" s="161"/>
      <c r="X214" s="207"/>
      <c r="Y214" s="165"/>
      <c r="Z214" s="217" t="s">
        <v>10</v>
      </c>
      <c r="AA214" s="100"/>
      <c r="AB214" s="100"/>
      <c r="AC214" s="2"/>
      <c r="AD214" s="2"/>
      <c r="AE214" s="2"/>
      <c r="AF214" s="2"/>
      <c r="AG214" s="2"/>
      <c r="AH214" s="2"/>
      <c r="AI214" s="2"/>
      <c r="AJ214" s="2"/>
      <c r="AK214" s="2"/>
      <c r="AL214" s="2"/>
      <c r="AM214" s="2"/>
      <c r="AN214" s="2"/>
      <c r="AO214" s="2"/>
    </row>
    <row r="215" spans="1:41">
      <c r="A215" s="2"/>
      <c r="B215" s="624" t="s">
        <v>167</v>
      </c>
      <c r="C215" s="93">
        <f t="shared" si="8"/>
        <v>1057578.5</v>
      </c>
      <c r="D215" s="93">
        <v>847185</v>
      </c>
      <c r="E215" s="95">
        <v>1267972</v>
      </c>
      <c r="F215" s="208"/>
      <c r="G215" s="98"/>
      <c r="H215" s="98"/>
      <c r="I215" s="98"/>
      <c r="J215" s="98"/>
      <c r="K215" s="98"/>
      <c r="L215" s="98"/>
      <c r="M215" s="98"/>
      <c r="N215" s="98"/>
      <c r="O215" s="98"/>
      <c r="P215" s="98"/>
      <c r="Q215" s="165"/>
      <c r="R215" s="165"/>
      <c r="S215" s="161"/>
      <c r="T215" s="161"/>
      <c r="U215" s="161"/>
      <c r="V215" s="161"/>
      <c r="W215" s="161"/>
      <c r="X215" s="207"/>
      <c r="Y215" s="165"/>
      <c r="Z215" s="217" t="s">
        <v>411</v>
      </c>
      <c r="AA215" s="100"/>
      <c r="AB215" s="100"/>
      <c r="AC215" s="2"/>
      <c r="AD215" s="2"/>
      <c r="AE215" s="2"/>
      <c r="AF215" s="2"/>
      <c r="AG215" s="2"/>
      <c r="AH215" s="2"/>
      <c r="AI215" s="2"/>
      <c r="AJ215" s="2"/>
      <c r="AK215" s="2"/>
      <c r="AL215" s="2"/>
      <c r="AM215" s="2"/>
      <c r="AN215" s="2"/>
      <c r="AO215" s="2"/>
    </row>
    <row r="216" spans="1:41">
      <c r="A216" s="2"/>
      <c r="B216" s="624" t="s">
        <v>168</v>
      </c>
      <c r="C216" s="93">
        <f t="shared" si="8"/>
        <v>6381914.5</v>
      </c>
      <c r="D216" s="93">
        <v>4874735</v>
      </c>
      <c r="E216" s="95">
        <v>7889094</v>
      </c>
      <c r="F216" s="208"/>
      <c r="G216" s="98"/>
      <c r="H216" s="98"/>
      <c r="I216" s="98"/>
      <c r="J216" s="98"/>
      <c r="K216" s="98"/>
      <c r="L216" s="98"/>
      <c r="M216" s="98"/>
      <c r="N216" s="98"/>
      <c r="O216" s="98"/>
      <c r="P216" s="98"/>
      <c r="Q216" s="165"/>
      <c r="R216" s="165"/>
      <c r="S216" s="161"/>
      <c r="T216" s="161"/>
      <c r="U216" s="161"/>
      <c r="V216" s="161"/>
      <c r="W216" s="161"/>
      <c r="X216" s="207"/>
      <c r="Y216" s="165"/>
      <c r="Z216" s="217" t="s">
        <v>411</v>
      </c>
      <c r="AA216" s="100"/>
      <c r="AB216" s="100"/>
      <c r="AC216" s="2"/>
      <c r="AD216" s="2"/>
      <c r="AE216" s="2"/>
      <c r="AF216" s="2"/>
      <c r="AG216" s="2"/>
      <c r="AH216" s="2"/>
      <c r="AI216" s="2"/>
      <c r="AJ216" s="2"/>
      <c r="AK216" s="2"/>
      <c r="AL216" s="2"/>
      <c r="AM216" s="2"/>
      <c r="AN216" s="2"/>
      <c r="AO216" s="2"/>
    </row>
    <row r="217" spans="1:41">
      <c r="A217" s="2"/>
      <c r="B217" s="624" t="s">
        <v>260</v>
      </c>
      <c r="C217" s="93">
        <f t="shared" si="8"/>
        <v>100547.5</v>
      </c>
      <c r="D217" s="93">
        <v>97898</v>
      </c>
      <c r="E217" s="95">
        <v>103197</v>
      </c>
      <c r="F217" s="208"/>
      <c r="G217" s="98"/>
      <c r="H217" s="98"/>
      <c r="I217" s="98"/>
      <c r="J217" s="98"/>
      <c r="K217" s="98"/>
      <c r="L217" s="98"/>
      <c r="M217" s="98"/>
      <c r="N217" s="98"/>
      <c r="O217" s="98"/>
      <c r="P217" s="98"/>
      <c r="Q217" s="165"/>
      <c r="R217" s="165"/>
      <c r="S217" s="161"/>
      <c r="T217" s="161"/>
      <c r="U217" s="161"/>
      <c r="V217" s="161"/>
      <c r="W217" s="161"/>
      <c r="X217" s="207"/>
      <c r="Y217" s="165"/>
      <c r="Z217" s="217" t="s">
        <v>10</v>
      </c>
      <c r="AA217" s="100"/>
      <c r="AB217" s="100"/>
      <c r="AC217" s="2"/>
      <c r="AD217" s="2"/>
      <c r="AE217" s="2"/>
      <c r="AF217" s="2"/>
      <c r="AG217" s="2"/>
      <c r="AH217" s="2"/>
      <c r="AI217" s="2"/>
      <c r="AJ217" s="2"/>
      <c r="AK217" s="2"/>
      <c r="AL217" s="2"/>
      <c r="AM217" s="2"/>
      <c r="AN217" s="2"/>
      <c r="AO217" s="2"/>
    </row>
    <row r="218" spans="1:41">
      <c r="A218" s="2"/>
      <c r="B218" s="624" t="s">
        <v>261</v>
      </c>
      <c r="C218" s="93">
        <f t="shared" si="8"/>
        <v>1328919</v>
      </c>
      <c r="D218" s="93">
        <v>1267980</v>
      </c>
      <c r="E218" s="95">
        <v>1389858</v>
      </c>
      <c r="F218" s="208"/>
      <c r="G218" s="98"/>
      <c r="H218" s="98"/>
      <c r="I218" s="98"/>
      <c r="J218" s="98"/>
      <c r="K218" s="98"/>
      <c r="L218" s="98"/>
      <c r="M218" s="98"/>
      <c r="N218" s="98"/>
      <c r="O218" s="98"/>
      <c r="P218" s="98"/>
      <c r="Q218" s="165"/>
      <c r="R218" s="165"/>
      <c r="S218" s="161"/>
      <c r="T218" s="161"/>
      <c r="U218" s="161"/>
      <c r="V218" s="161"/>
      <c r="W218" s="161"/>
      <c r="X218" s="207"/>
      <c r="Y218" s="165"/>
      <c r="Z218" s="217" t="s">
        <v>10</v>
      </c>
      <c r="AA218" s="100"/>
      <c r="AB218" s="100"/>
      <c r="AC218" s="2"/>
      <c r="AD218" s="2"/>
      <c r="AE218" s="2"/>
      <c r="AF218" s="2"/>
      <c r="AG218" s="2"/>
      <c r="AH218" s="2"/>
      <c r="AI218" s="2"/>
      <c r="AJ218" s="2"/>
      <c r="AK218" s="2"/>
      <c r="AL218" s="2"/>
      <c r="AM218" s="2"/>
      <c r="AN218" s="2"/>
      <c r="AO218" s="2"/>
    </row>
    <row r="219" spans="1:41">
      <c r="A219" s="2"/>
      <c r="B219" s="624" t="s">
        <v>92</v>
      </c>
      <c r="C219" s="93">
        <f t="shared" si="8"/>
        <v>10558852</v>
      </c>
      <c r="D219" s="93">
        <v>9552500</v>
      </c>
      <c r="E219" s="95">
        <v>11565204</v>
      </c>
      <c r="F219" s="208"/>
      <c r="G219" s="98"/>
      <c r="H219" s="98"/>
      <c r="I219" s="98"/>
      <c r="J219" s="98"/>
      <c r="K219" s="98"/>
      <c r="L219" s="98"/>
      <c r="M219" s="98"/>
      <c r="N219" s="98"/>
      <c r="O219" s="98"/>
      <c r="P219" s="98"/>
      <c r="Q219" s="165"/>
      <c r="R219" s="165"/>
      <c r="S219" s="161"/>
      <c r="T219" s="161"/>
      <c r="U219" s="161"/>
      <c r="V219" s="161"/>
      <c r="W219" s="161"/>
      <c r="X219" s="207"/>
      <c r="Y219" s="165"/>
      <c r="Z219" s="217" t="s">
        <v>10</v>
      </c>
      <c r="AA219" s="100"/>
      <c r="AB219" s="100"/>
      <c r="AC219" s="2"/>
      <c r="AD219" s="2"/>
      <c r="AE219" s="2"/>
      <c r="AF219" s="2"/>
      <c r="AG219" s="2"/>
      <c r="AH219" s="2"/>
      <c r="AI219" s="2"/>
      <c r="AJ219" s="2"/>
      <c r="AK219" s="2"/>
      <c r="AL219" s="2"/>
      <c r="AM219" s="2"/>
      <c r="AN219" s="2"/>
      <c r="AO219" s="2"/>
    </row>
    <row r="220" spans="1:41">
      <c r="A220" s="2"/>
      <c r="B220" s="624" t="s">
        <v>70</v>
      </c>
      <c r="C220" s="93">
        <f t="shared" si="8"/>
        <v>72779940.5</v>
      </c>
      <c r="D220" s="93">
        <v>63240157</v>
      </c>
      <c r="E220" s="95">
        <v>82319724</v>
      </c>
      <c r="F220" s="208"/>
      <c r="G220" s="98"/>
      <c r="H220" s="98"/>
      <c r="I220" s="98"/>
      <c r="J220" s="98"/>
      <c r="K220" s="98"/>
      <c r="L220" s="98"/>
      <c r="M220" s="98"/>
      <c r="N220" s="98"/>
      <c r="O220" s="98"/>
      <c r="P220" s="98"/>
      <c r="Q220" s="165"/>
      <c r="R220" s="165"/>
      <c r="S220" s="161"/>
      <c r="T220" s="161"/>
      <c r="U220" s="161"/>
      <c r="V220" s="161"/>
      <c r="W220" s="161"/>
      <c r="X220" s="207"/>
      <c r="Y220" s="165"/>
      <c r="Z220" s="217" t="s">
        <v>10</v>
      </c>
      <c r="AA220" s="100"/>
      <c r="AB220" s="100"/>
      <c r="AC220" s="2"/>
      <c r="AD220" s="2"/>
      <c r="AE220" s="2"/>
      <c r="AF220" s="2"/>
      <c r="AG220" s="2"/>
      <c r="AH220" s="2"/>
      <c r="AI220" s="2"/>
      <c r="AJ220" s="2"/>
      <c r="AK220" s="2"/>
      <c r="AL220" s="2"/>
      <c r="AM220" s="2"/>
      <c r="AN220" s="2"/>
      <c r="AO220" s="2"/>
    </row>
    <row r="221" spans="1:41">
      <c r="A221" s="2"/>
      <c r="B221" s="624" t="s">
        <v>48</v>
      </c>
      <c r="C221" s="93">
        <f t="shared" si="8"/>
        <v>5176163.5</v>
      </c>
      <c r="D221" s="93">
        <v>4501419</v>
      </c>
      <c r="E221" s="95">
        <v>5850908</v>
      </c>
      <c r="F221" s="208"/>
      <c r="G221" s="98"/>
      <c r="H221" s="98"/>
      <c r="I221" s="98"/>
      <c r="J221" s="98"/>
      <c r="K221" s="98"/>
      <c r="L221" s="98"/>
      <c r="M221" s="98"/>
      <c r="N221" s="98"/>
      <c r="O221" s="98"/>
      <c r="P221" s="98"/>
      <c r="Q221" s="165"/>
      <c r="R221" s="165"/>
      <c r="S221" s="161"/>
      <c r="T221" s="161"/>
      <c r="U221" s="161"/>
      <c r="V221" s="161"/>
      <c r="W221" s="161"/>
      <c r="X221" s="207"/>
      <c r="Y221" s="165"/>
      <c r="Z221" s="217" t="s">
        <v>10</v>
      </c>
      <c r="AA221" s="100"/>
      <c r="AB221" s="100"/>
      <c r="AC221" s="2"/>
      <c r="AD221" s="2"/>
      <c r="AE221" s="2"/>
      <c r="AF221" s="2"/>
      <c r="AG221" s="2"/>
      <c r="AH221" s="2"/>
      <c r="AI221" s="2"/>
      <c r="AJ221" s="2"/>
      <c r="AK221" s="2"/>
      <c r="AL221" s="2"/>
      <c r="AM221" s="2"/>
      <c r="AN221" s="2"/>
      <c r="AO221" s="2"/>
    </row>
    <row r="222" spans="1:41">
      <c r="A222" s="2"/>
      <c r="B222" s="624" t="s">
        <v>169</v>
      </c>
      <c r="C222" s="93">
        <f t="shared" si="8"/>
        <v>33240387.5</v>
      </c>
      <c r="D222" s="93">
        <v>23757636</v>
      </c>
      <c r="E222" s="95">
        <v>42723139</v>
      </c>
      <c r="F222" s="208"/>
      <c r="G222" s="98"/>
      <c r="H222" s="98"/>
      <c r="I222" s="98"/>
      <c r="J222" s="98"/>
      <c r="K222" s="98"/>
      <c r="L222" s="98"/>
      <c r="M222" s="98"/>
      <c r="N222" s="98"/>
      <c r="O222" s="98"/>
      <c r="P222" s="98"/>
      <c r="Q222" s="165"/>
      <c r="R222" s="165"/>
      <c r="S222" s="161"/>
      <c r="T222" s="161"/>
      <c r="U222" s="161"/>
      <c r="V222" s="161"/>
      <c r="W222" s="161"/>
      <c r="X222" s="207"/>
      <c r="Y222" s="165"/>
      <c r="Z222" s="217" t="s">
        <v>411</v>
      </c>
      <c r="AA222" s="100"/>
      <c r="AB222" s="100"/>
      <c r="AC222" s="2"/>
      <c r="AD222" s="2"/>
      <c r="AE222" s="2"/>
      <c r="AF222" s="2"/>
      <c r="AG222" s="2"/>
      <c r="AH222" s="2"/>
      <c r="AI222" s="2"/>
      <c r="AJ222" s="2"/>
      <c r="AK222" s="2"/>
      <c r="AL222" s="2"/>
      <c r="AM222" s="2"/>
      <c r="AN222" s="2"/>
      <c r="AO222" s="2"/>
    </row>
    <row r="223" spans="1:41">
      <c r="A223" s="2"/>
      <c r="B223" s="624" t="s">
        <v>104</v>
      </c>
      <c r="C223" s="93">
        <f t="shared" si="8"/>
        <v>46899182</v>
      </c>
      <c r="D223" s="93">
        <v>49175848</v>
      </c>
      <c r="E223" s="95">
        <v>44622516</v>
      </c>
      <c r="F223" s="98">
        <v>71.099999999999994</v>
      </c>
      <c r="G223" s="98">
        <v>71.3</v>
      </c>
      <c r="H223" s="98">
        <v>73.400000000000006</v>
      </c>
      <c r="I223" s="164">
        <v>73.400000000000006</v>
      </c>
      <c r="J223" s="164">
        <v>83.3</v>
      </c>
      <c r="K223" s="98">
        <v>83.3</v>
      </c>
      <c r="L223" s="98">
        <v>84.8</v>
      </c>
      <c r="M223" s="98">
        <v>87.2</v>
      </c>
      <c r="N223" s="98">
        <v>84.3</v>
      </c>
      <c r="O223" s="98">
        <v>77.900000000000006</v>
      </c>
      <c r="P223" s="98">
        <v>84</v>
      </c>
      <c r="Q223" s="165">
        <v>84.9</v>
      </c>
      <c r="R223" s="165">
        <v>84.9</v>
      </c>
      <c r="S223" s="161">
        <v>78.2</v>
      </c>
      <c r="T223" s="161">
        <v>83.1</v>
      </c>
      <c r="U223" s="161">
        <v>82.4</v>
      </c>
      <c r="V223" s="161">
        <v>81</v>
      </c>
      <c r="W223" s="161">
        <v>85.6</v>
      </c>
      <c r="X223" s="207">
        <v>79.5</v>
      </c>
      <c r="Y223" s="165"/>
      <c r="Z223" s="217" t="s">
        <v>10</v>
      </c>
      <c r="AA223" s="100"/>
      <c r="AB223" s="100"/>
      <c r="AC223" s="2"/>
      <c r="AD223" s="2"/>
      <c r="AE223" s="2"/>
      <c r="AF223" s="2"/>
      <c r="AG223" s="2"/>
      <c r="AH223" s="2"/>
      <c r="AI223" s="2"/>
      <c r="AJ223" s="2"/>
      <c r="AK223" s="2"/>
      <c r="AL223" s="2"/>
      <c r="AM223" s="2"/>
      <c r="AN223" s="2"/>
      <c r="AO223" s="2"/>
    </row>
    <row r="224" spans="1:41">
      <c r="A224" s="2"/>
      <c r="B224" s="624" t="s">
        <v>19</v>
      </c>
      <c r="C224" s="93">
        <f t="shared" si="8"/>
        <v>6340543.5</v>
      </c>
      <c r="D224" s="93">
        <v>3050128</v>
      </c>
      <c r="E224" s="95">
        <v>9630959</v>
      </c>
      <c r="F224" s="208"/>
      <c r="G224" s="98"/>
      <c r="H224" s="98"/>
      <c r="I224" s="98"/>
      <c r="J224" s="98"/>
      <c r="K224" s="98"/>
      <c r="L224" s="98"/>
      <c r="M224" s="98"/>
      <c r="N224" s="98"/>
      <c r="O224" s="98"/>
      <c r="P224" s="98"/>
      <c r="Q224" s="165"/>
      <c r="R224" s="165"/>
      <c r="S224" s="161"/>
      <c r="T224" s="161"/>
      <c r="U224" s="161"/>
      <c r="V224" s="161"/>
      <c r="W224" s="161"/>
      <c r="X224" s="207"/>
      <c r="Y224" s="165"/>
      <c r="Z224" s="217" t="s">
        <v>10</v>
      </c>
      <c r="AA224" s="100"/>
      <c r="AB224" s="100"/>
      <c r="AC224" s="2"/>
      <c r="AD224" s="2"/>
      <c r="AE224" s="2"/>
      <c r="AF224" s="2"/>
      <c r="AG224" s="2"/>
      <c r="AH224" s="2"/>
      <c r="AI224" s="2"/>
      <c r="AJ224" s="2"/>
      <c r="AK224" s="2"/>
      <c r="AL224" s="2"/>
      <c r="AM224" s="2"/>
      <c r="AN224" s="2"/>
      <c r="AO224" s="2"/>
    </row>
    <row r="225" spans="1:41">
      <c r="A225" s="2"/>
      <c r="B225" s="624" t="s">
        <v>52</v>
      </c>
      <c r="C225" s="93">
        <f t="shared" si="8"/>
        <v>62690752.5</v>
      </c>
      <c r="D225" s="93">
        <v>58892514</v>
      </c>
      <c r="E225" s="95">
        <v>66488991</v>
      </c>
      <c r="F225" s="98">
        <v>81.7</v>
      </c>
      <c r="G225" s="98">
        <v>85.6</v>
      </c>
      <c r="H225" s="98">
        <v>81.099999999999994</v>
      </c>
      <c r="I225" s="164">
        <v>81.099999999999994</v>
      </c>
      <c r="J225" s="164">
        <v>75.2</v>
      </c>
      <c r="K225" s="98">
        <v>75.2</v>
      </c>
      <c r="L225" s="98">
        <v>69.2</v>
      </c>
      <c r="M225" s="98">
        <v>57.5</v>
      </c>
      <c r="N225" s="98">
        <v>52.5</v>
      </c>
      <c r="O225" s="98">
        <v>62.9</v>
      </c>
      <c r="P225" s="98">
        <v>56.9</v>
      </c>
      <c r="Q225" s="165">
        <v>62.7</v>
      </c>
      <c r="R225" s="98">
        <v>64</v>
      </c>
      <c r="S225" s="161">
        <v>64.099999999999994</v>
      </c>
      <c r="T225" s="161">
        <v>57.9</v>
      </c>
      <c r="U225" s="161">
        <v>63.9</v>
      </c>
      <c r="V225" s="161">
        <v>65.099999999999994</v>
      </c>
      <c r="W225" s="161">
        <v>63.9</v>
      </c>
      <c r="X225" s="207">
        <v>59.1</v>
      </c>
      <c r="Y225" s="165"/>
      <c r="Z225" s="217" t="s">
        <v>10</v>
      </c>
      <c r="AA225" s="100"/>
      <c r="AB225" s="100"/>
      <c r="AC225" s="2"/>
      <c r="AD225" s="2"/>
      <c r="AE225" s="2"/>
      <c r="AF225" s="2"/>
      <c r="AG225" s="2"/>
      <c r="AH225" s="2"/>
      <c r="AI225" s="2"/>
      <c r="AJ225" s="2"/>
      <c r="AK225" s="2"/>
      <c r="AL225" s="2"/>
      <c r="AM225" s="2"/>
      <c r="AN225" s="2"/>
      <c r="AO225" s="2"/>
    </row>
    <row r="226" spans="1:41">
      <c r="A226" s="2"/>
      <c r="B226" s="624" t="s">
        <v>22</v>
      </c>
      <c r="C226" s="93">
        <f t="shared" si="8"/>
        <v>304664922.5</v>
      </c>
      <c r="D226" s="93">
        <v>282162411</v>
      </c>
      <c r="E226" s="95">
        <v>327167434</v>
      </c>
      <c r="F226" s="98">
        <v>753.9</v>
      </c>
      <c r="G226" s="98">
        <v>768.8</v>
      </c>
      <c r="H226" s="98">
        <v>780.1</v>
      </c>
      <c r="I226" s="164">
        <v>780.1</v>
      </c>
      <c r="J226" s="164">
        <v>780.5</v>
      </c>
      <c r="K226" s="98">
        <v>780.5</v>
      </c>
      <c r="L226" s="98">
        <v>787.2</v>
      </c>
      <c r="M226" s="98">
        <v>806.6</v>
      </c>
      <c r="N226" s="98">
        <v>809</v>
      </c>
      <c r="O226" s="98">
        <v>796.9</v>
      </c>
      <c r="P226" s="98">
        <v>807.1</v>
      </c>
      <c r="Q226" s="165">
        <v>790.4</v>
      </c>
      <c r="R226" s="165">
        <v>770.7</v>
      </c>
      <c r="S226" s="161">
        <v>790.2</v>
      </c>
      <c r="T226" s="161">
        <v>798.6</v>
      </c>
      <c r="U226" s="161">
        <v>798</v>
      </c>
      <c r="V226" s="161">
        <v>805.3</v>
      </c>
      <c r="W226" s="161">
        <v>805</v>
      </c>
      <c r="X226" s="261">
        <v>808</v>
      </c>
      <c r="Y226" s="165"/>
      <c r="Z226" s="217" t="s">
        <v>10</v>
      </c>
      <c r="AA226" s="100"/>
      <c r="AB226" s="100"/>
      <c r="AC226" s="2"/>
      <c r="AD226" s="2"/>
      <c r="AE226" s="2"/>
      <c r="AF226" s="2"/>
      <c r="AG226" s="2"/>
      <c r="AH226" s="2"/>
      <c r="AI226" s="2"/>
      <c r="AJ226" s="2"/>
      <c r="AK226" s="2"/>
      <c r="AL226" s="2"/>
      <c r="AM226" s="2"/>
      <c r="AN226" s="2"/>
      <c r="AO226" s="2"/>
    </row>
    <row r="227" spans="1:41">
      <c r="A227" s="2"/>
      <c r="B227" s="624" t="s">
        <v>94</v>
      </c>
      <c r="C227" s="93">
        <f t="shared" ref="C227:C234" si="9">(D227+E227)/2</f>
        <v>3385270.5</v>
      </c>
      <c r="D227" s="93">
        <v>3321242</v>
      </c>
      <c r="E227" s="95">
        <v>3449299</v>
      </c>
      <c r="F227" s="208"/>
      <c r="G227" s="98"/>
      <c r="H227" s="98"/>
      <c r="I227" s="98"/>
      <c r="J227" s="98"/>
      <c r="K227" s="98"/>
      <c r="L227" s="98"/>
      <c r="M227" s="98"/>
      <c r="N227" s="98"/>
      <c r="O227" s="98"/>
      <c r="P227" s="98"/>
      <c r="Q227" s="165"/>
      <c r="R227" s="165"/>
      <c r="S227" s="161"/>
      <c r="T227" s="161"/>
      <c r="U227" s="161"/>
      <c r="V227" s="161"/>
      <c r="W227" s="161"/>
      <c r="X227" s="207"/>
      <c r="Y227" s="165"/>
      <c r="Z227" s="217" t="s">
        <v>411</v>
      </c>
      <c r="AA227" s="100"/>
      <c r="AB227" s="100"/>
      <c r="AC227" s="2"/>
      <c r="AD227" s="2"/>
      <c r="AE227" s="2"/>
      <c r="AF227" s="2"/>
      <c r="AG227" s="2"/>
      <c r="AH227" s="2"/>
      <c r="AI227" s="2"/>
      <c r="AJ227" s="2"/>
      <c r="AK227" s="2"/>
      <c r="AL227" s="2"/>
      <c r="AM227" s="2"/>
      <c r="AN227" s="2"/>
      <c r="AO227" s="2"/>
    </row>
    <row r="228" spans="1:41">
      <c r="A228" s="2"/>
      <c r="B228" s="624" t="s">
        <v>95</v>
      </c>
      <c r="C228" s="93">
        <f t="shared" si="9"/>
        <v>28802900</v>
      </c>
      <c r="D228" s="93">
        <v>24650400</v>
      </c>
      <c r="E228" s="95">
        <v>32955400</v>
      </c>
      <c r="F228" s="208"/>
      <c r="G228" s="98"/>
      <c r="H228" s="98"/>
      <c r="I228" s="98"/>
      <c r="J228" s="98"/>
      <c r="K228" s="98"/>
      <c r="L228" s="98"/>
      <c r="M228" s="98"/>
      <c r="N228" s="98"/>
      <c r="O228" s="98"/>
      <c r="P228" s="98"/>
      <c r="Q228" s="165"/>
      <c r="R228" s="165"/>
      <c r="S228" s="161"/>
      <c r="T228" s="161"/>
      <c r="U228" s="161"/>
      <c r="V228" s="161"/>
      <c r="W228" s="161"/>
      <c r="X228" s="207"/>
      <c r="Y228" s="165"/>
      <c r="Z228" s="217" t="s">
        <v>10</v>
      </c>
      <c r="AA228" s="100"/>
      <c r="AB228" s="100"/>
      <c r="AC228" s="2"/>
      <c r="AD228" s="2"/>
      <c r="AE228" s="2"/>
      <c r="AF228" s="2"/>
      <c r="AG228" s="2"/>
      <c r="AH228" s="2"/>
      <c r="AI228" s="2"/>
      <c r="AJ228" s="2"/>
      <c r="AK228" s="2"/>
      <c r="AL228" s="2"/>
      <c r="AM228" s="2"/>
      <c r="AN228" s="2"/>
      <c r="AO228" s="2"/>
    </row>
    <row r="229" spans="1:41">
      <c r="A229" s="2"/>
      <c r="B229" s="624" t="s">
        <v>262</v>
      </c>
      <c r="C229" s="93">
        <f t="shared" si="9"/>
        <v>238869</v>
      </c>
      <c r="D229" s="93">
        <v>185058</v>
      </c>
      <c r="E229" s="95">
        <v>292680</v>
      </c>
      <c r="F229" s="208"/>
      <c r="G229" s="98"/>
      <c r="H229" s="98"/>
      <c r="I229" s="98"/>
      <c r="J229" s="98"/>
      <c r="K229" s="98"/>
      <c r="L229" s="98"/>
      <c r="M229" s="98"/>
      <c r="N229" s="98"/>
      <c r="O229" s="98"/>
      <c r="P229" s="98"/>
      <c r="Q229" s="165"/>
      <c r="R229" s="165"/>
      <c r="S229" s="161"/>
      <c r="T229" s="161"/>
      <c r="U229" s="161"/>
      <c r="V229" s="161"/>
      <c r="W229" s="161"/>
      <c r="X229" s="207"/>
      <c r="Y229" s="165"/>
      <c r="Z229" s="217" t="s">
        <v>329</v>
      </c>
      <c r="AA229" s="100"/>
      <c r="AB229" s="100"/>
      <c r="AC229" s="2"/>
      <c r="AD229" s="2"/>
      <c r="AE229" s="2"/>
      <c r="AF229" s="2"/>
      <c r="AG229" s="2"/>
      <c r="AH229" s="2"/>
      <c r="AI229" s="2"/>
      <c r="AJ229" s="2"/>
      <c r="AK229" s="2"/>
      <c r="AL229" s="2"/>
      <c r="AM229" s="2"/>
      <c r="AN229" s="2"/>
      <c r="AO229" s="2"/>
    </row>
    <row r="230" spans="1:41">
      <c r="A230" s="2"/>
      <c r="B230" s="624" t="s">
        <v>55</v>
      </c>
      <c r="C230" s="93">
        <f t="shared" si="9"/>
        <v>26675836</v>
      </c>
      <c r="D230" s="93">
        <v>24481477</v>
      </c>
      <c r="E230" s="95">
        <v>28870195</v>
      </c>
      <c r="F230" s="208"/>
      <c r="G230" s="98"/>
      <c r="H230" s="98"/>
      <c r="I230" s="98"/>
      <c r="J230" s="98"/>
      <c r="K230" s="98"/>
      <c r="L230" s="98"/>
      <c r="M230" s="98"/>
      <c r="N230" s="98"/>
      <c r="O230" s="98"/>
      <c r="P230" s="98"/>
      <c r="Q230" s="165"/>
      <c r="R230" s="165"/>
      <c r="S230" s="161"/>
      <c r="T230" s="161"/>
      <c r="U230" s="161"/>
      <c r="V230" s="161"/>
      <c r="W230" s="161"/>
      <c r="X230" s="207"/>
      <c r="Y230" s="165"/>
      <c r="Z230" s="217" t="s">
        <v>10</v>
      </c>
      <c r="AA230" s="100"/>
      <c r="AB230" s="100"/>
      <c r="AC230" s="2"/>
      <c r="AD230" s="2"/>
      <c r="AE230" s="2"/>
      <c r="AF230" s="2"/>
      <c r="AG230" s="2"/>
      <c r="AH230" s="2"/>
      <c r="AI230" s="2"/>
      <c r="AJ230" s="2"/>
      <c r="AK230" s="2"/>
      <c r="AL230" s="2"/>
      <c r="AM230" s="2"/>
      <c r="AN230" s="2"/>
      <c r="AO230" s="2"/>
    </row>
    <row r="231" spans="1:41">
      <c r="A231" s="2"/>
      <c r="B231" s="624" t="s">
        <v>107</v>
      </c>
      <c r="C231" s="93">
        <f t="shared" si="9"/>
        <v>86585647.5</v>
      </c>
      <c r="D231" s="93">
        <v>77630900</v>
      </c>
      <c r="E231" s="95">
        <v>95540395</v>
      </c>
      <c r="F231" s="208"/>
      <c r="G231" s="98"/>
      <c r="H231" s="98"/>
      <c r="I231" s="98"/>
      <c r="J231" s="98"/>
      <c r="K231" s="98"/>
      <c r="L231" s="98"/>
      <c r="M231" s="98"/>
      <c r="N231" s="98"/>
      <c r="O231" s="98"/>
      <c r="P231" s="98"/>
      <c r="Q231" s="165"/>
      <c r="R231" s="165"/>
      <c r="S231" s="161"/>
      <c r="T231" s="161"/>
      <c r="U231" s="161"/>
      <c r="V231" s="161"/>
      <c r="W231" s="161"/>
      <c r="X231" s="207"/>
      <c r="Y231" s="165"/>
      <c r="Z231" s="217" t="s">
        <v>10</v>
      </c>
      <c r="AA231" s="100"/>
      <c r="AB231" s="100"/>
      <c r="AC231" s="2"/>
      <c r="AD231" s="2"/>
      <c r="AE231" s="2"/>
      <c r="AF231" s="2"/>
      <c r="AG231" s="2"/>
      <c r="AH231" s="2"/>
      <c r="AI231" s="2"/>
      <c r="AJ231" s="2"/>
      <c r="AK231" s="2"/>
      <c r="AL231" s="2"/>
      <c r="AM231" s="2"/>
      <c r="AN231" s="2"/>
      <c r="AO231" s="2"/>
    </row>
    <row r="232" spans="1:41">
      <c r="A232" s="2"/>
      <c r="B232" s="624" t="s">
        <v>170</v>
      </c>
      <c r="C232" s="93">
        <f t="shared" si="9"/>
        <v>23146953</v>
      </c>
      <c r="D232" s="93">
        <v>17795219</v>
      </c>
      <c r="E232" s="95">
        <v>28498687</v>
      </c>
      <c r="F232" s="208"/>
      <c r="G232" s="98"/>
      <c r="H232" s="98"/>
      <c r="I232" s="98"/>
      <c r="J232" s="98"/>
      <c r="K232" s="98"/>
      <c r="L232" s="98"/>
      <c r="M232" s="98"/>
      <c r="N232" s="98"/>
      <c r="O232" s="98"/>
      <c r="P232" s="98"/>
      <c r="Q232" s="165"/>
      <c r="R232" s="165"/>
      <c r="S232" s="161"/>
      <c r="T232" s="161"/>
      <c r="U232" s="161"/>
      <c r="V232" s="161"/>
      <c r="W232" s="161"/>
      <c r="X232" s="207"/>
      <c r="Y232" s="165"/>
      <c r="Z232" s="217" t="s">
        <v>411</v>
      </c>
      <c r="AA232" s="2"/>
      <c r="AB232" s="2"/>
      <c r="AC232" s="2"/>
      <c r="AD232" s="2"/>
      <c r="AE232" s="2"/>
      <c r="AF232" s="2"/>
      <c r="AG232" s="2"/>
      <c r="AH232" s="2"/>
      <c r="AI232" s="2"/>
      <c r="AJ232" s="2"/>
      <c r="AK232" s="2"/>
      <c r="AL232" s="2"/>
      <c r="AM232" s="2"/>
      <c r="AN232" s="2"/>
      <c r="AO232" s="2"/>
    </row>
    <row r="233" spans="1:41">
      <c r="A233" s="2"/>
      <c r="B233" s="624" t="s">
        <v>171</v>
      </c>
      <c r="C233" s="93">
        <f t="shared" si="9"/>
        <v>13968521</v>
      </c>
      <c r="D233" s="93">
        <v>10585220</v>
      </c>
      <c r="E233" s="95">
        <v>17351822</v>
      </c>
      <c r="F233" s="208"/>
      <c r="G233" s="98"/>
      <c r="H233" s="98"/>
      <c r="I233" s="98"/>
      <c r="J233" s="98"/>
      <c r="K233" s="209"/>
      <c r="L233" s="209"/>
      <c r="M233" s="98"/>
      <c r="N233" s="98"/>
      <c r="O233" s="98"/>
      <c r="P233" s="98"/>
      <c r="Q233" s="165"/>
      <c r="R233" s="165"/>
      <c r="S233" s="161"/>
      <c r="T233" s="161"/>
      <c r="U233" s="161"/>
      <c r="V233" s="161"/>
      <c r="W233" s="161"/>
      <c r="X233" s="207"/>
      <c r="Y233" s="165"/>
      <c r="Z233" s="217" t="s">
        <v>411</v>
      </c>
      <c r="AA233" s="2"/>
      <c r="AB233" s="2"/>
      <c r="AC233" s="2"/>
      <c r="AD233" s="2"/>
      <c r="AE233" s="2"/>
      <c r="AF233" s="2"/>
      <c r="AG233" s="2"/>
      <c r="AH233" s="2"/>
      <c r="AI233" s="2"/>
      <c r="AJ233" s="2"/>
      <c r="AK233" s="2"/>
      <c r="AL233" s="2"/>
      <c r="AM233" s="2"/>
      <c r="AN233" s="2"/>
      <c r="AO233" s="2"/>
    </row>
    <row r="234" spans="1:41">
      <c r="A234" s="170"/>
      <c r="B234" s="624" t="s">
        <v>172</v>
      </c>
      <c r="C234" s="93">
        <f t="shared" si="9"/>
        <v>13469499.5</v>
      </c>
      <c r="D234" s="93">
        <v>12499981</v>
      </c>
      <c r="E234" s="95">
        <v>14439018</v>
      </c>
      <c r="F234" s="208"/>
      <c r="G234" s="98"/>
      <c r="H234" s="98"/>
      <c r="I234" s="98"/>
      <c r="J234" s="98"/>
      <c r="K234" s="209"/>
      <c r="L234" s="209"/>
      <c r="M234" s="98"/>
      <c r="N234" s="98"/>
      <c r="O234" s="98"/>
      <c r="P234" s="98"/>
      <c r="Q234" s="165"/>
      <c r="R234" s="165"/>
      <c r="S234" s="161"/>
      <c r="T234" s="161"/>
      <c r="U234" s="161"/>
      <c r="V234" s="161"/>
      <c r="W234" s="161"/>
      <c r="X234" s="207"/>
      <c r="Y234" s="165"/>
      <c r="Z234" s="217" t="s">
        <v>411</v>
      </c>
      <c r="AA234" s="2"/>
      <c r="AB234" s="2"/>
      <c r="AC234" s="2"/>
      <c r="AD234" s="2"/>
      <c r="AE234" s="2"/>
      <c r="AF234" s="2"/>
      <c r="AG234" s="2"/>
      <c r="AH234" s="2"/>
      <c r="AI234" s="2"/>
      <c r="AJ234" s="2"/>
      <c r="AK234" s="2"/>
      <c r="AL234" s="2"/>
      <c r="AM234" s="2"/>
      <c r="AN234" s="2"/>
      <c r="AO234" s="2"/>
    </row>
    <row r="235" spans="1:41">
      <c r="A235" s="170"/>
      <c r="B235" s="173"/>
      <c r="C235" s="2"/>
      <c r="D235" s="171"/>
      <c r="E235" s="171"/>
      <c r="F235" s="171"/>
      <c r="G235" s="171"/>
      <c r="H235" s="171"/>
      <c r="I235" s="171"/>
      <c r="J235" s="171"/>
      <c r="K235" s="171"/>
      <c r="L235" s="171"/>
      <c r="M235" s="171"/>
      <c r="N235" s="171"/>
      <c r="O235" s="171"/>
      <c r="P235" s="171"/>
      <c r="Q235" s="174"/>
      <c r="R235" s="174"/>
      <c r="S235" s="171"/>
      <c r="T235" s="171"/>
      <c r="U235" s="171"/>
      <c r="V235" s="171"/>
      <c r="W235" s="171"/>
      <c r="X235" s="171"/>
      <c r="Y235" s="171"/>
      <c r="Z235" s="2"/>
      <c r="AA235" s="2"/>
      <c r="AB235" s="2"/>
      <c r="AC235" s="2"/>
      <c r="AD235" s="2"/>
      <c r="AE235" s="2"/>
      <c r="AF235" s="2"/>
      <c r="AG235" s="2"/>
      <c r="AH235" s="2"/>
      <c r="AI235" s="2"/>
      <c r="AJ235" s="2"/>
      <c r="AK235" s="2"/>
      <c r="AL235" s="2"/>
      <c r="AM235" s="2"/>
      <c r="AN235" s="2"/>
      <c r="AO235" s="2"/>
    </row>
    <row r="236" spans="1:41">
      <c r="A236" s="170"/>
      <c r="B236" s="172"/>
      <c r="C236" s="2"/>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2"/>
      <c r="AA236" s="2"/>
      <c r="AB236" s="2"/>
      <c r="AC236" s="2"/>
      <c r="AD236" s="2"/>
      <c r="AE236" s="2"/>
      <c r="AF236" s="2"/>
      <c r="AG236" s="2"/>
      <c r="AH236" s="2"/>
      <c r="AI236" s="2"/>
      <c r="AJ236" s="2"/>
      <c r="AK236" s="2"/>
      <c r="AL236" s="2"/>
      <c r="AM236" s="2"/>
      <c r="AN236" s="2"/>
      <c r="AO236" s="2"/>
    </row>
    <row r="237" spans="1:41">
      <c r="A237" s="102"/>
      <c r="B237" s="175"/>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c r="A238" s="102"/>
      <c r="B238" s="175"/>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c r="A239" s="102"/>
      <c r="B239" s="176"/>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sheetData>
  <autoFilter ref="B34:Z234" xr:uid="{00000000-0009-0000-0000-000009000000}">
    <sortState ref="B35:Z234">
      <sortCondition ref="B34:B234"/>
    </sortState>
  </autoFilter>
  <pageMargins left="0.7" right="0.7" top="0.75" bottom="0.75" header="0.3" footer="0.3"/>
  <pageSetup paperSize="9" orientation="portrait" r:id="rId1"/>
  <ignoredErrors>
    <ignoredError sqref="Z25:Z28" formulaRange="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234"/>
  <sheetViews>
    <sheetView topLeftCell="A12" zoomScaleNormal="100" workbookViewId="0">
      <selection activeCell="B17" sqref="B17:H17"/>
    </sheetView>
  </sheetViews>
  <sheetFormatPr defaultRowHeight="15"/>
  <cols>
    <col min="1" max="1" width="7.140625" customWidth="1"/>
    <col min="2" max="2" width="20.28515625" customWidth="1"/>
    <col min="3" max="8" width="13.7109375" customWidth="1"/>
    <col min="9" max="9" width="19.140625" customWidth="1"/>
    <col min="11" max="11" width="9.28515625" bestFit="1" customWidth="1"/>
    <col min="13" max="13" width="10.85546875" bestFit="1" customWidth="1"/>
  </cols>
  <sheetData>
    <row r="1" spans="1:24">
      <c r="A1" s="16" t="s">
        <v>0</v>
      </c>
      <c r="B1" s="2"/>
      <c r="C1" s="2"/>
      <c r="D1" s="2"/>
      <c r="E1" s="2"/>
      <c r="F1" s="2"/>
      <c r="G1" s="2"/>
      <c r="H1" s="2"/>
      <c r="I1" s="2"/>
      <c r="J1" s="2"/>
      <c r="K1" s="2"/>
      <c r="L1" s="2"/>
      <c r="M1" s="2"/>
      <c r="N1" s="2"/>
      <c r="O1" s="2"/>
      <c r="P1" s="2"/>
    </row>
    <row r="2" spans="1:24" ht="15.75">
      <c r="A2" s="19" t="s">
        <v>285</v>
      </c>
      <c r="B2" s="41"/>
      <c r="C2" s="2"/>
      <c r="D2" s="2"/>
      <c r="E2" s="2"/>
      <c r="F2" s="42"/>
      <c r="G2" s="2"/>
      <c r="H2" s="2"/>
      <c r="I2" s="2"/>
      <c r="J2" s="2"/>
      <c r="K2" s="2"/>
      <c r="L2" s="2"/>
      <c r="M2" s="2"/>
      <c r="N2" s="2"/>
      <c r="O2" s="2"/>
      <c r="P2" s="2"/>
    </row>
    <row r="3" spans="1:24">
      <c r="A3" s="76"/>
      <c r="B3" s="76"/>
      <c r="C3" s="76"/>
      <c r="D3" s="76"/>
      <c r="E3" s="76"/>
      <c r="F3" s="76"/>
      <c r="G3" s="76"/>
      <c r="H3" s="76"/>
      <c r="I3" s="76"/>
      <c r="J3" s="76"/>
      <c r="K3" s="76"/>
      <c r="L3" s="76"/>
      <c r="M3" s="76"/>
      <c r="N3" s="76"/>
      <c r="O3" s="76"/>
      <c r="P3" s="76"/>
      <c r="Q3" s="76"/>
      <c r="R3" s="76"/>
      <c r="S3" s="76"/>
      <c r="T3" s="76"/>
      <c r="U3" s="76"/>
      <c r="V3" s="76"/>
      <c r="W3" s="76"/>
      <c r="X3" s="76"/>
    </row>
    <row r="4" spans="1:24">
      <c r="A4" s="76"/>
      <c r="B4" s="76"/>
      <c r="C4" s="76"/>
      <c r="D4" s="76"/>
      <c r="E4" s="76"/>
      <c r="F4" s="49"/>
      <c r="G4" s="49"/>
      <c r="H4" s="49"/>
      <c r="I4" s="76"/>
      <c r="J4" s="76"/>
      <c r="K4" s="76"/>
      <c r="L4" s="76"/>
      <c r="M4" s="76"/>
      <c r="N4" s="76"/>
      <c r="O4" s="76"/>
      <c r="P4" s="76"/>
      <c r="Q4" s="76"/>
      <c r="R4" s="76"/>
      <c r="S4" s="76"/>
      <c r="T4" s="76"/>
      <c r="U4" s="76"/>
      <c r="V4" s="76"/>
      <c r="W4" s="76"/>
      <c r="X4" s="76"/>
    </row>
    <row r="5" spans="1:24">
      <c r="A5" s="76"/>
      <c r="B5" s="49"/>
      <c r="C5" s="49"/>
      <c r="D5" s="49"/>
      <c r="E5" s="49"/>
      <c r="F5" s="76"/>
      <c r="G5" s="76"/>
      <c r="H5" s="76"/>
      <c r="I5" s="76"/>
      <c r="J5" s="76"/>
      <c r="K5" s="76"/>
      <c r="L5" s="76"/>
      <c r="M5" s="76"/>
      <c r="N5" s="76"/>
      <c r="O5" s="76"/>
      <c r="P5" s="76"/>
      <c r="Q5" s="76"/>
      <c r="R5" s="76"/>
      <c r="S5" s="76"/>
      <c r="T5" s="76"/>
      <c r="U5" s="76"/>
      <c r="V5" s="76"/>
      <c r="W5" s="76"/>
      <c r="X5" s="76"/>
    </row>
    <row r="6" spans="1:24">
      <c r="A6" s="76"/>
      <c r="B6" s="49"/>
      <c r="C6" s="49"/>
      <c r="D6" s="49"/>
      <c r="E6" s="49"/>
      <c r="F6" s="49"/>
      <c r="G6" s="76"/>
      <c r="H6" s="76"/>
      <c r="I6" s="76"/>
      <c r="J6" s="76"/>
      <c r="K6" s="76"/>
      <c r="L6" s="76"/>
      <c r="M6" s="76"/>
      <c r="N6" s="76"/>
      <c r="O6" s="76"/>
      <c r="P6" s="76"/>
      <c r="Q6" s="76"/>
      <c r="R6" s="76"/>
      <c r="S6" s="76"/>
      <c r="T6" s="76"/>
      <c r="U6" s="76"/>
      <c r="V6" s="76"/>
      <c r="W6" s="76"/>
      <c r="X6" s="76"/>
    </row>
    <row r="7" spans="1:24">
      <c r="A7" s="76"/>
      <c r="B7" s="49"/>
      <c r="C7" s="49"/>
      <c r="D7" s="69"/>
      <c r="E7" s="49"/>
      <c r="F7" s="49"/>
      <c r="G7" s="76"/>
      <c r="H7" s="123" t="str">
        <f>B19</f>
        <v>China</v>
      </c>
      <c r="I7" s="439">
        <f>H19</f>
        <v>145.10485102563072</v>
      </c>
      <c r="J7" s="76"/>
      <c r="K7" s="76"/>
      <c r="L7" s="76"/>
      <c r="M7" s="76"/>
      <c r="N7" s="76"/>
      <c r="O7" s="76"/>
      <c r="P7" s="76"/>
      <c r="Q7" s="76"/>
      <c r="R7" s="76"/>
      <c r="S7" s="76"/>
      <c r="T7" s="76"/>
      <c r="U7" s="76"/>
      <c r="V7" s="76"/>
      <c r="W7" s="76"/>
      <c r="X7" s="76"/>
    </row>
    <row r="8" spans="1:24">
      <c r="A8" s="76"/>
      <c r="B8" s="174"/>
      <c r="C8" s="49"/>
      <c r="D8" s="69"/>
      <c r="E8" s="49"/>
      <c r="F8" s="49"/>
      <c r="G8" s="76"/>
      <c r="H8" s="123" t="str">
        <f>B18</f>
        <v>South Korea</v>
      </c>
      <c r="I8" s="439">
        <f>H18</f>
        <v>518.02058628784687</v>
      </c>
      <c r="J8" s="76"/>
      <c r="K8" s="76"/>
      <c r="L8" s="76"/>
      <c r="M8" s="76"/>
      <c r="N8" s="76"/>
      <c r="O8" s="76"/>
      <c r="P8" s="76"/>
      <c r="Q8" s="76"/>
      <c r="R8" s="76"/>
      <c r="S8" s="76"/>
      <c r="T8" s="76"/>
      <c r="U8" s="76"/>
      <c r="V8" s="76"/>
      <c r="W8" s="76"/>
      <c r="X8" s="76"/>
    </row>
    <row r="9" spans="1:24">
      <c r="A9" s="76"/>
      <c r="B9" s="437" t="str">
        <f>B19</f>
        <v>China</v>
      </c>
      <c r="C9" s="438">
        <f>G19</f>
        <v>6.4391119435787576E-3</v>
      </c>
      <c r="D9" s="69"/>
      <c r="E9" s="49"/>
      <c r="F9" s="49"/>
      <c r="G9" s="76"/>
      <c r="H9" s="123" t="str">
        <f>B17</f>
        <v>Germany</v>
      </c>
      <c r="I9" s="439">
        <f>H17</f>
        <v>232.27678406372718</v>
      </c>
      <c r="J9" s="76"/>
      <c r="K9" s="76"/>
      <c r="L9" s="76"/>
      <c r="M9" s="76"/>
      <c r="N9" s="76"/>
      <c r="O9" s="76"/>
      <c r="P9" s="76"/>
      <c r="Q9" s="76"/>
      <c r="R9" s="76"/>
      <c r="S9" s="76"/>
      <c r="T9" s="76"/>
      <c r="U9" s="76"/>
      <c r="V9" s="76"/>
      <c r="W9" s="76"/>
      <c r="X9" s="76"/>
    </row>
    <row r="10" spans="1:24">
      <c r="A10" s="76"/>
      <c r="B10" s="437" t="str">
        <f>B18</f>
        <v>South Korea</v>
      </c>
      <c r="C10" s="438">
        <f>G18</f>
        <v>6.1520566631575561E-3</v>
      </c>
      <c r="D10" s="49"/>
      <c r="E10" s="49"/>
      <c r="F10" s="49"/>
      <c r="G10" s="76"/>
      <c r="H10" s="123" t="str">
        <f>B16</f>
        <v>(World)</v>
      </c>
      <c r="I10" s="439">
        <f>H16</f>
        <v>55.886656470037963</v>
      </c>
      <c r="J10" s="76"/>
      <c r="K10" s="76"/>
      <c r="L10" s="76"/>
      <c r="M10" s="76"/>
      <c r="N10" s="76"/>
      <c r="O10" s="76"/>
      <c r="P10" s="76"/>
      <c r="Q10" s="76"/>
      <c r="R10" s="76"/>
      <c r="S10" s="76"/>
      <c r="T10" s="76"/>
      <c r="U10" s="76"/>
      <c r="V10" s="76"/>
      <c r="W10" s="76"/>
      <c r="X10" s="76"/>
    </row>
    <row r="11" spans="1:24">
      <c r="A11" s="76"/>
      <c r="B11" s="437" t="str">
        <f>B17</f>
        <v>Germany</v>
      </c>
      <c r="C11" s="438">
        <f>G17</f>
        <v>5.4464242402657299E-4</v>
      </c>
      <c r="D11" s="49"/>
      <c r="E11" s="49"/>
      <c r="F11" s="49"/>
      <c r="G11" s="76"/>
      <c r="H11" s="76"/>
      <c r="I11" s="76"/>
      <c r="J11" s="76"/>
      <c r="K11" s="76"/>
      <c r="L11" s="76"/>
      <c r="M11" s="76"/>
      <c r="N11" s="76"/>
      <c r="O11" s="76"/>
      <c r="P11" s="76"/>
      <c r="Q11" s="76"/>
      <c r="R11" s="76"/>
      <c r="S11" s="76"/>
      <c r="T11" s="76"/>
      <c r="U11" s="76"/>
      <c r="V11" s="76"/>
      <c r="W11" s="76"/>
      <c r="X11" s="76"/>
    </row>
    <row r="12" spans="1:24">
      <c r="A12" s="76"/>
      <c r="B12" s="437" t="str">
        <f>B16</f>
        <v>(World)</v>
      </c>
      <c r="C12" s="438">
        <f>G16</f>
        <v>1.5113640663238476E-2</v>
      </c>
      <c r="D12" s="49"/>
      <c r="E12" s="49"/>
      <c r="F12" s="49"/>
      <c r="G12" s="76"/>
      <c r="H12" s="76"/>
      <c r="I12" s="76"/>
      <c r="J12" s="76"/>
      <c r="K12" s="76"/>
      <c r="L12" s="76"/>
      <c r="M12" s="76"/>
      <c r="N12" s="76"/>
      <c r="O12" s="76"/>
      <c r="P12" s="76"/>
      <c r="Q12" s="76"/>
      <c r="R12" s="76"/>
      <c r="S12" s="76"/>
      <c r="T12" s="76"/>
      <c r="U12" s="76"/>
      <c r="V12" s="76"/>
      <c r="W12" s="76"/>
      <c r="X12" s="76"/>
    </row>
    <row r="13" spans="1:24">
      <c r="A13" s="76"/>
      <c r="B13" s="174"/>
      <c r="C13" s="435"/>
      <c r="D13" s="436"/>
      <c r="E13" s="49"/>
      <c r="F13" s="49"/>
      <c r="G13" s="76"/>
      <c r="H13" s="76"/>
      <c r="I13" s="76"/>
      <c r="J13" s="76"/>
      <c r="K13" s="76"/>
      <c r="L13" s="76"/>
      <c r="M13" s="76"/>
      <c r="N13" s="76"/>
      <c r="O13" s="76"/>
      <c r="P13" s="76"/>
      <c r="Q13" s="76"/>
      <c r="R13" s="76"/>
      <c r="S13" s="76"/>
      <c r="T13" s="76"/>
      <c r="U13" s="76"/>
      <c r="V13" s="76"/>
      <c r="W13" s="76"/>
      <c r="X13" s="76"/>
    </row>
    <row r="14" spans="1:24">
      <c r="N14" s="215"/>
      <c r="O14" s="215"/>
      <c r="P14" s="215"/>
      <c r="Q14" s="215"/>
      <c r="R14" s="215"/>
      <c r="S14" s="215"/>
    </row>
    <row r="15" spans="1:24">
      <c r="A15" s="2"/>
      <c r="B15" s="525"/>
      <c r="C15" s="167" t="s">
        <v>286</v>
      </c>
      <c r="D15" s="167" t="s">
        <v>11</v>
      </c>
      <c r="E15" s="167" t="s">
        <v>11</v>
      </c>
      <c r="F15" s="159" t="s">
        <v>280</v>
      </c>
      <c r="G15" s="159" t="s">
        <v>281</v>
      </c>
      <c r="H15" s="167" t="s">
        <v>287</v>
      </c>
      <c r="I15" s="92"/>
      <c r="J15" s="215"/>
      <c r="K15" s="215"/>
      <c r="L15" s="215"/>
      <c r="M15" s="215"/>
      <c r="N15" s="215"/>
      <c r="O15" s="215"/>
      <c r="P15" s="215"/>
      <c r="Q15" s="215"/>
      <c r="R15" s="215"/>
      <c r="S15" s="215"/>
    </row>
    <row r="16" spans="1:24">
      <c r="A16" s="440" t="s">
        <v>173</v>
      </c>
      <c r="B16" s="232" t="s">
        <v>318</v>
      </c>
      <c r="C16" s="234">
        <v>135887004.80000001</v>
      </c>
      <c r="D16" s="234">
        <v>6115444311</v>
      </c>
      <c r="E16" s="234">
        <v>7594270356</v>
      </c>
      <c r="F16" s="234">
        <f t="shared" ref="F16:F19" si="0">E16-D16</f>
        <v>1478826045</v>
      </c>
      <c r="G16" s="180">
        <f t="shared" ref="G16:G19" si="1">F16/D16/16</f>
        <v>1.5113640663238476E-2</v>
      </c>
      <c r="H16" s="245">
        <f t="shared" ref="H16:H19" si="2">E16/C16</f>
        <v>55.886656470037963</v>
      </c>
      <c r="I16" s="181"/>
      <c r="J16" s="215"/>
      <c r="K16" s="215"/>
      <c r="L16" s="215"/>
      <c r="M16" s="215"/>
      <c r="N16" s="215"/>
      <c r="O16" s="215"/>
      <c r="P16" s="215"/>
      <c r="Q16" s="215"/>
      <c r="R16" s="215"/>
      <c r="S16" s="215"/>
    </row>
    <row r="17" spans="1:19">
      <c r="A17" s="236" t="s">
        <v>173</v>
      </c>
      <c r="B17" s="624" t="s">
        <v>39</v>
      </c>
      <c r="C17" s="93">
        <v>357022</v>
      </c>
      <c r="D17" s="93">
        <v>82211508</v>
      </c>
      <c r="E17" s="95">
        <v>82927922</v>
      </c>
      <c r="F17" s="93">
        <f t="shared" si="0"/>
        <v>716414</v>
      </c>
      <c r="G17" s="180">
        <f t="shared" si="1"/>
        <v>5.4464242402657299E-4</v>
      </c>
      <c r="H17" s="224">
        <f t="shared" si="2"/>
        <v>232.27678406372718</v>
      </c>
      <c r="I17" s="182"/>
      <c r="J17" s="215"/>
      <c r="K17" s="215"/>
      <c r="L17" s="215"/>
      <c r="M17" s="215"/>
      <c r="N17" s="215"/>
      <c r="O17" s="215"/>
      <c r="P17" s="215"/>
      <c r="Q17" s="215"/>
      <c r="R17" s="215"/>
      <c r="S17" s="215"/>
    </row>
    <row r="18" spans="1:19">
      <c r="A18" s="104" t="s">
        <v>173</v>
      </c>
      <c r="B18" s="624" t="s">
        <v>28</v>
      </c>
      <c r="C18" s="93">
        <v>99678</v>
      </c>
      <c r="D18" s="93">
        <v>47008111</v>
      </c>
      <c r="E18" s="95">
        <v>51635256</v>
      </c>
      <c r="F18" s="93">
        <f t="shared" si="0"/>
        <v>4627145</v>
      </c>
      <c r="G18" s="180">
        <f t="shared" si="1"/>
        <v>6.1520566631575561E-3</v>
      </c>
      <c r="H18" s="224">
        <f t="shared" si="2"/>
        <v>518.02058628784687</v>
      </c>
      <c r="I18" s="182"/>
      <c r="J18" s="215"/>
      <c r="K18" s="215"/>
      <c r="L18" s="215"/>
      <c r="M18" s="215"/>
      <c r="N18" s="215"/>
      <c r="O18" s="215"/>
      <c r="P18" s="215"/>
      <c r="Q18" s="215"/>
      <c r="R18" s="215"/>
      <c r="S18" s="215"/>
    </row>
    <row r="19" spans="1:19">
      <c r="A19" s="237" t="s">
        <v>173</v>
      </c>
      <c r="B19" s="624" t="s">
        <v>63</v>
      </c>
      <c r="C19" s="93">
        <v>9598094</v>
      </c>
      <c r="D19" s="93">
        <v>1262645000</v>
      </c>
      <c r="E19" s="95">
        <v>1392730000</v>
      </c>
      <c r="F19" s="93">
        <f t="shared" si="0"/>
        <v>130085000</v>
      </c>
      <c r="G19" s="180">
        <f t="shared" si="1"/>
        <v>6.4391119435787576E-3</v>
      </c>
      <c r="H19" s="224">
        <f t="shared" si="2"/>
        <v>145.10485102563072</v>
      </c>
      <c r="I19" s="183"/>
      <c r="J19" s="215"/>
      <c r="K19" s="215"/>
      <c r="L19" s="215"/>
      <c r="M19" s="215"/>
      <c r="N19" s="215"/>
      <c r="O19" s="215"/>
      <c r="P19" s="215"/>
      <c r="Q19" s="215"/>
      <c r="R19" s="215"/>
      <c r="S19" s="215"/>
    </row>
    <row r="20" spans="1:19">
      <c r="K20" s="215"/>
      <c r="L20" s="215"/>
      <c r="M20" s="215"/>
      <c r="N20" s="215"/>
      <c r="O20" s="215"/>
      <c r="P20" s="215"/>
      <c r="Q20" s="215"/>
      <c r="R20" s="215"/>
      <c r="S20" s="215"/>
    </row>
    <row r="21" spans="1:19">
      <c r="K21" s="215"/>
      <c r="L21" s="215"/>
      <c r="M21" s="215"/>
      <c r="N21" s="215"/>
      <c r="O21" s="215"/>
      <c r="P21" s="215"/>
      <c r="Q21" s="215"/>
      <c r="R21" s="215"/>
      <c r="S21" s="215"/>
    </row>
    <row r="22" spans="1:19">
      <c r="A22" s="2"/>
      <c r="B22" s="255" t="s">
        <v>345</v>
      </c>
      <c r="C22" s="159" t="s">
        <v>282</v>
      </c>
      <c r="D22" s="167" t="s">
        <v>11</v>
      </c>
      <c r="E22" s="167" t="s">
        <v>11</v>
      </c>
      <c r="F22" s="159" t="s">
        <v>280</v>
      </c>
      <c r="G22" s="159" t="s">
        <v>281</v>
      </c>
      <c r="H22" s="159" t="s">
        <v>283</v>
      </c>
      <c r="I22" s="167" t="s">
        <v>219</v>
      </c>
      <c r="J22" s="215"/>
      <c r="K22" s="215"/>
      <c r="L22" s="215"/>
      <c r="M22" s="215"/>
      <c r="N22" s="215"/>
      <c r="O22" s="215"/>
      <c r="P22" s="215"/>
      <c r="Q22" s="215"/>
      <c r="R22" s="215"/>
      <c r="S22" s="215"/>
    </row>
    <row r="23" spans="1:19">
      <c r="A23" s="2"/>
      <c r="B23" s="168" t="s">
        <v>174</v>
      </c>
      <c r="C23" s="167" t="s">
        <v>288</v>
      </c>
      <c r="D23" s="167">
        <v>2000</v>
      </c>
      <c r="E23" s="217">
        <v>2018</v>
      </c>
      <c r="F23" s="167" t="s">
        <v>197</v>
      </c>
      <c r="G23" s="167" t="s">
        <v>284</v>
      </c>
      <c r="H23" s="167" t="s">
        <v>289</v>
      </c>
      <c r="I23" s="167"/>
      <c r="J23" s="215"/>
      <c r="L23" s="184"/>
      <c r="M23" s="215"/>
      <c r="N23" s="88"/>
      <c r="O23" s="87"/>
      <c r="P23" s="215"/>
      <c r="Q23" s="215"/>
      <c r="R23" s="215"/>
      <c r="S23" s="215"/>
    </row>
    <row r="24" spans="1:19">
      <c r="A24" s="2"/>
      <c r="B24" s="190"/>
      <c r="C24" s="190"/>
      <c r="D24" s="190"/>
      <c r="E24" s="190"/>
      <c r="F24" s="190"/>
      <c r="G24" s="190"/>
      <c r="H24" s="190"/>
      <c r="I24" s="167"/>
      <c r="J24" s="215"/>
      <c r="L24" s="178"/>
      <c r="M24" s="87"/>
      <c r="N24" s="179"/>
      <c r="O24" s="101"/>
      <c r="P24" s="2"/>
    </row>
    <row r="25" spans="1:19">
      <c r="A25" s="2"/>
      <c r="B25" s="232" t="s">
        <v>318</v>
      </c>
      <c r="C25" s="234">
        <v>135887004.80000001</v>
      </c>
      <c r="D25" s="234">
        <v>6115444311</v>
      </c>
      <c r="E25" s="234">
        <v>7594270356</v>
      </c>
      <c r="F25" s="234">
        <f t="shared" ref="F25:F56" si="3">E25-D25</f>
        <v>1478826045</v>
      </c>
      <c r="G25" s="651">
        <f t="shared" ref="G25:G56" si="4">F25/D25/16</f>
        <v>1.5113640663238476E-2</v>
      </c>
      <c r="H25" s="245">
        <f t="shared" ref="H25:H56" si="5">E25/C25</f>
        <v>55.886656470037963</v>
      </c>
      <c r="I25" s="217"/>
      <c r="J25" s="2"/>
      <c r="L25" s="178"/>
      <c r="M25" s="101"/>
      <c r="N25" s="179"/>
      <c r="O25" s="101"/>
      <c r="P25" s="2"/>
    </row>
    <row r="26" spans="1:19">
      <c r="A26" s="2"/>
      <c r="B26" s="624" t="s">
        <v>111</v>
      </c>
      <c r="C26" s="93">
        <v>652090</v>
      </c>
      <c r="D26" s="93">
        <v>19701940</v>
      </c>
      <c r="E26" s="95">
        <v>37172386</v>
      </c>
      <c r="F26" s="93">
        <f t="shared" si="3"/>
        <v>17470446</v>
      </c>
      <c r="G26" s="180">
        <f t="shared" si="4"/>
        <v>5.5421084167345959E-2</v>
      </c>
      <c r="H26" s="224">
        <f t="shared" si="5"/>
        <v>57.00499317578862</v>
      </c>
      <c r="I26" s="217" t="s">
        <v>411</v>
      </c>
      <c r="L26" s="178"/>
      <c r="M26" s="101"/>
      <c r="N26" s="179"/>
      <c r="O26" s="101"/>
      <c r="P26" s="2"/>
    </row>
    <row r="27" spans="1:19">
      <c r="A27" s="2"/>
      <c r="B27" s="624" t="s">
        <v>100</v>
      </c>
      <c r="C27" s="93">
        <v>28748</v>
      </c>
      <c r="D27" s="93">
        <v>3089027</v>
      </c>
      <c r="E27" s="93">
        <v>2866376</v>
      </c>
      <c r="F27" s="93">
        <f t="shared" si="3"/>
        <v>-222651</v>
      </c>
      <c r="G27" s="180">
        <f t="shared" si="4"/>
        <v>-4.50487726394104E-3</v>
      </c>
      <c r="H27" s="224">
        <f t="shared" si="5"/>
        <v>99.706970919716156</v>
      </c>
      <c r="I27" s="217" t="s">
        <v>411</v>
      </c>
      <c r="L27" s="178"/>
      <c r="M27" s="101"/>
      <c r="N27" s="179"/>
      <c r="O27" s="101"/>
      <c r="P27" s="2"/>
    </row>
    <row r="28" spans="1:19">
      <c r="A28" s="2"/>
      <c r="B28" s="624" t="s">
        <v>88</v>
      </c>
      <c r="C28" s="93">
        <v>2381741</v>
      </c>
      <c r="D28" s="93">
        <v>31183658</v>
      </c>
      <c r="E28" s="93">
        <v>42228429</v>
      </c>
      <c r="F28" s="93">
        <f t="shared" si="3"/>
        <v>11044771</v>
      </c>
      <c r="G28" s="180">
        <f t="shared" si="4"/>
        <v>2.2136536627614375E-2</v>
      </c>
      <c r="H28" s="224">
        <f t="shared" si="5"/>
        <v>17.730067627000587</v>
      </c>
      <c r="I28" s="217" t="s">
        <v>10</v>
      </c>
      <c r="L28" s="178"/>
      <c r="M28" s="101"/>
      <c r="N28" s="179"/>
      <c r="O28" s="101"/>
      <c r="P28" s="2"/>
    </row>
    <row r="29" spans="1:19">
      <c r="A29" s="2"/>
      <c r="B29" s="624" t="s">
        <v>102</v>
      </c>
      <c r="C29" s="93">
        <v>1246700</v>
      </c>
      <c r="D29" s="93">
        <v>15058638</v>
      </c>
      <c r="E29" s="93">
        <v>30809762</v>
      </c>
      <c r="F29" s="93">
        <f t="shared" si="3"/>
        <v>15751124</v>
      </c>
      <c r="G29" s="180">
        <f t="shared" si="4"/>
        <v>6.5374122812434959E-2</v>
      </c>
      <c r="H29" s="224">
        <f t="shared" si="5"/>
        <v>24.713052057431618</v>
      </c>
      <c r="I29" s="217" t="s">
        <v>411</v>
      </c>
      <c r="L29" s="178"/>
      <c r="M29" s="101"/>
      <c r="N29" s="179"/>
      <c r="O29" s="101"/>
      <c r="P29" s="2"/>
    </row>
    <row r="30" spans="1:19">
      <c r="A30" s="2"/>
      <c r="B30" s="624" t="s">
        <v>224</v>
      </c>
      <c r="C30" s="93">
        <v>442</v>
      </c>
      <c r="D30" s="93">
        <v>77648</v>
      </c>
      <c r="E30" s="93">
        <v>96286</v>
      </c>
      <c r="F30" s="93">
        <f t="shared" si="3"/>
        <v>18638</v>
      </c>
      <c r="G30" s="180">
        <f t="shared" si="4"/>
        <v>1.5001996187924995E-2</v>
      </c>
      <c r="H30" s="224">
        <f t="shared" si="5"/>
        <v>217.84162895927602</v>
      </c>
      <c r="I30" s="217" t="s">
        <v>328</v>
      </c>
      <c r="L30" s="178"/>
      <c r="M30" s="101"/>
      <c r="N30" s="179"/>
      <c r="O30" s="101"/>
      <c r="P30" s="2"/>
    </row>
    <row r="31" spans="1:19">
      <c r="A31" s="2"/>
      <c r="B31" s="624" t="s">
        <v>225</v>
      </c>
      <c r="C31" s="93">
        <v>2780400</v>
      </c>
      <c r="D31" s="93">
        <v>37057453</v>
      </c>
      <c r="E31" s="93">
        <v>44494502</v>
      </c>
      <c r="F31" s="93">
        <f t="shared" si="3"/>
        <v>7437049</v>
      </c>
      <c r="G31" s="180">
        <f t="shared" si="4"/>
        <v>1.2543106038615227E-2</v>
      </c>
      <c r="H31" s="224">
        <f t="shared" si="5"/>
        <v>16.002913969213061</v>
      </c>
      <c r="I31" s="217" t="s">
        <v>10</v>
      </c>
      <c r="L31" s="178"/>
      <c r="M31" s="101"/>
      <c r="N31" s="179"/>
      <c r="O31" s="101"/>
      <c r="P31" s="2"/>
    </row>
    <row r="32" spans="1:19">
      <c r="A32" s="2"/>
      <c r="B32" s="624" t="s">
        <v>103</v>
      </c>
      <c r="C32" s="93">
        <v>29743</v>
      </c>
      <c r="D32" s="93">
        <v>3076098</v>
      </c>
      <c r="E32" s="93">
        <v>2951776</v>
      </c>
      <c r="F32" s="93">
        <f t="shared" si="3"/>
        <v>-124322</v>
      </c>
      <c r="G32" s="180">
        <f t="shared" si="4"/>
        <v>-2.5259679633093616E-3</v>
      </c>
      <c r="H32" s="224">
        <f t="shared" si="5"/>
        <v>99.242712571025109</v>
      </c>
      <c r="I32" s="217" t="s">
        <v>411</v>
      </c>
      <c r="L32" s="178"/>
      <c r="M32" s="101"/>
      <c r="N32" s="179"/>
      <c r="O32" s="101"/>
      <c r="P32" s="2"/>
    </row>
    <row r="33" spans="1:16">
      <c r="A33" s="2"/>
      <c r="B33" s="624" t="s">
        <v>226</v>
      </c>
      <c r="C33" s="93">
        <v>140</v>
      </c>
      <c r="D33" s="93">
        <v>90858</v>
      </c>
      <c r="E33" s="93">
        <v>105845</v>
      </c>
      <c r="F33" s="93">
        <f t="shared" si="3"/>
        <v>14987</v>
      </c>
      <c r="G33" s="180">
        <f t="shared" si="4"/>
        <v>1.0309356358273349E-2</v>
      </c>
      <c r="H33" s="224">
        <f t="shared" si="5"/>
        <v>756.03571428571433</v>
      </c>
      <c r="I33" s="217" t="s">
        <v>329</v>
      </c>
      <c r="L33" s="178"/>
      <c r="M33" s="179"/>
      <c r="N33" s="179"/>
      <c r="O33" s="101"/>
      <c r="P33" s="2"/>
    </row>
    <row r="34" spans="1:16">
      <c r="A34" s="2"/>
      <c r="B34" s="624" t="s">
        <v>24</v>
      </c>
      <c r="C34" s="93">
        <v>7692024</v>
      </c>
      <c r="D34" s="93">
        <v>19153000</v>
      </c>
      <c r="E34" s="93">
        <v>24992369</v>
      </c>
      <c r="F34" s="93">
        <f t="shared" si="3"/>
        <v>5839369</v>
      </c>
      <c r="G34" s="180">
        <f t="shared" si="4"/>
        <v>1.9055007701143423E-2</v>
      </c>
      <c r="H34" s="224">
        <f t="shared" si="5"/>
        <v>3.2491277978331841</v>
      </c>
      <c r="I34" s="217" t="s">
        <v>10</v>
      </c>
      <c r="L34" s="178"/>
      <c r="M34" s="101"/>
      <c r="N34" s="179"/>
      <c r="O34" s="101"/>
      <c r="P34" s="2"/>
    </row>
    <row r="35" spans="1:16">
      <c r="A35" s="2"/>
      <c r="B35" s="624" t="s">
        <v>33</v>
      </c>
      <c r="C35" s="93">
        <v>83871</v>
      </c>
      <c r="D35" s="93">
        <v>8011566</v>
      </c>
      <c r="E35" s="93">
        <v>8847037</v>
      </c>
      <c r="F35" s="93">
        <f t="shared" si="3"/>
        <v>835471</v>
      </c>
      <c r="G35" s="180">
        <f t="shared" si="4"/>
        <v>6.5176942310654368E-3</v>
      </c>
      <c r="H35" s="224">
        <f t="shared" si="5"/>
        <v>105.48386212159149</v>
      </c>
      <c r="I35" s="217" t="s">
        <v>10</v>
      </c>
      <c r="L35" s="178"/>
      <c r="M35" s="101"/>
      <c r="N35" s="179"/>
      <c r="O35" s="101"/>
      <c r="P35" s="2"/>
    </row>
    <row r="36" spans="1:16">
      <c r="A36" s="2"/>
      <c r="B36" s="624" t="s">
        <v>112</v>
      </c>
      <c r="C36" s="93">
        <v>86600</v>
      </c>
      <c r="D36" s="93">
        <v>8048600</v>
      </c>
      <c r="E36" s="93">
        <v>9942334</v>
      </c>
      <c r="F36" s="93">
        <f t="shared" si="3"/>
        <v>1893734</v>
      </c>
      <c r="G36" s="180">
        <f t="shared" si="4"/>
        <v>1.4705461198220809E-2</v>
      </c>
      <c r="H36" s="224">
        <f t="shared" si="5"/>
        <v>114.8075519630485</v>
      </c>
      <c r="I36" s="217" t="s">
        <v>411</v>
      </c>
      <c r="L36" s="178"/>
      <c r="M36" s="101"/>
      <c r="N36" s="179"/>
      <c r="O36" s="101"/>
      <c r="P36" s="2"/>
    </row>
    <row r="37" spans="1:16">
      <c r="A37" s="2"/>
      <c r="B37" s="624" t="s">
        <v>66</v>
      </c>
      <c r="C37" s="93">
        <v>13943</v>
      </c>
      <c r="D37" s="93">
        <v>297891</v>
      </c>
      <c r="E37" s="93">
        <v>385640</v>
      </c>
      <c r="F37" s="93">
        <f t="shared" si="3"/>
        <v>87749</v>
      </c>
      <c r="G37" s="180">
        <f t="shared" si="4"/>
        <v>1.841046725144432E-2</v>
      </c>
      <c r="H37" s="224">
        <f t="shared" si="5"/>
        <v>27.658323172918312</v>
      </c>
      <c r="I37" s="217" t="s">
        <v>10</v>
      </c>
      <c r="L37" s="178"/>
      <c r="M37" s="101"/>
      <c r="N37" s="179"/>
      <c r="O37" s="101"/>
      <c r="P37" s="2"/>
    </row>
    <row r="38" spans="1:16">
      <c r="A38" s="2"/>
      <c r="B38" s="624" t="s">
        <v>23</v>
      </c>
      <c r="C38" s="93">
        <v>741</v>
      </c>
      <c r="D38" s="93">
        <v>666855</v>
      </c>
      <c r="E38" s="93">
        <v>1569439</v>
      </c>
      <c r="F38" s="93">
        <f t="shared" si="3"/>
        <v>902584</v>
      </c>
      <c r="G38" s="180">
        <f t="shared" si="4"/>
        <v>8.4593352377953235E-2</v>
      </c>
      <c r="H38" s="224">
        <f t="shared" si="5"/>
        <v>2118.0013495276653</v>
      </c>
      <c r="I38" s="217" t="s">
        <v>10</v>
      </c>
      <c r="L38" s="178"/>
      <c r="M38" s="101"/>
      <c r="N38" s="179"/>
      <c r="O38" s="101"/>
      <c r="P38" s="2"/>
    </row>
    <row r="39" spans="1:16">
      <c r="A39" s="2"/>
      <c r="B39" s="624" t="s">
        <v>113</v>
      </c>
      <c r="C39" s="93">
        <v>143998</v>
      </c>
      <c r="D39" s="93">
        <v>131280739</v>
      </c>
      <c r="E39" s="93">
        <v>161356039</v>
      </c>
      <c r="F39" s="93">
        <f t="shared" si="3"/>
        <v>30075300</v>
      </c>
      <c r="G39" s="180">
        <f t="shared" si="4"/>
        <v>1.4318218074625555E-2</v>
      </c>
      <c r="H39" s="224">
        <f t="shared" si="5"/>
        <v>1120.5436117168294</v>
      </c>
      <c r="I39" s="217" t="s">
        <v>411</v>
      </c>
      <c r="L39" s="178"/>
      <c r="M39" s="101"/>
      <c r="N39" s="179"/>
      <c r="O39" s="101"/>
      <c r="P39" s="2"/>
    </row>
    <row r="40" spans="1:16">
      <c r="A40" s="2"/>
      <c r="B40" s="624" t="s">
        <v>58</v>
      </c>
      <c r="C40" s="93">
        <v>430</v>
      </c>
      <c r="D40" s="93">
        <v>269838</v>
      </c>
      <c r="E40" s="93">
        <v>286641</v>
      </c>
      <c r="F40" s="93">
        <f t="shared" si="3"/>
        <v>16803</v>
      </c>
      <c r="G40" s="180">
        <f t="shared" si="4"/>
        <v>3.8919184844239878E-3</v>
      </c>
      <c r="H40" s="224">
        <f t="shared" si="5"/>
        <v>666.606976744186</v>
      </c>
      <c r="I40" s="217" t="s">
        <v>10</v>
      </c>
      <c r="L40" s="178"/>
      <c r="M40" s="101"/>
      <c r="N40" s="179"/>
      <c r="O40" s="101"/>
      <c r="P40" s="2"/>
    </row>
    <row r="41" spans="1:16">
      <c r="A41" s="2"/>
      <c r="B41" s="624" t="s">
        <v>78</v>
      </c>
      <c r="C41" s="93">
        <v>208000</v>
      </c>
      <c r="D41" s="93">
        <v>10005000</v>
      </c>
      <c r="E41" s="95">
        <v>9485386</v>
      </c>
      <c r="F41" s="93">
        <f t="shared" si="3"/>
        <v>-519614</v>
      </c>
      <c r="G41" s="180">
        <f t="shared" si="4"/>
        <v>-3.2459645177411295E-3</v>
      </c>
      <c r="H41" s="224">
        <f t="shared" si="5"/>
        <v>45.602817307692305</v>
      </c>
      <c r="I41" s="217" t="s">
        <v>10</v>
      </c>
      <c r="L41" s="178"/>
      <c r="M41" s="101"/>
      <c r="N41" s="179"/>
      <c r="O41" s="101"/>
      <c r="P41" s="2"/>
    </row>
    <row r="42" spans="1:16">
      <c r="A42" s="2"/>
      <c r="B42" s="624" t="s">
        <v>32</v>
      </c>
      <c r="C42" s="93">
        <v>30528</v>
      </c>
      <c r="D42" s="93">
        <v>10251250</v>
      </c>
      <c r="E42" s="95">
        <v>11422068</v>
      </c>
      <c r="F42" s="93">
        <f t="shared" si="3"/>
        <v>1170818</v>
      </c>
      <c r="G42" s="180">
        <f t="shared" si="4"/>
        <v>7.1382636263870262E-3</v>
      </c>
      <c r="H42" s="224">
        <f t="shared" si="5"/>
        <v>374.15055031446542</v>
      </c>
      <c r="I42" s="217" t="s">
        <v>10</v>
      </c>
      <c r="L42" s="178"/>
      <c r="M42" s="101"/>
      <c r="N42" s="179"/>
      <c r="O42" s="101"/>
      <c r="P42" s="2"/>
    </row>
    <row r="43" spans="1:16">
      <c r="A43" s="2"/>
      <c r="B43" s="624" t="s">
        <v>227</v>
      </c>
      <c r="C43" s="93">
        <v>22966</v>
      </c>
      <c r="D43" s="93">
        <v>247312</v>
      </c>
      <c r="E43" s="95">
        <v>383071</v>
      </c>
      <c r="F43" s="93">
        <f t="shared" si="3"/>
        <v>135759</v>
      </c>
      <c r="G43" s="180">
        <f t="shared" si="4"/>
        <v>3.4308636459209417E-2</v>
      </c>
      <c r="H43" s="224">
        <f t="shared" si="5"/>
        <v>16.679918139858923</v>
      </c>
      <c r="I43" s="217" t="s">
        <v>10</v>
      </c>
      <c r="L43" s="178"/>
      <c r="M43" s="101"/>
      <c r="N43" s="179"/>
      <c r="O43" s="101"/>
      <c r="P43" s="2"/>
    </row>
    <row r="44" spans="1:16">
      <c r="A44" s="2"/>
      <c r="B44" s="624" t="s">
        <v>114</v>
      </c>
      <c r="C44" s="93">
        <v>112622</v>
      </c>
      <c r="D44" s="93">
        <v>6949366</v>
      </c>
      <c r="E44" s="95">
        <v>11485048</v>
      </c>
      <c r="F44" s="93">
        <f t="shared" si="3"/>
        <v>4535682</v>
      </c>
      <c r="G44" s="180">
        <f t="shared" si="4"/>
        <v>4.0792228384574941E-2</v>
      </c>
      <c r="H44" s="224">
        <f t="shared" si="5"/>
        <v>101.97872529345953</v>
      </c>
      <c r="I44" s="217" t="s">
        <v>411</v>
      </c>
      <c r="L44" s="178"/>
      <c r="M44" s="101"/>
      <c r="N44" s="179"/>
      <c r="O44" s="101"/>
      <c r="P44" s="2"/>
    </row>
    <row r="45" spans="1:16">
      <c r="A45" s="2"/>
      <c r="B45" s="624" t="s">
        <v>228</v>
      </c>
      <c r="C45" s="93">
        <v>53</v>
      </c>
      <c r="D45" s="93">
        <v>61833</v>
      </c>
      <c r="E45" s="95">
        <v>63968</v>
      </c>
      <c r="F45" s="93">
        <f t="shared" si="3"/>
        <v>2135</v>
      </c>
      <c r="G45" s="180">
        <f t="shared" si="4"/>
        <v>2.1580305015121374E-3</v>
      </c>
      <c r="H45" s="224">
        <f t="shared" si="5"/>
        <v>1206.9433962264152</v>
      </c>
      <c r="I45" s="217" t="s">
        <v>328</v>
      </c>
      <c r="L45" s="178"/>
      <c r="M45" s="101"/>
      <c r="N45" s="179"/>
      <c r="O45" s="101"/>
      <c r="P45" s="2"/>
    </row>
    <row r="46" spans="1:16">
      <c r="A46" s="2"/>
      <c r="B46" s="624" t="s">
        <v>115</v>
      </c>
      <c r="C46" s="93">
        <v>38394</v>
      </c>
      <c r="D46" s="93">
        <v>564187</v>
      </c>
      <c r="E46" s="95">
        <v>754394</v>
      </c>
      <c r="F46" s="93">
        <f t="shared" si="3"/>
        <v>190207</v>
      </c>
      <c r="G46" s="180">
        <f t="shared" si="4"/>
        <v>2.1070917089546552E-2</v>
      </c>
      <c r="H46" s="224">
        <f t="shared" si="5"/>
        <v>19.648747200083346</v>
      </c>
      <c r="I46" s="217" t="s">
        <v>411</v>
      </c>
      <c r="L46" s="178"/>
      <c r="M46" s="101"/>
      <c r="N46" s="179"/>
      <c r="O46" s="101"/>
      <c r="P46" s="2"/>
    </row>
    <row r="47" spans="1:16">
      <c r="A47" s="2"/>
      <c r="B47" s="624" t="s">
        <v>99</v>
      </c>
      <c r="C47" s="93">
        <v>1098581</v>
      </c>
      <c r="D47" s="93">
        <v>8339512</v>
      </c>
      <c r="E47" s="95">
        <v>11353142</v>
      </c>
      <c r="F47" s="93">
        <f t="shared" si="3"/>
        <v>3013630</v>
      </c>
      <c r="G47" s="180">
        <f t="shared" si="4"/>
        <v>2.2585479222285428E-2</v>
      </c>
      <c r="H47" s="224">
        <f t="shared" si="5"/>
        <v>10.334369518497043</v>
      </c>
      <c r="I47" s="217" t="s">
        <v>10</v>
      </c>
      <c r="L47" s="178"/>
      <c r="M47" s="101"/>
      <c r="N47" s="179"/>
      <c r="O47" s="101"/>
      <c r="P47" s="2"/>
    </row>
    <row r="48" spans="1:16">
      <c r="A48" s="2"/>
      <c r="B48" s="624" t="s">
        <v>229</v>
      </c>
      <c r="C48" s="93">
        <v>51197</v>
      </c>
      <c r="D48" s="93">
        <v>3792878</v>
      </c>
      <c r="E48" s="95">
        <v>3323929</v>
      </c>
      <c r="F48" s="93">
        <f t="shared" si="3"/>
        <v>-468949</v>
      </c>
      <c r="G48" s="180">
        <f t="shared" si="4"/>
        <v>-7.72745986029606E-3</v>
      </c>
      <c r="H48" s="224">
        <f t="shared" si="5"/>
        <v>64.924292439010102</v>
      </c>
      <c r="I48" s="217" t="s">
        <v>10</v>
      </c>
      <c r="L48" s="178"/>
      <c r="M48" s="101"/>
      <c r="N48" s="179"/>
      <c r="O48" s="101"/>
      <c r="P48" s="2"/>
    </row>
    <row r="49" spans="1:16">
      <c r="A49" s="2"/>
      <c r="B49" s="624" t="s">
        <v>83</v>
      </c>
      <c r="C49" s="93">
        <v>582000</v>
      </c>
      <c r="D49" s="93">
        <v>1736579</v>
      </c>
      <c r="E49" s="95">
        <v>2254126</v>
      </c>
      <c r="F49" s="93">
        <f t="shared" si="3"/>
        <v>517547</v>
      </c>
      <c r="G49" s="180">
        <f t="shared" si="4"/>
        <v>1.8626672037379239E-2</v>
      </c>
      <c r="H49" s="224">
        <f t="shared" si="5"/>
        <v>3.8730687285223366</v>
      </c>
      <c r="I49" s="217" t="s">
        <v>10</v>
      </c>
      <c r="L49" s="178"/>
      <c r="M49" s="101"/>
      <c r="N49" s="179"/>
      <c r="O49" s="101"/>
      <c r="P49" s="2"/>
    </row>
    <row r="50" spans="1:16">
      <c r="A50" s="2"/>
      <c r="B50" s="624" t="s">
        <v>84</v>
      </c>
      <c r="C50" s="93">
        <v>8514877</v>
      </c>
      <c r="D50" s="93">
        <v>175786441</v>
      </c>
      <c r="E50" s="95">
        <v>209469333</v>
      </c>
      <c r="F50" s="93">
        <f t="shared" si="3"/>
        <v>33682892</v>
      </c>
      <c r="G50" s="180">
        <f t="shared" si="4"/>
        <v>1.1975785720583535E-2</v>
      </c>
      <c r="H50" s="224">
        <f t="shared" si="5"/>
        <v>24.600394462538919</v>
      </c>
      <c r="I50" s="217" t="s">
        <v>10</v>
      </c>
      <c r="L50" s="178"/>
      <c r="M50" s="101"/>
      <c r="N50" s="179"/>
      <c r="O50" s="101"/>
      <c r="P50" s="2"/>
    </row>
    <row r="51" spans="1:16">
      <c r="A51" s="2"/>
      <c r="B51" s="624" t="s">
        <v>16</v>
      </c>
      <c r="C51" s="93">
        <v>5765</v>
      </c>
      <c r="D51" s="93">
        <v>330554</v>
      </c>
      <c r="E51" s="95">
        <v>428962</v>
      </c>
      <c r="F51" s="93">
        <f t="shared" si="3"/>
        <v>98408</v>
      </c>
      <c r="G51" s="180">
        <f t="shared" si="4"/>
        <v>1.8606642182517834E-2</v>
      </c>
      <c r="H51" s="224">
        <f t="shared" si="5"/>
        <v>74.407979184735467</v>
      </c>
      <c r="I51" s="217" t="s">
        <v>10</v>
      </c>
      <c r="L51" s="178"/>
      <c r="M51" s="101"/>
      <c r="N51" s="179"/>
      <c r="O51" s="101"/>
      <c r="P51" s="2"/>
    </row>
    <row r="52" spans="1:16">
      <c r="A52" s="2"/>
      <c r="B52" s="624" t="s">
        <v>77</v>
      </c>
      <c r="C52" s="93">
        <v>110879</v>
      </c>
      <c r="D52" s="93">
        <v>8170172</v>
      </c>
      <c r="E52" s="95">
        <v>7024216</v>
      </c>
      <c r="F52" s="93">
        <f t="shared" si="3"/>
        <v>-1145956</v>
      </c>
      <c r="G52" s="180">
        <f t="shared" si="4"/>
        <v>-8.7663087141861881E-3</v>
      </c>
      <c r="H52" s="224">
        <f t="shared" si="5"/>
        <v>63.350282740645206</v>
      </c>
      <c r="I52" s="217" t="s">
        <v>10</v>
      </c>
      <c r="L52" s="178"/>
      <c r="M52" s="101"/>
      <c r="N52" s="179"/>
      <c r="O52" s="101"/>
      <c r="P52" s="2"/>
    </row>
    <row r="53" spans="1:16">
      <c r="A53" s="2"/>
      <c r="B53" s="624" t="s">
        <v>116</v>
      </c>
      <c r="C53" s="93">
        <v>274222</v>
      </c>
      <c r="D53" s="93">
        <v>11607944</v>
      </c>
      <c r="E53" s="95">
        <v>19751535</v>
      </c>
      <c r="F53" s="93">
        <f t="shared" si="3"/>
        <v>8143591</v>
      </c>
      <c r="G53" s="180">
        <f t="shared" si="4"/>
        <v>4.3847078991766326E-2</v>
      </c>
      <c r="H53" s="224">
        <f t="shared" si="5"/>
        <v>72.027536083902817</v>
      </c>
      <c r="I53" s="217" t="s">
        <v>411</v>
      </c>
      <c r="L53" s="178"/>
      <c r="M53" s="101"/>
      <c r="N53" s="179"/>
      <c r="O53" s="101"/>
      <c r="P53" s="2"/>
    </row>
    <row r="54" spans="1:16">
      <c r="A54" s="2"/>
      <c r="B54" s="624" t="s">
        <v>117</v>
      </c>
      <c r="C54" s="93">
        <v>27834</v>
      </c>
      <c r="D54" s="93">
        <v>6767073</v>
      </c>
      <c r="E54" s="95">
        <v>11175378</v>
      </c>
      <c r="F54" s="93">
        <f t="shared" si="3"/>
        <v>4408305</v>
      </c>
      <c r="G54" s="180">
        <f t="shared" si="4"/>
        <v>4.0714657947387295E-2</v>
      </c>
      <c r="H54" s="224">
        <f t="shared" si="5"/>
        <v>401.50097003664581</v>
      </c>
      <c r="I54" s="217" t="s">
        <v>411</v>
      </c>
      <c r="L54" s="178"/>
      <c r="M54" s="101"/>
      <c r="N54" s="179"/>
      <c r="O54" s="101"/>
      <c r="P54" s="2"/>
    </row>
    <row r="55" spans="1:16">
      <c r="A55" s="2"/>
      <c r="B55" s="624" t="s">
        <v>118</v>
      </c>
      <c r="C55" s="93">
        <v>181035</v>
      </c>
      <c r="D55" s="93">
        <v>12197905</v>
      </c>
      <c r="E55" s="95">
        <v>16249798</v>
      </c>
      <c r="F55" s="93">
        <f t="shared" si="3"/>
        <v>4051893</v>
      </c>
      <c r="G55" s="180">
        <f t="shared" si="4"/>
        <v>2.0761213708419601E-2</v>
      </c>
      <c r="H55" s="224">
        <f t="shared" si="5"/>
        <v>89.760532493716681</v>
      </c>
      <c r="I55" s="217" t="s">
        <v>411</v>
      </c>
      <c r="L55" s="178"/>
      <c r="M55" s="101"/>
      <c r="N55" s="179"/>
      <c r="O55" s="101"/>
      <c r="P55" s="2"/>
    </row>
    <row r="56" spans="1:16">
      <c r="A56" s="2"/>
      <c r="B56" s="624" t="s">
        <v>119</v>
      </c>
      <c r="C56" s="93">
        <v>475442</v>
      </c>
      <c r="D56" s="93">
        <v>15927713</v>
      </c>
      <c r="E56" s="95">
        <v>25216237</v>
      </c>
      <c r="F56" s="93">
        <f t="shared" si="3"/>
        <v>9288524</v>
      </c>
      <c r="G56" s="180">
        <f t="shared" si="4"/>
        <v>3.6447966509692883E-2</v>
      </c>
      <c r="H56" s="224">
        <f t="shared" si="5"/>
        <v>53.037461982744475</v>
      </c>
      <c r="I56" s="217" t="s">
        <v>411</v>
      </c>
      <c r="L56" s="178"/>
      <c r="M56" s="101"/>
      <c r="N56" s="179"/>
      <c r="O56" s="101"/>
      <c r="P56" s="2"/>
    </row>
    <row r="57" spans="1:16">
      <c r="A57" s="2"/>
      <c r="B57" s="624" t="s">
        <v>27</v>
      </c>
      <c r="C57" s="93">
        <v>9984670</v>
      </c>
      <c r="D57" s="93">
        <v>30769700</v>
      </c>
      <c r="E57" s="95">
        <v>37058856</v>
      </c>
      <c r="F57" s="93">
        <f t="shared" ref="F57:F88" si="6">E57-D57</f>
        <v>6289156</v>
      </c>
      <c r="G57" s="180">
        <f t="shared" ref="G57:G88" si="7">F57/D57/16</f>
        <v>1.2774653311537E-2</v>
      </c>
      <c r="H57" s="224">
        <f t="shared" ref="H57:H88" si="8">E57/C57</f>
        <v>3.7115754451574263</v>
      </c>
      <c r="I57" s="217" t="s">
        <v>10</v>
      </c>
      <c r="L57" s="178"/>
      <c r="M57" s="101"/>
      <c r="N57" s="179"/>
      <c r="O57" s="101"/>
      <c r="P57" s="2"/>
    </row>
    <row r="58" spans="1:16">
      <c r="A58" s="2"/>
      <c r="B58" s="624" t="s">
        <v>230</v>
      </c>
      <c r="C58" s="93">
        <v>4033</v>
      </c>
      <c r="D58" s="93">
        <v>438737</v>
      </c>
      <c r="E58" s="95">
        <v>543767</v>
      </c>
      <c r="F58" s="93">
        <f t="shared" si="6"/>
        <v>105030</v>
      </c>
      <c r="G58" s="180">
        <f t="shared" si="7"/>
        <v>1.4961981779517113E-2</v>
      </c>
      <c r="H58" s="224">
        <f t="shared" si="8"/>
        <v>134.82940738904043</v>
      </c>
      <c r="I58" s="217" t="s">
        <v>329</v>
      </c>
      <c r="L58" s="178"/>
      <c r="M58" s="101"/>
      <c r="N58" s="179"/>
      <c r="O58" s="101"/>
      <c r="P58" s="2"/>
    </row>
    <row r="59" spans="1:16">
      <c r="A59" s="2"/>
      <c r="B59" s="624" t="s">
        <v>231</v>
      </c>
      <c r="C59" s="93">
        <v>260</v>
      </c>
      <c r="D59" s="93">
        <v>41685</v>
      </c>
      <c r="E59" s="95">
        <v>64174</v>
      </c>
      <c r="F59" s="93">
        <f t="shared" si="6"/>
        <v>22489</v>
      </c>
      <c r="G59" s="180">
        <f t="shared" si="7"/>
        <v>3.3718663787933312E-2</v>
      </c>
      <c r="H59" s="224">
        <f t="shared" si="8"/>
        <v>246.82307692307691</v>
      </c>
      <c r="I59" s="217" t="s">
        <v>328</v>
      </c>
      <c r="L59" s="178"/>
      <c r="M59" s="101"/>
      <c r="N59" s="179"/>
      <c r="O59" s="101"/>
      <c r="P59" s="2"/>
    </row>
    <row r="60" spans="1:16">
      <c r="A60" s="2"/>
      <c r="B60" s="624" t="s">
        <v>232</v>
      </c>
      <c r="C60" s="93">
        <v>622984</v>
      </c>
      <c r="D60" s="93">
        <v>3726048</v>
      </c>
      <c r="E60" s="95">
        <v>4666377</v>
      </c>
      <c r="F60" s="93">
        <f t="shared" si="6"/>
        <v>940329</v>
      </c>
      <c r="G60" s="180">
        <f t="shared" si="7"/>
        <v>1.5772894632597324E-2</v>
      </c>
      <c r="H60" s="224">
        <f t="shared" si="8"/>
        <v>7.4903641185006355</v>
      </c>
      <c r="I60" s="217" t="s">
        <v>411</v>
      </c>
      <c r="L60" s="178"/>
      <c r="M60" s="101"/>
      <c r="N60" s="179"/>
      <c r="O60" s="101"/>
      <c r="P60" s="2"/>
    </row>
    <row r="61" spans="1:16">
      <c r="A61" s="2"/>
      <c r="B61" s="624" t="s">
        <v>121</v>
      </c>
      <c r="C61" s="93">
        <v>1284000</v>
      </c>
      <c r="D61" s="93">
        <v>8343321</v>
      </c>
      <c r="E61" s="95">
        <v>15477751</v>
      </c>
      <c r="F61" s="93">
        <f t="shared" si="6"/>
        <v>7134430</v>
      </c>
      <c r="G61" s="180">
        <f t="shared" si="7"/>
        <v>5.3444171092062738E-2</v>
      </c>
      <c r="H61" s="224">
        <f t="shared" si="8"/>
        <v>12.054323208722741</v>
      </c>
      <c r="I61" s="217" t="s">
        <v>411</v>
      </c>
      <c r="L61" s="178"/>
      <c r="M61" s="101"/>
      <c r="N61" s="179"/>
      <c r="O61" s="101"/>
      <c r="P61" s="2"/>
    </row>
    <row r="62" spans="1:16">
      <c r="A62" s="2"/>
      <c r="B62" s="624" t="s">
        <v>65</v>
      </c>
      <c r="C62" s="93">
        <v>756102</v>
      </c>
      <c r="D62" s="93">
        <v>15170387</v>
      </c>
      <c r="E62" s="95">
        <v>18729160</v>
      </c>
      <c r="F62" s="93">
        <f t="shared" si="6"/>
        <v>3558773</v>
      </c>
      <c r="G62" s="180">
        <f t="shared" si="7"/>
        <v>1.4661676890642275E-2</v>
      </c>
      <c r="H62" s="224">
        <f t="shared" si="8"/>
        <v>24.770679088271159</v>
      </c>
      <c r="I62" s="217" t="s">
        <v>10</v>
      </c>
      <c r="L62" s="178"/>
      <c r="M62" s="101"/>
      <c r="N62" s="179"/>
      <c r="O62" s="101"/>
      <c r="P62" s="2"/>
    </row>
    <row r="63" spans="1:16">
      <c r="A63" s="2"/>
      <c r="B63" s="624" t="s">
        <v>63</v>
      </c>
      <c r="C63" s="93">
        <v>9598094</v>
      </c>
      <c r="D63" s="93">
        <v>1262645000</v>
      </c>
      <c r="E63" s="95">
        <v>1392730000</v>
      </c>
      <c r="F63" s="93">
        <f t="shared" si="6"/>
        <v>130085000</v>
      </c>
      <c r="G63" s="180">
        <f t="shared" si="7"/>
        <v>6.4391119435787576E-3</v>
      </c>
      <c r="H63" s="224">
        <f t="shared" si="8"/>
        <v>145.10485102563072</v>
      </c>
      <c r="I63" s="217" t="s">
        <v>10</v>
      </c>
      <c r="L63" s="178"/>
      <c r="M63" s="101"/>
      <c r="N63" s="179"/>
      <c r="O63" s="101"/>
      <c r="P63" s="2"/>
    </row>
    <row r="64" spans="1:16">
      <c r="A64" s="2"/>
      <c r="B64" s="624" t="s">
        <v>122</v>
      </c>
      <c r="C64" s="93">
        <v>1138914</v>
      </c>
      <c r="D64" s="93">
        <v>40403959</v>
      </c>
      <c r="E64" s="95">
        <v>49648685</v>
      </c>
      <c r="F64" s="93">
        <f t="shared" si="6"/>
        <v>9244726</v>
      </c>
      <c r="G64" s="180">
        <f t="shared" si="7"/>
        <v>1.4300464343110535E-2</v>
      </c>
      <c r="H64" s="224">
        <f t="shared" si="8"/>
        <v>43.593006144449888</v>
      </c>
      <c r="I64" s="217" t="s">
        <v>411</v>
      </c>
      <c r="L64" s="178"/>
      <c r="M64" s="101"/>
      <c r="N64" s="179"/>
      <c r="O64" s="101"/>
      <c r="P64" s="2"/>
    </row>
    <row r="65" spans="1:16">
      <c r="A65" s="2"/>
      <c r="B65" s="624" t="s">
        <v>123</v>
      </c>
      <c r="C65" s="93">
        <v>2235</v>
      </c>
      <c r="D65" s="93">
        <v>547696</v>
      </c>
      <c r="E65" s="95">
        <v>832322</v>
      </c>
      <c r="F65" s="93">
        <f t="shared" si="6"/>
        <v>284626</v>
      </c>
      <c r="G65" s="180">
        <f t="shared" si="7"/>
        <v>3.2479924994887673E-2</v>
      </c>
      <c r="H65" s="224">
        <f t="shared" si="8"/>
        <v>372.40357941834452</v>
      </c>
      <c r="I65" s="217" t="s">
        <v>411</v>
      </c>
      <c r="L65" s="178"/>
      <c r="M65" s="101"/>
      <c r="N65" s="179"/>
      <c r="O65" s="101"/>
      <c r="P65" s="2"/>
    </row>
    <row r="66" spans="1:16">
      <c r="A66" s="2"/>
      <c r="B66" s="624" t="s">
        <v>358</v>
      </c>
      <c r="C66" s="93">
        <v>2344858</v>
      </c>
      <c r="D66" s="93">
        <v>48048664</v>
      </c>
      <c r="E66" s="95">
        <v>84068091</v>
      </c>
      <c r="F66" s="93">
        <f t="shared" si="6"/>
        <v>36019427</v>
      </c>
      <c r="G66" s="180">
        <f t="shared" si="7"/>
        <v>4.6852794647942758E-2</v>
      </c>
      <c r="H66" s="224">
        <f t="shared" si="8"/>
        <v>35.85210319772029</v>
      </c>
      <c r="I66" s="217" t="s">
        <v>411</v>
      </c>
      <c r="L66" s="178"/>
      <c r="M66" s="101"/>
      <c r="N66" s="179"/>
      <c r="O66" s="101"/>
      <c r="P66" s="2"/>
    </row>
    <row r="67" spans="1:16">
      <c r="A67" s="2"/>
      <c r="B67" s="624" t="s">
        <v>359</v>
      </c>
      <c r="C67" s="93">
        <v>342000</v>
      </c>
      <c r="D67" s="93">
        <v>3109269</v>
      </c>
      <c r="E67" s="95">
        <v>5244363</v>
      </c>
      <c r="F67" s="93">
        <f t="shared" si="6"/>
        <v>2135094</v>
      </c>
      <c r="G67" s="180">
        <f t="shared" si="7"/>
        <v>4.2917925403044899E-2</v>
      </c>
      <c r="H67" s="224">
        <f t="shared" si="8"/>
        <v>15.334394736842105</v>
      </c>
      <c r="I67" s="217" t="s">
        <v>411</v>
      </c>
      <c r="L67" s="178"/>
      <c r="M67" s="101"/>
      <c r="N67" s="179"/>
      <c r="O67" s="101"/>
      <c r="P67" s="2"/>
    </row>
    <row r="68" spans="1:16">
      <c r="A68" s="2"/>
      <c r="B68" s="624" t="s">
        <v>125</v>
      </c>
      <c r="C68" s="93">
        <v>51100</v>
      </c>
      <c r="D68" s="93">
        <v>3925450</v>
      </c>
      <c r="E68" s="95">
        <v>4999441</v>
      </c>
      <c r="F68" s="93">
        <f t="shared" si="6"/>
        <v>1073991</v>
      </c>
      <c r="G68" s="180">
        <f t="shared" si="7"/>
        <v>1.7099807028493549E-2</v>
      </c>
      <c r="H68" s="224">
        <f t="shared" si="8"/>
        <v>97.836418786692761</v>
      </c>
      <c r="I68" s="217" t="s">
        <v>411</v>
      </c>
      <c r="L68" s="178"/>
      <c r="M68" s="101"/>
      <c r="N68" s="179"/>
      <c r="O68" s="101"/>
      <c r="P68" s="2"/>
    </row>
    <row r="69" spans="1:16">
      <c r="A69" s="2"/>
      <c r="B69" s="624" t="s">
        <v>327</v>
      </c>
      <c r="C69" s="93">
        <v>322463</v>
      </c>
      <c r="D69" s="93">
        <v>16517948</v>
      </c>
      <c r="E69" s="95">
        <v>25069229</v>
      </c>
      <c r="F69" s="93">
        <f t="shared" si="6"/>
        <v>8551281</v>
      </c>
      <c r="G69" s="180">
        <f t="shared" si="7"/>
        <v>3.2356020402776423E-2</v>
      </c>
      <c r="H69" s="224">
        <f t="shared" si="8"/>
        <v>77.742962758518033</v>
      </c>
      <c r="I69" s="217" t="s">
        <v>411</v>
      </c>
      <c r="L69" s="178"/>
      <c r="M69" s="101"/>
      <c r="N69" s="179"/>
      <c r="O69" s="101"/>
      <c r="P69" s="2"/>
    </row>
    <row r="70" spans="1:16">
      <c r="A70" s="2"/>
      <c r="B70" s="624" t="s">
        <v>59</v>
      </c>
      <c r="C70" s="93">
        <v>56594</v>
      </c>
      <c r="D70" s="93">
        <v>4426000</v>
      </c>
      <c r="E70" s="95">
        <v>4089400</v>
      </c>
      <c r="F70" s="93">
        <f t="shared" si="6"/>
        <v>-336600</v>
      </c>
      <c r="G70" s="180">
        <f t="shared" si="7"/>
        <v>-4.7531631269769545E-3</v>
      </c>
      <c r="H70" s="224">
        <f t="shared" si="8"/>
        <v>72.258543308477925</v>
      </c>
      <c r="I70" s="217" t="s">
        <v>10</v>
      </c>
      <c r="L70" s="178"/>
      <c r="M70" s="101"/>
      <c r="N70" s="179"/>
      <c r="O70" s="101"/>
      <c r="P70" s="2"/>
    </row>
    <row r="71" spans="1:16">
      <c r="A71" s="2"/>
      <c r="B71" s="624" t="s">
        <v>127</v>
      </c>
      <c r="C71" s="93">
        <v>109886</v>
      </c>
      <c r="D71" s="93">
        <v>11116787</v>
      </c>
      <c r="E71" s="95">
        <v>11338138</v>
      </c>
      <c r="F71" s="93">
        <f t="shared" si="6"/>
        <v>221351</v>
      </c>
      <c r="G71" s="180">
        <f t="shared" si="7"/>
        <v>1.2444636656256884E-3</v>
      </c>
      <c r="H71" s="224">
        <f t="shared" si="8"/>
        <v>103.18091476621225</v>
      </c>
      <c r="I71" s="217" t="s">
        <v>411</v>
      </c>
      <c r="L71" s="178"/>
      <c r="M71" s="101"/>
      <c r="N71" s="179"/>
      <c r="O71" s="101"/>
      <c r="P71" s="2"/>
    </row>
    <row r="72" spans="1:16">
      <c r="A72" s="2"/>
      <c r="B72" s="624" t="s">
        <v>40</v>
      </c>
      <c r="C72" s="93">
        <v>9251</v>
      </c>
      <c r="D72" s="93">
        <v>943287</v>
      </c>
      <c r="E72" s="95">
        <v>1189265</v>
      </c>
      <c r="F72" s="93">
        <f t="shared" si="6"/>
        <v>245978</v>
      </c>
      <c r="G72" s="180">
        <f t="shared" si="7"/>
        <v>1.6297929474274532E-2</v>
      </c>
      <c r="H72" s="224">
        <f t="shared" si="8"/>
        <v>128.5552913198573</v>
      </c>
      <c r="I72" s="217" t="s">
        <v>10</v>
      </c>
      <c r="L72" s="178"/>
      <c r="M72" s="101"/>
      <c r="N72" s="179"/>
      <c r="O72" s="101"/>
      <c r="P72" s="2"/>
    </row>
    <row r="73" spans="1:16">
      <c r="A73" s="2"/>
      <c r="B73" s="624" t="s">
        <v>42</v>
      </c>
      <c r="C73" s="93">
        <v>78867</v>
      </c>
      <c r="D73" s="93">
        <v>10255063</v>
      </c>
      <c r="E73" s="95">
        <v>10625695</v>
      </c>
      <c r="F73" s="93">
        <f t="shared" si="6"/>
        <v>370632</v>
      </c>
      <c r="G73" s="180">
        <f t="shared" si="7"/>
        <v>2.2588354649795911E-3</v>
      </c>
      <c r="H73" s="224">
        <f t="shared" si="8"/>
        <v>134.72929108499119</v>
      </c>
      <c r="I73" s="217" t="s">
        <v>10</v>
      </c>
      <c r="L73" s="178"/>
      <c r="M73" s="101"/>
      <c r="N73" s="179"/>
      <c r="O73" s="101"/>
      <c r="P73" s="2"/>
    </row>
    <row r="74" spans="1:16">
      <c r="A74" s="2"/>
      <c r="B74" s="624" t="s">
        <v>57</v>
      </c>
      <c r="C74" s="93">
        <v>43094</v>
      </c>
      <c r="D74" s="93">
        <v>5339616</v>
      </c>
      <c r="E74" s="95">
        <v>5797446</v>
      </c>
      <c r="F74" s="93">
        <f t="shared" si="6"/>
        <v>457830</v>
      </c>
      <c r="G74" s="180">
        <f t="shared" si="7"/>
        <v>5.3588825488574462E-3</v>
      </c>
      <c r="H74" s="224">
        <f t="shared" si="8"/>
        <v>134.53023622778113</v>
      </c>
      <c r="I74" s="217" t="s">
        <v>10</v>
      </c>
      <c r="L74" s="178"/>
      <c r="M74" s="101"/>
      <c r="N74" s="179"/>
      <c r="O74" s="101"/>
      <c r="P74" s="2"/>
    </row>
    <row r="75" spans="1:16">
      <c r="A75" s="2"/>
      <c r="B75" s="624" t="s">
        <v>233</v>
      </c>
      <c r="C75" s="93">
        <v>23200</v>
      </c>
      <c r="D75" s="93">
        <v>722562</v>
      </c>
      <c r="E75" s="95">
        <v>958920</v>
      </c>
      <c r="F75" s="93">
        <f t="shared" si="6"/>
        <v>236358</v>
      </c>
      <c r="G75" s="180">
        <f t="shared" si="7"/>
        <v>2.0444439369908741E-2</v>
      </c>
      <c r="H75" s="224">
        <f t="shared" si="8"/>
        <v>41.332758620689653</v>
      </c>
      <c r="I75" s="217" t="s">
        <v>329</v>
      </c>
      <c r="L75" s="178"/>
      <c r="M75" s="101"/>
      <c r="N75" s="179"/>
      <c r="O75" s="101"/>
      <c r="P75" s="2"/>
    </row>
    <row r="76" spans="1:16">
      <c r="A76" s="2"/>
      <c r="B76" s="624" t="s">
        <v>234</v>
      </c>
      <c r="C76" s="93">
        <v>751</v>
      </c>
      <c r="D76" s="93">
        <v>69679</v>
      </c>
      <c r="E76" s="95">
        <v>71625</v>
      </c>
      <c r="F76" s="93">
        <f t="shared" si="6"/>
        <v>1946</v>
      </c>
      <c r="G76" s="180">
        <f t="shared" si="7"/>
        <v>1.74550438439128E-3</v>
      </c>
      <c r="H76" s="224">
        <f t="shared" si="8"/>
        <v>95.372836218375497</v>
      </c>
      <c r="I76" s="217" t="s">
        <v>328</v>
      </c>
      <c r="L76" s="178"/>
      <c r="M76" s="101"/>
      <c r="N76" s="179"/>
      <c r="O76" s="101"/>
      <c r="P76" s="2"/>
    </row>
    <row r="77" spans="1:16">
      <c r="A77" s="2"/>
      <c r="B77" s="624" t="s">
        <v>93</v>
      </c>
      <c r="C77" s="93">
        <v>48310</v>
      </c>
      <c r="D77" s="93">
        <v>8562623</v>
      </c>
      <c r="E77" s="95">
        <v>10627165</v>
      </c>
      <c r="F77" s="93">
        <f t="shared" si="6"/>
        <v>2064542</v>
      </c>
      <c r="G77" s="180">
        <f t="shared" si="7"/>
        <v>1.5069433163179087E-2</v>
      </c>
      <c r="H77" s="224">
        <f t="shared" si="8"/>
        <v>219.97857586421031</v>
      </c>
      <c r="I77" s="217" t="s">
        <v>10</v>
      </c>
      <c r="L77" s="178"/>
      <c r="M77" s="101"/>
      <c r="N77" s="179"/>
      <c r="O77" s="101"/>
      <c r="P77" s="2"/>
    </row>
    <row r="78" spans="1:16">
      <c r="A78" s="2"/>
      <c r="B78" s="624" t="s">
        <v>87</v>
      </c>
      <c r="C78" s="93">
        <v>283561</v>
      </c>
      <c r="D78" s="93">
        <v>12628596</v>
      </c>
      <c r="E78" s="95">
        <v>17084357</v>
      </c>
      <c r="F78" s="93">
        <f t="shared" si="6"/>
        <v>4455761</v>
      </c>
      <c r="G78" s="180">
        <f t="shared" si="7"/>
        <v>2.2051941680611208E-2</v>
      </c>
      <c r="H78" s="224">
        <f t="shared" si="8"/>
        <v>60.24931848879077</v>
      </c>
      <c r="I78" s="217" t="s">
        <v>10</v>
      </c>
      <c r="L78" s="178"/>
      <c r="M78" s="101"/>
      <c r="N78" s="179"/>
      <c r="O78" s="101"/>
      <c r="P78" s="2"/>
    </row>
    <row r="79" spans="1:16">
      <c r="A79" s="2"/>
      <c r="B79" s="624" t="s">
        <v>86</v>
      </c>
      <c r="C79" s="93">
        <v>1002000</v>
      </c>
      <c r="D79" s="93">
        <v>68334905</v>
      </c>
      <c r="E79" s="95">
        <v>98423595</v>
      </c>
      <c r="F79" s="93">
        <f t="shared" si="6"/>
        <v>30088690</v>
      </c>
      <c r="G79" s="180">
        <f t="shared" si="7"/>
        <v>2.7519510343945015E-2</v>
      </c>
      <c r="H79" s="224">
        <f t="shared" si="8"/>
        <v>98.227140718562879</v>
      </c>
      <c r="I79" s="217" t="s">
        <v>10</v>
      </c>
      <c r="L79" s="178"/>
      <c r="M79" s="101"/>
      <c r="N79" s="179"/>
      <c r="O79" s="101"/>
      <c r="P79" s="2"/>
    </row>
    <row r="80" spans="1:16">
      <c r="A80" s="2"/>
      <c r="B80" s="624" t="s">
        <v>129</v>
      </c>
      <c r="C80" s="93">
        <v>21041</v>
      </c>
      <c r="D80" s="93">
        <v>5811836</v>
      </c>
      <c r="E80" s="95">
        <v>6420744</v>
      </c>
      <c r="F80" s="93">
        <f t="shared" si="6"/>
        <v>608908</v>
      </c>
      <c r="G80" s="180">
        <f t="shared" si="7"/>
        <v>6.5481458871172555E-3</v>
      </c>
      <c r="H80" s="224">
        <f t="shared" si="8"/>
        <v>305.15393755049666</v>
      </c>
      <c r="I80" s="217" t="s">
        <v>411</v>
      </c>
      <c r="L80" s="178"/>
      <c r="M80" s="101"/>
      <c r="N80" s="179"/>
      <c r="O80" s="101"/>
      <c r="P80" s="2"/>
    </row>
    <row r="81" spans="1:16">
      <c r="A81" s="2"/>
      <c r="B81" s="624" t="s">
        <v>26</v>
      </c>
      <c r="C81" s="93">
        <v>28051</v>
      </c>
      <c r="D81" s="93">
        <v>530896</v>
      </c>
      <c r="E81" s="95">
        <v>1308974</v>
      </c>
      <c r="F81" s="93">
        <f t="shared" si="6"/>
        <v>778078</v>
      </c>
      <c r="G81" s="180">
        <f t="shared" si="7"/>
        <v>9.1599625915433525E-2</v>
      </c>
      <c r="H81" s="224">
        <f t="shared" si="8"/>
        <v>46.66407614701793</v>
      </c>
      <c r="I81" s="217" t="s">
        <v>10</v>
      </c>
      <c r="L81" s="178"/>
      <c r="M81" s="101"/>
      <c r="N81" s="179"/>
      <c r="O81" s="101"/>
      <c r="P81" s="2"/>
    </row>
    <row r="82" spans="1:16">
      <c r="A82" s="2"/>
      <c r="B82" s="624" t="s">
        <v>130</v>
      </c>
      <c r="C82" s="93">
        <v>117600</v>
      </c>
      <c r="D82" s="93">
        <v>3535156</v>
      </c>
      <c r="E82" s="95">
        <v>3213972</v>
      </c>
      <c r="F82" s="93">
        <f t="shared" si="6"/>
        <v>-321184</v>
      </c>
      <c r="G82" s="180">
        <f t="shared" si="7"/>
        <v>-5.6783915617868068E-3</v>
      </c>
      <c r="H82" s="224">
        <f t="shared" si="8"/>
        <v>27.329693877551019</v>
      </c>
      <c r="I82" s="217" t="s">
        <v>411</v>
      </c>
      <c r="L82" s="178"/>
      <c r="M82" s="101"/>
      <c r="N82" s="179"/>
      <c r="O82" s="101"/>
      <c r="P82" s="2"/>
    </row>
    <row r="83" spans="1:16">
      <c r="A83" s="2"/>
      <c r="B83" s="624" t="s">
        <v>37</v>
      </c>
      <c r="C83" s="93">
        <v>45228</v>
      </c>
      <c r="D83" s="93">
        <v>1396985</v>
      </c>
      <c r="E83" s="95">
        <v>1320884</v>
      </c>
      <c r="F83" s="93">
        <f t="shared" si="6"/>
        <v>-76101</v>
      </c>
      <c r="G83" s="180">
        <f t="shared" si="7"/>
        <v>-3.4046983324803057E-3</v>
      </c>
      <c r="H83" s="224">
        <f t="shared" si="8"/>
        <v>29.205005748651278</v>
      </c>
      <c r="I83" s="217" t="s">
        <v>10</v>
      </c>
      <c r="L83" s="178"/>
      <c r="M83" s="101"/>
      <c r="N83" s="179"/>
      <c r="O83" s="101"/>
      <c r="P83" s="2"/>
    </row>
    <row r="84" spans="1:16">
      <c r="A84" s="2"/>
      <c r="B84" s="624" t="s">
        <v>131</v>
      </c>
      <c r="C84" s="93">
        <v>1104300</v>
      </c>
      <c r="D84" s="93">
        <v>66443603</v>
      </c>
      <c r="E84" s="95">
        <v>109224559</v>
      </c>
      <c r="F84" s="93">
        <f t="shared" si="6"/>
        <v>42780956</v>
      </c>
      <c r="G84" s="180">
        <f t="shared" si="7"/>
        <v>4.0241793480103719E-2</v>
      </c>
      <c r="H84" s="224">
        <f t="shared" si="8"/>
        <v>98.908411663497233</v>
      </c>
      <c r="I84" s="217" t="s">
        <v>411</v>
      </c>
      <c r="L84" s="178"/>
      <c r="M84" s="101"/>
      <c r="N84" s="179"/>
      <c r="O84" s="101"/>
      <c r="P84" s="2"/>
    </row>
    <row r="85" spans="1:16">
      <c r="A85" s="2"/>
      <c r="B85" s="624" t="s">
        <v>235</v>
      </c>
      <c r="C85" s="93">
        <v>1393</v>
      </c>
      <c r="D85" s="93">
        <v>46491</v>
      </c>
      <c r="E85" s="95">
        <v>48497</v>
      </c>
      <c r="F85" s="93">
        <f t="shared" si="6"/>
        <v>2006</v>
      </c>
      <c r="G85" s="180">
        <f t="shared" si="7"/>
        <v>2.6967585124002495E-3</v>
      </c>
      <c r="H85" s="224">
        <f t="shared" si="8"/>
        <v>34.814788226848528</v>
      </c>
      <c r="I85" s="217" t="s">
        <v>328</v>
      </c>
      <c r="L85" s="178"/>
      <c r="M85" s="101"/>
      <c r="N85" s="179"/>
      <c r="O85" s="101"/>
      <c r="P85" s="2"/>
    </row>
    <row r="86" spans="1:16">
      <c r="A86" s="2"/>
      <c r="B86" s="624" t="s">
        <v>106</v>
      </c>
      <c r="C86" s="93">
        <v>18274</v>
      </c>
      <c r="D86" s="93">
        <v>811223</v>
      </c>
      <c r="E86" s="95">
        <v>883483</v>
      </c>
      <c r="F86" s="93">
        <f t="shared" si="6"/>
        <v>72260</v>
      </c>
      <c r="G86" s="180">
        <f t="shared" si="7"/>
        <v>5.5672114819229727E-3</v>
      </c>
      <c r="H86" s="224">
        <f t="shared" si="8"/>
        <v>48.346448506074204</v>
      </c>
      <c r="I86" s="217" t="s">
        <v>411</v>
      </c>
      <c r="L86" s="178"/>
      <c r="M86" s="101"/>
      <c r="N86" s="179"/>
      <c r="O86" s="101"/>
      <c r="P86" s="2"/>
    </row>
    <row r="87" spans="1:16">
      <c r="A87" s="2"/>
      <c r="B87" s="624" t="s">
        <v>29</v>
      </c>
      <c r="C87" s="93">
        <v>338145</v>
      </c>
      <c r="D87" s="93">
        <v>5176209</v>
      </c>
      <c r="E87" s="95">
        <v>5518050</v>
      </c>
      <c r="F87" s="93">
        <f t="shared" si="6"/>
        <v>341841</v>
      </c>
      <c r="G87" s="180">
        <f t="shared" si="7"/>
        <v>4.1275502013152872E-3</v>
      </c>
      <c r="H87" s="224">
        <f t="shared" si="8"/>
        <v>16.318591136938295</v>
      </c>
      <c r="I87" s="217" t="s">
        <v>10</v>
      </c>
      <c r="L87" s="178"/>
      <c r="M87" s="101"/>
      <c r="N87" s="179"/>
      <c r="O87" s="101"/>
      <c r="P87" s="2"/>
    </row>
    <row r="88" spans="1:16">
      <c r="A88" s="2"/>
      <c r="B88" s="624" t="s">
        <v>53</v>
      </c>
      <c r="C88" s="93">
        <v>551500</v>
      </c>
      <c r="D88" s="93">
        <v>60912498</v>
      </c>
      <c r="E88" s="95">
        <v>66987244</v>
      </c>
      <c r="F88" s="93">
        <f t="shared" si="6"/>
        <v>6074746</v>
      </c>
      <c r="G88" s="180">
        <f t="shared" si="7"/>
        <v>6.233066077835127E-3</v>
      </c>
      <c r="H88" s="224">
        <f t="shared" si="8"/>
        <v>121.46372438803265</v>
      </c>
      <c r="I88" s="217" t="s">
        <v>10</v>
      </c>
      <c r="L88" s="178"/>
      <c r="M88" s="101"/>
      <c r="N88" s="179"/>
      <c r="O88" s="101"/>
      <c r="P88" s="2"/>
    </row>
    <row r="89" spans="1:16">
      <c r="A89" s="2"/>
      <c r="B89" s="624" t="s">
        <v>236</v>
      </c>
      <c r="C89" s="93">
        <v>90000</v>
      </c>
      <c r="D89" s="93">
        <v>159963</v>
      </c>
      <c r="E89" s="273"/>
      <c r="F89" s="432"/>
      <c r="G89" s="433"/>
      <c r="H89" s="434"/>
      <c r="I89" s="217" t="s">
        <v>329</v>
      </c>
      <c r="L89" s="178"/>
      <c r="M89" s="101"/>
      <c r="N89" s="179"/>
      <c r="O89" s="101"/>
      <c r="P89" s="2"/>
    </row>
    <row r="90" spans="1:16">
      <c r="A90" s="2"/>
      <c r="B90" s="624" t="s">
        <v>237</v>
      </c>
      <c r="C90" s="93">
        <v>4167</v>
      </c>
      <c r="D90" s="93">
        <v>237267</v>
      </c>
      <c r="E90" s="95">
        <v>277679</v>
      </c>
      <c r="F90" s="93">
        <f t="shared" ref="F90:F98" si="9">E90-D90</f>
        <v>40412</v>
      </c>
      <c r="G90" s="180">
        <f t="shared" ref="G90:G98" si="10">F90/D90/16</f>
        <v>1.0645180324276027E-2</v>
      </c>
      <c r="H90" s="224">
        <f t="shared" ref="H90:H98" si="11">E90/C90</f>
        <v>66.63762898968082</v>
      </c>
      <c r="I90" s="217" t="s">
        <v>329</v>
      </c>
      <c r="L90" s="178"/>
      <c r="M90" s="101"/>
      <c r="N90" s="179"/>
      <c r="O90" s="101"/>
      <c r="P90" s="2"/>
    </row>
    <row r="91" spans="1:16">
      <c r="A91" s="2"/>
      <c r="B91" s="624" t="s">
        <v>76</v>
      </c>
      <c r="C91" s="93">
        <v>267668</v>
      </c>
      <c r="D91" s="93">
        <v>1231548</v>
      </c>
      <c r="E91" s="95">
        <v>2119275</v>
      </c>
      <c r="F91" s="93">
        <f t="shared" si="9"/>
        <v>887727</v>
      </c>
      <c r="G91" s="180">
        <f t="shared" si="10"/>
        <v>4.5051380457765348E-2</v>
      </c>
      <c r="H91" s="224">
        <f t="shared" si="11"/>
        <v>7.9175508465711255</v>
      </c>
      <c r="I91" s="217" t="s">
        <v>10</v>
      </c>
      <c r="L91" s="178"/>
      <c r="M91" s="101"/>
      <c r="N91" s="179"/>
      <c r="O91" s="101"/>
      <c r="P91" s="2"/>
    </row>
    <row r="92" spans="1:16">
      <c r="A92" s="2"/>
      <c r="B92" s="624" t="s">
        <v>132</v>
      </c>
      <c r="C92" s="93">
        <v>11295</v>
      </c>
      <c r="D92" s="93">
        <v>1228863</v>
      </c>
      <c r="E92" s="95">
        <v>2280102</v>
      </c>
      <c r="F92" s="93">
        <f t="shared" si="9"/>
        <v>1051239</v>
      </c>
      <c r="G92" s="180">
        <f t="shared" si="10"/>
        <v>5.346603933880343E-2</v>
      </c>
      <c r="H92" s="224">
        <f t="shared" si="11"/>
        <v>201.86826029216468</v>
      </c>
      <c r="I92" s="217" t="s">
        <v>411</v>
      </c>
      <c r="L92" s="178"/>
      <c r="M92" s="101"/>
      <c r="N92" s="179"/>
      <c r="O92" s="101"/>
      <c r="P92" s="2"/>
    </row>
    <row r="93" spans="1:16">
      <c r="A93" s="2"/>
      <c r="B93" s="624" t="s">
        <v>133</v>
      </c>
      <c r="C93" s="93">
        <v>69700</v>
      </c>
      <c r="D93" s="93">
        <v>4418300</v>
      </c>
      <c r="E93" s="95">
        <v>3731000</v>
      </c>
      <c r="F93" s="93">
        <f t="shared" si="9"/>
        <v>-687300</v>
      </c>
      <c r="G93" s="180">
        <f t="shared" si="10"/>
        <v>-9.7223479618857925E-3</v>
      </c>
      <c r="H93" s="224">
        <f t="shared" si="11"/>
        <v>53.529411764705884</v>
      </c>
      <c r="I93" s="217" t="s">
        <v>411</v>
      </c>
      <c r="L93" s="178"/>
      <c r="M93" s="101"/>
      <c r="N93" s="179"/>
      <c r="O93" s="101"/>
      <c r="P93" s="2"/>
    </row>
    <row r="94" spans="1:16">
      <c r="A94" s="2"/>
      <c r="B94" s="624" t="s">
        <v>39</v>
      </c>
      <c r="C94" s="93">
        <v>357022</v>
      </c>
      <c r="D94" s="93">
        <v>82211508</v>
      </c>
      <c r="E94" s="95">
        <v>82927922</v>
      </c>
      <c r="F94" s="93">
        <f t="shared" si="9"/>
        <v>716414</v>
      </c>
      <c r="G94" s="180">
        <f t="shared" si="10"/>
        <v>5.4464242402657299E-4</v>
      </c>
      <c r="H94" s="224">
        <f t="shared" si="11"/>
        <v>232.27678406372718</v>
      </c>
      <c r="I94" s="217" t="s">
        <v>10</v>
      </c>
      <c r="L94" s="178"/>
      <c r="M94" s="101"/>
      <c r="N94" s="179"/>
      <c r="O94" s="101"/>
      <c r="P94" s="2"/>
    </row>
    <row r="95" spans="1:16">
      <c r="A95" s="2"/>
      <c r="B95" s="624" t="s">
        <v>134</v>
      </c>
      <c r="C95" s="93">
        <v>238533</v>
      </c>
      <c r="D95" s="93">
        <v>18824994</v>
      </c>
      <c r="E95" s="95">
        <v>29767108</v>
      </c>
      <c r="F95" s="93">
        <f t="shared" si="9"/>
        <v>10942114</v>
      </c>
      <c r="G95" s="180">
        <f t="shared" si="10"/>
        <v>3.6328411313172264E-2</v>
      </c>
      <c r="H95" s="224">
        <f t="shared" si="11"/>
        <v>124.79241027446936</v>
      </c>
      <c r="I95" s="217" t="s">
        <v>411</v>
      </c>
      <c r="L95" s="178"/>
      <c r="M95" s="101"/>
      <c r="N95" s="179"/>
      <c r="O95" s="101"/>
      <c r="P95" s="2"/>
    </row>
    <row r="96" spans="1:16">
      <c r="A96" s="2"/>
      <c r="B96" s="624" t="s">
        <v>45</v>
      </c>
      <c r="C96" s="93">
        <v>131957</v>
      </c>
      <c r="D96" s="93">
        <v>10805808</v>
      </c>
      <c r="E96" s="95">
        <v>10727668</v>
      </c>
      <c r="F96" s="93">
        <f t="shared" si="9"/>
        <v>-78140</v>
      </c>
      <c r="G96" s="180">
        <f t="shared" si="10"/>
        <v>-4.5195602216881886E-4</v>
      </c>
      <c r="H96" s="224">
        <f t="shared" si="11"/>
        <v>81.296695135536581</v>
      </c>
      <c r="I96" s="217" t="s">
        <v>10</v>
      </c>
      <c r="L96" s="178"/>
      <c r="M96" s="101"/>
      <c r="N96" s="179"/>
      <c r="O96" s="101"/>
      <c r="P96" s="2"/>
    </row>
    <row r="97" spans="1:16">
      <c r="A97" s="2"/>
      <c r="B97" s="624" t="s">
        <v>238</v>
      </c>
      <c r="C97" s="93">
        <v>2166086</v>
      </c>
      <c r="D97" s="93">
        <v>56200</v>
      </c>
      <c r="E97" s="95">
        <v>56025</v>
      </c>
      <c r="F97" s="93">
        <f t="shared" si="9"/>
        <v>-175</v>
      </c>
      <c r="G97" s="180">
        <f t="shared" si="10"/>
        <v>-1.9461743772241993E-4</v>
      </c>
      <c r="H97" s="224">
        <f t="shared" si="11"/>
        <v>2.5864624026931526E-2</v>
      </c>
      <c r="I97" s="217" t="s">
        <v>328</v>
      </c>
      <c r="L97" s="178"/>
      <c r="M97" s="101"/>
      <c r="N97" s="179"/>
      <c r="O97" s="101"/>
      <c r="P97" s="2"/>
    </row>
    <row r="98" spans="1:16">
      <c r="A98" s="2"/>
      <c r="B98" s="624" t="s">
        <v>239</v>
      </c>
      <c r="C98" s="93">
        <v>344</v>
      </c>
      <c r="D98" s="93">
        <v>101620</v>
      </c>
      <c r="E98" s="95">
        <v>111454</v>
      </c>
      <c r="F98" s="93">
        <f t="shared" si="9"/>
        <v>9834</v>
      </c>
      <c r="G98" s="180">
        <f t="shared" si="10"/>
        <v>6.0482680574690025E-3</v>
      </c>
      <c r="H98" s="224">
        <f t="shared" si="11"/>
        <v>323.99418604651163</v>
      </c>
      <c r="I98" s="217" t="s">
        <v>329</v>
      </c>
      <c r="L98" s="178"/>
      <c r="M98" s="101"/>
      <c r="N98" s="179"/>
      <c r="O98" s="101"/>
      <c r="P98" s="2"/>
    </row>
    <row r="99" spans="1:16">
      <c r="A99" s="2"/>
      <c r="B99" s="624" t="s">
        <v>240</v>
      </c>
      <c r="C99" s="93">
        <v>1710</v>
      </c>
      <c r="D99" s="93">
        <v>428816</v>
      </c>
      <c r="E99" s="273"/>
      <c r="F99" s="432"/>
      <c r="G99" s="433"/>
      <c r="H99" s="434"/>
      <c r="I99" s="217" t="s">
        <v>329</v>
      </c>
      <c r="L99" s="178"/>
      <c r="M99" s="101"/>
      <c r="N99" s="179"/>
      <c r="O99" s="101"/>
      <c r="P99" s="2"/>
    </row>
    <row r="100" spans="1:16">
      <c r="A100" s="2"/>
      <c r="B100" s="624" t="s">
        <v>108</v>
      </c>
      <c r="C100" s="93">
        <v>108889</v>
      </c>
      <c r="D100" s="93">
        <v>11688660</v>
      </c>
      <c r="E100" s="95">
        <v>17247807</v>
      </c>
      <c r="F100" s="93">
        <f t="shared" ref="F100:F137" si="12">E100-D100</f>
        <v>5559147</v>
      </c>
      <c r="G100" s="180">
        <f t="shared" ref="G100:G137" si="13">F100/D100/16</f>
        <v>2.9725108566764712E-2</v>
      </c>
      <c r="H100" s="224">
        <f t="shared" ref="H100:H137" si="14">E100/C100</f>
        <v>158.39806592034091</v>
      </c>
      <c r="I100" s="217" t="s">
        <v>10</v>
      </c>
      <c r="L100" s="178"/>
      <c r="M100" s="101"/>
      <c r="N100" s="179"/>
      <c r="O100" s="101"/>
      <c r="P100" s="2"/>
    </row>
    <row r="101" spans="1:16">
      <c r="A101" s="2"/>
      <c r="B101" s="624" t="s">
        <v>135</v>
      </c>
      <c r="C101" s="93">
        <v>245857</v>
      </c>
      <c r="D101" s="93">
        <v>8799165</v>
      </c>
      <c r="E101" s="95">
        <v>12414318</v>
      </c>
      <c r="F101" s="93">
        <f t="shared" si="12"/>
        <v>3615153</v>
      </c>
      <c r="G101" s="180">
        <f t="shared" si="13"/>
        <v>2.5678239071548266E-2</v>
      </c>
      <c r="H101" s="224">
        <f t="shared" si="14"/>
        <v>50.494059554944542</v>
      </c>
      <c r="I101" s="217" t="s">
        <v>411</v>
      </c>
      <c r="L101" s="178"/>
      <c r="M101" s="101"/>
      <c r="N101" s="179"/>
      <c r="O101" s="101"/>
      <c r="P101" s="2"/>
    </row>
    <row r="102" spans="1:16">
      <c r="A102" s="2"/>
      <c r="B102" s="624" t="s">
        <v>136</v>
      </c>
      <c r="C102" s="93">
        <v>36125</v>
      </c>
      <c r="D102" s="93">
        <v>1315455</v>
      </c>
      <c r="E102" s="95">
        <v>1874309</v>
      </c>
      <c r="F102" s="93">
        <f t="shared" si="12"/>
        <v>558854</v>
      </c>
      <c r="G102" s="180">
        <f t="shared" si="13"/>
        <v>2.6552314598370905E-2</v>
      </c>
      <c r="H102" s="224">
        <f t="shared" si="14"/>
        <v>51.883986159169552</v>
      </c>
      <c r="I102" s="217" t="s">
        <v>411</v>
      </c>
      <c r="L102" s="178"/>
      <c r="M102" s="101"/>
      <c r="N102" s="179"/>
      <c r="O102" s="101"/>
      <c r="P102" s="2"/>
    </row>
    <row r="103" spans="1:16">
      <c r="A103" s="2"/>
      <c r="B103" s="624" t="s">
        <v>96</v>
      </c>
      <c r="C103" s="93">
        <v>214969</v>
      </c>
      <c r="D103" s="93">
        <v>742218</v>
      </c>
      <c r="E103" s="95">
        <v>779004</v>
      </c>
      <c r="F103" s="93">
        <f t="shared" si="12"/>
        <v>36786</v>
      </c>
      <c r="G103" s="180">
        <f t="shared" si="13"/>
        <v>3.0976411243057969E-3</v>
      </c>
      <c r="H103" s="224">
        <f t="shared" si="14"/>
        <v>3.623796919555843</v>
      </c>
      <c r="I103" s="217" t="s">
        <v>10</v>
      </c>
      <c r="L103" s="178"/>
      <c r="M103" s="101"/>
      <c r="N103" s="179"/>
      <c r="O103" s="101"/>
      <c r="P103" s="2"/>
    </row>
    <row r="104" spans="1:16">
      <c r="A104" s="2"/>
      <c r="B104" s="624" t="s">
        <v>137</v>
      </c>
      <c r="C104" s="93">
        <v>27750</v>
      </c>
      <c r="D104" s="93">
        <v>8549202</v>
      </c>
      <c r="E104" s="95">
        <v>11123176</v>
      </c>
      <c r="F104" s="93">
        <f t="shared" si="12"/>
        <v>2573974</v>
      </c>
      <c r="G104" s="180">
        <f t="shared" si="13"/>
        <v>1.881735570173684E-2</v>
      </c>
      <c r="H104" s="224">
        <f t="shared" si="14"/>
        <v>400.83517117117117</v>
      </c>
      <c r="I104" s="217" t="s">
        <v>411</v>
      </c>
      <c r="L104" s="178"/>
      <c r="M104" s="101"/>
      <c r="N104" s="179"/>
      <c r="O104" s="101"/>
      <c r="P104" s="2"/>
    </row>
    <row r="105" spans="1:16">
      <c r="A105" s="2"/>
      <c r="B105" s="624" t="s">
        <v>97</v>
      </c>
      <c r="C105" s="93">
        <v>112492</v>
      </c>
      <c r="D105" s="93">
        <v>6243080</v>
      </c>
      <c r="E105" s="95">
        <v>9587522</v>
      </c>
      <c r="F105" s="93">
        <f t="shared" si="12"/>
        <v>3344442</v>
      </c>
      <c r="G105" s="180">
        <f t="shared" si="13"/>
        <v>3.3481490706510249E-2</v>
      </c>
      <c r="H105" s="224">
        <f t="shared" si="14"/>
        <v>85.228478469580054</v>
      </c>
      <c r="I105" s="217" t="s">
        <v>10</v>
      </c>
      <c r="L105" s="178"/>
      <c r="M105" s="101"/>
      <c r="N105" s="179"/>
      <c r="O105" s="101"/>
      <c r="P105" s="2"/>
    </row>
    <row r="106" spans="1:16">
      <c r="A106" s="2"/>
      <c r="B106" s="624" t="s">
        <v>360</v>
      </c>
      <c r="C106" s="93">
        <v>1104</v>
      </c>
      <c r="D106" s="93">
        <v>6665000</v>
      </c>
      <c r="E106" s="95">
        <v>7451000</v>
      </c>
      <c r="F106" s="93">
        <f t="shared" si="12"/>
        <v>786000</v>
      </c>
      <c r="G106" s="180">
        <f t="shared" si="13"/>
        <v>7.3705926481620401E-3</v>
      </c>
      <c r="H106" s="224">
        <f t="shared" si="14"/>
        <v>6749.094202898551</v>
      </c>
      <c r="I106" s="217" t="s">
        <v>329</v>
      </c>
      <c r="L106" s="178"/>
      <c r="M106" s="101"/>
      <c r="N106" s="179"/>
      <c r="O106" s="101"/>
      <c r="P106" s="2"/>
    </row>
    <row r="107" spans="1:16">
      <c r="A107" s="2"/>
      <c r="B107" s="624" t="s">
        <v>75</v>
      </c>
      <c r="C107" s="93">
        <v>93028</v>
      </c>
      <c r="D107" s="93">
        <v>10210971</v>
      </c>
      <c r="E107" s="95">
        <v>9768785</v>
      </c>
      <c r="F107" s="93">
        <f t="shared" si="12"/>
        <v>-442186</v>
      </c>
      <c r="G107" s="180">
        <f t="shared" si="13"/>
        <v>-2.7065618930853883E-3</v>
      </c>
      <c r="H107" s="224">
        <f t="shared" si="14"/>
        <v>105.00908328675237</v>
      </c>
      <c r="I107" s="217" t="s">
        <v>10</v>
      </c>
      <c r="L107" s="178"/>
      <c r="M107" s="101"/>
      <c r="N107" s="179"/>
      <c r="O107" s="101"/>
      <c r="P107" s="2"/>
    </row>
    <row r="108" spans="1:16">
      <c r="A108" s="2"/>
      <c r="B108" s="624" t="s">
        <v>241</v>
      </c>
      <c r="C108" s="93">
        <v>103000</v>
      </c>
      <c r="D108" s="93">
        <v>281205</v>
      </c>
      <c r="E108" s="95">
        <v>353574</v>
      </c>
      <c r="F108" s="93">
        <f t="shared" si="12"/>
        <v>72369</v>
      </c>
      <c r="G108" s="180">
        <f t="shared" si="13"/>
        <v>1.6084573531765081E-2</v>
      </c>
      <c r="H108" s="224">
        <f t="shared" si="14"/>
        <v>3.432757281553398</v>
      </c>
      <c r="I108" s="217" t="s">
        <v>329</v>
      </c>
      <c r="L108" s="178"/>
      <c r="M108" s="101"/>
      <c r="N108" s="179"/>
      <c r="O108" s="101"/>
      <c r="P108" s="2"/>
    </row>
    <row r="109" spans="1:16">
      <c r="A109" s="2"/>
      <c r="B109" s="624" t="s">
        <v>110</v>
      </c>
      <c r="C109" s="93">
        <v>3287263</v>
      </c>
      <c r="D109" s="93">
        <v>1053481072</v>
      </c>
      <c r="E109" s="95">
        <v>1352617328</v>
      </c>
      <c r="F109" s="93">
        <f t="shared" si="12"/>
        <v>299136256</v>
      </c>
      <c r="G109" s="180">
        <f t="shared" si="13"/>
        <v>1.774689313070069E-2</v>
      </c>
      <c r="H109" s="224">
        <f t="shared" si="14"/>
        <v>411.47219677890087</v>
      </c>
      <c r="I109" s="217" t="s">
        <v>411</v>
      </c>
      <c r="L109" s="178"/>
      <c r="M109" s="101"/>
      <c r="N109" s="179"/>
      <c r="O109" s="101"/>
      <c r="P109" s="2"/>
    </row>
    <row r="110" spans="1:16">
      <c r="A110" s="2"/>
      <c r="B110" s="624" t="s">
        <v>89</v>
      </c>
      <c r="C110" s="93">
        <v>1904569</v>
      </c>
      <c r="D110" s="93">
        <v>211540428</v>
      </c>
      <c r="E110" s="95">
        <v>267663435</v>
      </c>
      <c r="F110" s="93">
        <f t="shared" si="12"/>
        <v>56123007</v>
      </c>
      <c r="G110" s="180">
        <f t="shared" si="13"/>
        <v>1.6581643379770413E-2</v>
      </c>
      <c r="H110" s="224">
        <f t="shared" si="14"/>
        <v>140.53753631399019</v>
      </c>
      <c r="I110" s="217" t="s">
        <v>10</v>
      </c>
      <c r="L110" s="178"/>
      <c r="M110" s="101"/>
      <c r="N110" s="179"/>
      <c r="O110" s="101"/>
      <c r="P110" s="2"/>
    </row>
    <row r="111" spans="1:16">
      <c r="A111" s="2"/>
      <c r="B111" s="624" t="s">
        <v>46</v>
      </c>
      <c r="C111" s="93">
        <v>1648195</v>
      </c>
      <c r="D111" s="93">
        <v>65850062</v>
      </c>
      <c r="E111" s="95">
        <v>81800269</v>
      </c>
      <c r="F111" s="93">
        <f t="shared" si="12"/>
        <v>15950207</v>
      </c>
      <c r="G111" s="180">
        <f t="shared" si="13"/>
        <v>1.5138754728886967E-2</v>
      </c>
      <c r="H111" s="224">
        <f t="shared" si="14"/>
        <v>49.630213051246969</v>
      </c>
      <c r="I111" s="217" t="s">
        <v>10</v>
      </c>
      <c r="L111" s="178"/>
      <c r="M111" s="101"/>
      <c r="N111" s="179"/>
      <c r="O111" s="101"/>
      <c r="P111" s="2"/>
    </row>
    <row r="112" spans="1:16">
      <c r="A112" s="2"/>
      <c r="B112" s="624" t="s">
        <v>74</v>
      </c>
      <c r="C112" s="93">
        <v>438317</v>
      </c>
      <c r="D112" s="93">
        <v>23574751</v>
      </c>
      <c r="E112" s="95">
        <v>38433600</v>
      </c>
      <c r="F112" s="93">
        <f t="shared" si="12"/>
        <v>14858849</v>
      </c>
      <c r="G112" s="180">
        <f t="shared" si="13"/>
        <v>3.9392910767116901E-2</v>
      </c>
      <c r="H112" s="224">
        <f t="shared" si="14"/>
        <v>87.684484060622793</v>
      </c>
      <c r="I112" s="217" t="s">
        <v>10</v>
      </c>
      <c r="L112" s="178"/>
      <c r="M112" s="101"/>
      <c r="N112" s="179"/>
      <c r="O112" s="101"/>
      <c r="P112" s="2"/>
    </row>
    <row r="113" spans="1:16">
      <c r="A113" s="2"/>
      <c r="B113" s="624" t="s">
        <v>31</v>
      </c>
      <c r="C113" s="93">
        <v>70273</v>
      </c>
      <c r="D113" s="93">
        <v>3805174</v>
      </c>
      <c r="E113" s="95">
        <v>4853506</v>
      </c>
      <c r="F113" s="93">
        <f t="shared" si="12"/>
        <v>1048332</v>
      </c>
      <c r="G113" s="180">
        <f t="shared" si="13"/>
        <v>1.7218857797304407E-2</v>
      </c>
      <c r="H113" s="224">
        <f t="shared" si="14"/>
        <v>69.066440880565793</v>
      </c>
      <c r="I113" s="217" t="s">
        <v>10</v>
      </c>
      <c r="L113" s="178"/>
      <c r="M113" s="101"/>
      <c r="N113" s="179"/>
      <c r="O113" s="101"/>
      <c r="P113" s="2"/>
    </row>
    <row r="114" spans="1:16">
      <c r="A114" s="2"/>
      <c r="B114" s="624" t="s">
        <v>36</v>
      </c>
      <c r="C114" s="93">
        <v>22072</v>
      </c>
      <c r="D114" s="93">
        <v>6289000</v>
      </c>
      <c r="E114" s="95">
        <v>8883800</v>
      </c>
      <c r="F114" s="93">
        <f t="shared" si="12"/>
        <v>2594800</v>
      </c>
      <c r="G114" s="180">
        <f t="shared" si="13"/>
        <v>2.57870885673398E-2</v>
      </c>
      <c r="H114" s="224">
        <f t="shared" si="14"/>
        <v>402.49184487133022</v>
      </c>
      <c r="I114" s="217" t="s">
        <v>10</v>
      </c>
      <c r="L114" s="178"/>
      <c r="M114" s="101"/>
      <c r="N114" s="179"/>
      <c r="O114" s="101"/>
      <c r="P114" s="2"/>
    </row>
    <row r="115" spans="1:16">
      <c r="A115" s="2"/>
      <c r="B115" s="624" t="s">
        <v>50</v>
      </c>
      <c r="C115" s="93">
        <v>301318</v>
      </c>
      <c r="D115" s="93">
        <v>56942108</v>
      </c>
      <c r="E115" s="95">
        <v>60431283</v>
      </c>
      <c r="F115" s="93">
        <f t="shared" si="12"/>
        <v>3489175</v>
      </c>
      <c r="G115" s="180">
        <f t="shared" si="13"/>
        <v>3.8297394522169778E-3</v>
      </c>
      <c r="H115" s="224">
        <f t="shared" si="14"/>
        <v>200.55649845014239</v>
      </c>
      <c r="I115" s="217" t="s">
        <v>10</v>
      </c>
      <c r="L115" s="178"/>
      <c r="M115" s="101"/>
      <c r="N115" s="179"/>
      <c r="O115" s="101"/>
      <c r="P115" s="2"/>
    </row>
    <row r="116" spans="1:16">
      <c r="A116" s="2"/>
      <c r="B116" s="624" t="s">
        <v>90</v>
      </c>
      <c r="C116" s="93">
        <v>10991</v>
      </c>
      <c r="D116" s="93">
        <v>2589389</v>
      </c>
      <c r="E116" s="95">
        <v>2934855</v>
      </c>
      <c r="F116" s="93">
        <f t="shared" si="12"/>
        <v>345466</v>
      </c>
      <c r="G116" s="180">
        <f t="shared" si="13"/>
        <v>8.3385018627946585E-3</v>
      </c>
      <c r="H116" s="224">
        <f t="shared" si="14"/>
        <v>267.023473751251</v>
      </c>
      <c r="I116" s="217" t="s">
        <v>10</v>
      </c>
      <c r="L116" s="178"/>
      <c r="M116" s="101"/>
      <c r="N116" s="179"/>
      <c r="O116" s="101"/>
      <c r="P116" s="2"/>
    </row>
    <row r="117" spans="1:16">
      <c r="A117" s="2"/>
      <c r="B117" s="624" t="s">
        <v>34</v>
      </c>
      <c r="C117" s="93">
        <v>377915</v>
      </c>
      <c r="D117" s="93">
        <v>126843000</v>
      </c>
      <c r="E117" s="95">
        <v>126529100</v>
      </c>
      <c r="F117" s="93">
        <f t="shared" si="12"/>
        <v>-313900</v>
      </c>
      <c r="G117" s="180">
        <f t="shared" si="13"/>
        <v>-1.5466955212349123E-4</v>
      </c>
      <c r="H117" s="224">
        <f t="shared" si="14"/>
        <v>334.80835637643384</v>
      </c>
      <c r="I117" s="217" t="s">
        <v>10</v>
      </c>
      <c r="L117" s="178"/>
      <c r="M117" s="101"/>
      <c r="N117" s="179"/>
      <c r="O117" s="101"/>
      <c r="P117" s="2"/>
    </row>
    <row r="118" spans="1:16">
      <c r="A118" s="2"/>
      <c r="B118" s="624" t="s">
        <v>80</v>
      </c>
      <c r="C118" s="93">
        <v>89342</v>
      </c>
      <c r="D118" s="93">
        <v>4767476</v>
      </c>
      <c r="E118" s="95">
        <v>9956011</v>
      </c>
      <c r="F118" s="93">
        <f t="shared" si="12"/>
        <v>5188535</v>
      </c>
      <c r="G118" s="180">
        <f t="shared" si="13"/>
        <v>6.8019941264518158E-2</v>
      </c>
      <c r="H118" s="224">
        <f t="shared" si="14"/>
        <v>111.43707326901122</v>
      </c>
      <c r="I118" s="217" t="s">
        <v>10</v>
      </c>
      <c r="L118" s="178"/>
      <c r="M118" s="101"/>
      <c r="N118" s="179"/>
      <c r="O118" s="101"/>
      <c r="P118" s="2"/>
    </row>
    <row r="119" spans="1:16">
      <c r="A119" s="2"/>
      <c r="B119" s="624" t="s">
        <v>35</v>
      </c>
      <c r="C119" s="93">
        <v>2724900</v>
      </c>
      <c r="D119" s="93">
        <v>14883626</v>
      </c>
      <c r="E119" s="95">
        <v>18276499</v>
      </c>
      <c r="F119" s="93">
        <f t="shared" si="12"/>
        <v>3392873</v>
      </c>
      <c r="G119" s="180">
        <f t="shared" si="13"/>
        <v>1.4247506790347997E-2</v>
      </c>
      <c r="H119" s="224">
        <f t="shared" si="14"/>
        <v>6.7072182465411574</v>
      </c>
      <c r="I119" s="217" t="s">
        <v>10</v>
      </c>
      <c r="L119" s="178"/>
      <c r="M119" s="101"/>
      <c r="N119" s="179"/>
      <c r="O119" s="101"/>
      <c r="P119" s="2"/>
    </row>
    <row r="120" spans="1:16">
      <c r="A120" s="2"/>
      <c r="B120" s="624" t="s">
        <v>138</v>
      </c>
      <c r="C120" s="93">
        <v>580367</v>
      </c>
      <c r="D120" s="93">
        <v>31065820</v>
      </c>
      <c r="E120" s="95">
        <v>51393010</v>
      </c>
      <c r="F120" s="93">
        <f t="shared" si="12"/>
        <v>20327190</v>
      </c>
      <c r="G120" s="180">
        <f t="shared" si="13"/>
        <v>4.089540771819318E-2</v>
      </c>
      <c r="H120" s="224">
        <f t="shared" si="14"/>
        <v>88.552605506515704</v>
      </c>
      <c r="I120" s="217" t="s">
        <v>411</v>
      </c>
      <c r="L120" s="178"/>
      <c r="M120" s="101"/>
      <c r="N120" s="179"/>
      <c r="O120" s="101"/>
      <c r="P120" s="2"/>
    </row>
    <row r="121" spans="1:16">
      <c r="A121" s="2"/>
      <c r="B121" s="624" t="s">
        <v>242</v>
      </c>
      <c r="C121" s="93">
        <v>726</v>
      </c>
      <c r="D121" s="93">
        <v>84406</v>
      </c>
      <c r="E121" s="95">
        <v>115847</v>
      </c>
      <c r="F121" s="93">
        <f t="shared" si="12"/>
        <v>31441</v>
      </c>
      <c r="G121" s="180">
        <f t="shared" si="13"/>
        <v>2.3281075989858541E-2</v>
      </c>
      <c r="H121" s="224">
        <f t="shared" si="14"/>
        <v>159.56887052341597</v>
      </c>
      <c r="I121" s="217" t="s">
        <v>329</v>
      </c>
      <c r="L121" s="178"/>
      <c r="M121" s="101"/>
      <c r="N121" s="179"/>
      <c r="O121" s="101"/>
      <c r="P121" s="2"/>
    </row>
    <row r="122" spans="1:16">
      <c r="A122" s="2"/>
      <c r="B122" s="624" t="s">
        <v>15</v>
      </c>
      <c r="C122" s="93">
        <v>17818</v>
      </c>
      <c r="D122" s="93">
        <v>1929470</v>
      </c>
      <c r="E122" s="95">
        <v>4137309</v>
      </c>
      <c r="F122" s="93">
        <f t="shared" si="12"/>
        <v>2207839</v>
      </c>
      <c r="G122" s="180">
        <f t="shared" si="13"/>
        <v>7.1517016330909525E-2</v>
      </c>
      <c r="H122" s="224">
        <f t="shared" si="14"/>
        <v>232.19828263553708</v>
      </c>
      <c r="I122" s="217" t="s">
        <v>10</v>
      </c>
      <c r="L122" s="178"/>
      <c r="M122" s="101"/>
      <c r="N122" s="179"/>
      <c r="O122" s="101"/>
      <c r="P122" s="2"/>
    </row>
    <row r="123" spans="1:16">
      <c r="A123" s="2"/>
      <c r="B123" s="624" t="s">
        <v>139</v>
      </c>
      <c r="C123" s="93">
        <v>199951</v>
      </c>
      <c r="D123" s="93">
        <v>4898400</v>
      </c>
      <c r="E123" s="95">
        <v>6315800</v>
      </c>
      <c r="F123" s="93">
        <f t="shared" si="12"/>
        <v>1417400</v>
      </c>
      <c r="G123" s="180">
        <f t="shared" si="13"/>
        <v>1.8084986934509228E-2</v>
      </c>
      <c r="H123" s="224">
        <f t="shared" si="14"/>
        <v>31.586738750993995</v>
      </c>
      <c r="I123" s="217" t="s">
        <v>411</v>
      </c>
      <c r="L123" s="178"/>
      <c r="M123" s="101"/>
      <c r="N123" s="179"/>
      <c r="O123" s="101"/>
      <c r="P123" s="2"/>
    </row>
    <row r="124" spans="1:16">
      <c r="A124" s="2"/>
      <c r="B124" s="624" t="s">
        <v>140</v>
      </c>
      <c r="C124" s="93">
        <v>236800</v>
      </c>
      <c r="D124" s="93">
        <v>5342879</v>
      </c>
      <c r="E124" s="95">
        <v>7061507</v>
      </c>
      <c r="F124" s="93">
        <f t="shared" si="12"/>
        <v>1718628</v>
      </c>
      <c r="G124" s="180">
        <f t="shared" si="13"/>
        <v>2.010418914596419E-2</v>
      </c>
      <c r="H124" s="224">
        <f t="shared" si="14"/>
        <v>29.820553209459458</v>
      </c>
      <c r="I124" s="217" t="s">
        <v>411</v>
      </c>
      <c r="L124" s="178"/>
      <c r="M124" s="101"/>
      <c r="N124" s="179"/>
      <c r="O124" s="101"/>
      <c r="P124" s="2"/>
    </row>
    <row r="125" spans="1:16">
      <c r="A125" s="2"/>
      <c r="B125" s="624" t="s">
        <v>141</v>
      </c>
      <c r="C125" s="93">
        <v>64589</v>
      </c>
      <c r="D125" s="93">
        <v>2367550</v>
      </c>
      <c r="E125" s="95">
        <v>1926542</v>
      </c>
      <c r="F125" s="93">
        <f t="shared" si="12"/>
        <v>-441008</v>
      </c>
      <c r="G125" s="180">
        <f t="shared" si="13"/>
        <v>-1.1641992777343667E-2</v>
      </c>
      <c r="H125" s="224">
        <f t="shared" si="14"/>
        <v>29.827710600876308</v>
      </c>
      <c r="I125" s="217" t="s">
        <v>411</v>
      </c>
      <c r="L125" s="178"/>
      <c r="M125" s="101"/>
      <c r="N125" s="179"/>
      <c r="O125" s="101"/>
      <c r="P125" s="2"/>
    </row>
    <row r="126" spans="1:16">
      <c r="A126" s="2"/>
      <c r="B126" s="624" t="s">
        <v>73</v>
      </c>
      <c r="C126" s="93">
        <v>10400</v>
      </c>
      <c r="D126" s="93">
        <v>3235380</v>
      </c>
      <c r="E126" s="95">
        <v>6848925</v>
      </c>
      <c r="F126" s="93">
        <f t="shared" si="12"/>
        <v>3613545</v>
      </c>
      <c r="G126" s="180">
        <f t="shared" si="13"/>
        <v>6.9805266305658073E-2</v>
      </c>
      <c r="H126" s="224">
        <f t="shared" si="14"/>
        <v>658.55048076923072</v>
      </c>
      <c r="I126" s="217" t="s">
        <v>10</v>
      </c>
      <c r="L126" s="178"/>
      <c r="M126" s="101"/>
      <c r="N126" s="179"/>
      <c r="O126" s="101"/>
      <c r="P126" s="2"/>
    </row>
    <row r="127" spans="1:16">
      <c r="A127" s="2"/>
      <c r="B127" s="624" t="s">
        <v>142</v>
      </c>
      <c r="C127" s="93">
        <v>111369</v>
      </c>
      <c r="D127" s="93">
        <v>2891968</v>
      </c>
      <c r="E127" s="95">
        <v>4818977</v>
      </c>
      <c r="F127" s="93">
        <f t="shared" si="12"/>
        <v>1927009</v>
      </c>
      <c r="G127" s="180">
        <f t="shared" si="13"/>
        <v>4.1645710637185474E-2</v>
      </c>
      <c r="H127" s="224">
        <f t="shared" si="14"/>
        <v>43.270362488663814</v>
      </c>
      <c r="I127" s="217" t="s">
        <v>411</v>
      </c>
      <c r="L127" s="178"/>
      <c r="M127" s="101"/>
      <c r="N127" s="179"/>
      <c r="O127" s="101"/>
      <c r="P127" s="2"/>
    </row>
    <row r="128" spans="1:16">
      <c r="A128" s="2"/>
      <c r="B128" s="624" t="s">
        <v>49</v>
      </c>
      <c r="C128" s="93">
        <v>1759540</v>
      </c>
      <c r="D128" s="93">
        <v>5337264</v>
      </c>
      <c r="E128" s="95">
        <v>6678567</v>
      </c>
      <c r="F128" s="93">
        <f t="shared" si="12"/>
        <v>1341303</v>
      </c>
      <c r="G128" s="180">
        <f t="shared" si="13"/>
        <v>1.5706818605937423E-2</v>
      </c>
      <c r="H128" s="224">
        <f t="shared" si="14"/>
        <v>3.7956323811905386</v>
      </c>
      <c r="I128" s="217" t="s">
        <v>10</v>
      </c>
      <c r="L128" s="178"/>
      <c r="M128" s="101"/>
      <c r="N128" s="179"/>
      <c r="O128" s="101"/>
      <c r="P128" s="2"/>
    </row>
    <row r="129" spans="1:16">
      <c r="A129" s="2"/>
      <c r="B129" s="624" t="s">
        <v>101</v>
      </c>
      <c r="C129" s="93">
        <v>65300</v>
      </c>
      <c r="D129" s="93">
        <v>3499536</v>
      </c>
      <c r="E129" s="95">
        <v>2789533</v>
      </c>
      <c r="F129" s="93">
        <f t="shared" si="12"/>
        <v>-710003</v>
      </c>
      <c r="G129" s="180">
        <f t="shared" si="13"/>
        <v>-1.2680306046287278E-2</v>
      </c>
      <c r="H129" s="224">
        <f t="shared" si="14"/>
        <v>42.718728943338441</v>
      </c>
      <c r="I129" s="217" t="s">
        <v>411</v>
      </c>
      <c r="L129" s="178"/>
      <c r="M129" s="101"/>
      <c r="N129" s="179"/>
      <c r="O129" s="101"/>
      <c r="P129" s="2"/>
    </row>
    <row r="130" spans="1:16">
      <c r="A130" s="2"/>
      <c r="B130" s="624" t="s">
        <v>17</v>
      </c>
      <c r="C130" s="93">
        <v>2586</v>
      </c>
      <c r="D130" s="93">
        <v>436300</v>
      </c>
      <c r="E130" s="95">
        <v>607728</v>
      </c>
      <c r="F130" s="93">
        <f t="shared" si="12"/>
        <v>171428</v>
      </c>
      <c r="G130" s="180">
        <f t="shared" si="13"/>
        <v>2.455707082282833E-2</v>
      </c>
      <c r="H130" s="224">
        <f t="shared" si="14"/>
        <v>235.00696055684455</v>
      </c>
      <c r="I130" s="217" t="s">
        <v>10</v>
      </c>
      <c r="L130" s="178"/>
      <c r="M130" s="101"/>
      <c r="N130" s="179"/>
      <c r="O130" s="101"/>
      <c r="P130" s="2"/>
    </row>
    <row r="131" spans="1:16">
      <c r="A131" s="2"/>
      <c r="B131" s="624" t="s">
        <v>361</v>
      </c>
      <c r="C131" s="93">
        <v>26.8</v>
      </c>
      <c r="D131" s="93">
        <v>431907</v>
      </c>
      <c r="E131" s="95">
        <v>631636</v>
      </c>
      <c r="F131" s="93">
        <f t="shared" si="12"/>
        <v>199729</v>
      </c>
      <c r="G131" s="180">
        <f t="shared" si="13"/>
        <v>2.8902200010650442E-2</v>
      </c>
      <c r="H131" s="224">
        <f t="shared" si="14"/>
        <v>23568.507462686568</v>
      </c>
      <c r="I131" s="217" t="s">
        <v>329</v>
      </c>
      <c r="L131" s="178"/>
      <c r="M131" s="101"/>
      <c r="N131" s="179"/>
      <c r="O131" s="101"/>
      <c r="P131" s="2"/>
    </row>
    <row r="132" spans="1:16">
      <c r="A132" s="2"/>
      <c r="B132" s="624" t="s">
        <v>143</v>
      </c>
      <c r="C132" s="93">
        <v>587041</v>
      </c>
      <c r="D132" s="93">
        <v>15744811</v>
      </c>
      <c r="E132" s="95">
        <v>26262368</v>
      </c>
      <c r="F132" s="93">
        <f t="shared" si="12"/>
        <v>10517557</v>
      </c>
      <c r="G132" s="180">
        <f t="shared" si="13"/>
        <v>4.1750092300250542E-2</v>
      </c>
      <c r="H132" s="224">
        <f t="shared" si="14"/>
        <v>44.736854836374292</v>
      </c>
      <c r="I132" s="217" t="s">
        <v>411</v>
      </c>
      <c r="L132" s="178"/>
      <c r="M132" s="101"/>
      <c r="N132" s="179"/>
      <c r="O132" s="101"/>
      <c r="P132" s="2"/>
    </row>
    <row r="133" spans="1:16">
      <c r="A133" s="2"/>
      <c r="B133" s="624" t="s">
        <v>144</v>
      </c>
      <c r="C133" s="93">
        <v>118484</v>
      </c>
      <c r="D133" s="93">
        <v>11193230</v>
      </c>
      <c r="E133" s="95">
        <v>18143315</v>
      </c>
      <c r="F133" s="93">
        <f t="shared" si="12"/>
        <v>6950085</v>
      </c>
      <c r="G133" s="180">
        <f t="shared" si="13"/>
        <v>3.8807414169100427E-2</v>
      </c>
      <c r="H133" s="224">
        <f t="shared" si="14"/>
        <v>153.12881908105734</v>
      </c>
      <c r="I133" s="217" t="s">
        <v>411</v>
      </c>
      <c r="L133" s="178"/>
      <c r="M133" s="101"/>
      <c r="N133" s="179"/>
      <c r="O133" s="101"/>
      <c r="P133" s="2"/>
    </row>
    <row r="134" spans="1:16">
      <c r="A134" s="2"/>
      <c r="B134" s="624" t="s">
        <v>43</v>
      </c>
      <c r="C134" s="93">
        <v>329847</v>
      </c>
      <c r="D134" s="93">
        <v>23420751</v>
      </c>
      <c r="E134" s="95">
        <v>31528585</v>
      </c>
      <c r="F134" s="93">
        <f t="shared" si="12"/>
        <v>8107834</v>
      </c>
      <c r="G134" s="180">
        <f t="shared" si="13"/>
        <v>2.1636352523452387E-2</v>
      </c>
      <c r="H134" s="224">
        <f t="shared" si="14"/>
        <v>95.585483572686726</v>
      </c>
      <c r="I134" s="217" t="s">
        <v>10</v>
      </c>
      <c r="L134" s="178"/>
      <c r="M134" s="101"/>
      <c r="N134" s="179"/>
      <c r="O134" s="101"/>
      <c r="P134" s="2"/>
    </row>
    <row r="135" spans="1:16">
      <c r="A135" s="2"/>
      <c r="B135" s="624" t="s">
        <v>243</v>
      </c>
      <c r="C135" s="93">
        <v>298</v>
      </c>
      <c r="D135" s="93">
        <v>286000</v>
      </c>
      <c r="E135" s="95">
        <v>515696</v>
      </c>
      <c r="F135" s="93">
        <f t="shared" si="12"/>
        <v>229696</v>
      </c>
      <c r="G135" s="180">
        <f t="shared" si="13"/>
        <v>5.0195804195804196E-2</v>
      </c>
      <c r="H135" s="224">
        <f t="shared" si="14"/>
        <v>1730.5234899328859</v>
      </c>
      <c r="I135" s="217" t="s">
        <v>329</v>
      </c>
      <c r="L135" s="178"/>
      <c r="M135" s="101"/>
      <c r="N135" s="179"/>
      <c r="O135" s="101"/>
      <c r="P135" s="2"/>
    </row>
    <row r="136" spans="1:16">
      <c r="A136" s="2"/>
      <c r="B136" s="624" t="s">
        <v>145</v>
      </c>
      <c r="C136" s="93">
        <v>1240192</v>
      </c>
      <c r="D136" s="93">
        <v>11046926</v>
      </c>
      <c r="E136" s="95">
        <v>19077690</v>
      </c>
      <c r="F136" s="93">
        <f t="shared" si="12"/>
        <v>8030764</v>
      </c>
      <c r="G136" s="180">
        <f t="shared" si="13"/>
        <v>4.5435513010587743E-2</v>
      </c>
      <c r="H136" s="224">
        <f t="shared" si="14"/>
        <v>15.382852010011353</v>
      </c>
      <c r="I136" s="217" t="s">
        <v>411</v>
      </c>
      <c r="L136" s="178"/>
      <c r="M136" s="101"/>
      <c r="N136" s="179"/>
      <c r="O136" s="101"/>
      <c r="P136" s="2"/>
    </row>
    <row r="137" spans="1:16">
      <c r="A137" s="2"/>
      <c r="B137" s="624" t="s">
        <v>244</v>
      </c>
      <c r="C137" s="93">
        <v>316</v>
      </c>
      <c r="D137" s="93">
        <v>381363</v>
      </c>
      <c r="E137" s="95">
        <v>483530</v>
      </c>
      <c r="F137" s="93">
        <f t="shared" si="12"/>
        <v>102167</v>
      </c>
      <c r="G137" s="180">
        <f t="shared" si="13"/>
        <v>1.6743725794059729E-2</v>
      </c>
      <c r="H137" s="224">
        <f t="shared" si="14"/>
        <v>1530.1582278481012</v>
      </c>
      <c r="I137" s="217" t="s">
        <v>329</v>
      </c>
      <c r="L137" s="178"/>
      <c r="M137" s="101"/>
      <c r="N137" s="179"/>
      <c r="O137" s="101"/>
      <c r="P137" s="2"/>
    </row>
    <row r="138" spans="1:16">
      <c r="A138" s="2"/>
      <c r="B138" s="624" t="s">
        <v>245</v>
      </c>
      <c r="C138" s="93">
        <v>1100</v>
      </c>
      <c r="D138" s="93">
        <v>385287</v>
      </c>
      <c r="E138" s="273"/>
      <c r="F138" s="432"/>
      <c r="G138" s="433"/>
      <c r="H138" s="434"/>
      <c r="I138" s="217" t="s">
        <v>329</v>
      </c>
      <c r="L138" s="178"/>
      <c r="M138" s="101"/>
      <c r="N138" s="179"/>
      <c r="O138" s="101"/>
      <c r="P138" s="2"/>
    </row>
    <row r="139" spans="1:16">
      <c r="A139" s="2"/>
      <c r="B139" s="624" t="s">
        <v>146</v>
      </c>
      <c r="C139" s="93">
        <v>1025520</v>
      </c>
      <c r="D139" s="93">
        <v>2711421</v>
      </c>
      <c r="E139" s="95">
        <v>4403319</v>
      </c>
      <c r="F139" s="93">
        <f t="shared" ref="F139:F150" si="15">E139-D139</f>
        <v>1691898</v>
      </c>
      <c r="G139" s="180">
        <f t="shared" ref="G139:G150" si="16">F139/D139/16</f>
        <v>3.8999338354316793E-2</v>
      </c>
      <c r="H139" s="224">
        <f t="shared" ref="H139:H150" si="17">E139/C139</f>
        <v>4.2937426866370227</v>
      </c>
      <c r="I139" s="217" t="s">
        <v>411</v>
      </c>
      <c r="L139" s="178"/>
      <c r="M139" s="101"/>
      <c r="N139" s="179"/>
      <c r="O139" s="101"/>
      <c r="P139" s="2"/>
    </row>
    <row r="140" spans="1:16">
      <c r="A140" s="2"/>
      <c r="B140" s="624" t="s">
        <v>71</v>
      </c>
      <c r="C140" s="93">
        <v>2040</v>
      </c>
      <c r="D140" s="93">
        <v>1186873</v>
      </c>
      <c r="E140" s="95">
        <v>1265303</v>
      </c>
      <c r="F140" s="93">
        <f t="shared" si="15"/>
        <v>78430</v>
      </c>
      <c r="G140" s="180">
        <f t="shared" si="16"/>
        <v>4.1300754166621028E-3</v>
      </c>
      <c r="H140" s="224">
        <f t="shared" si="17"/>
        <v>620.24656862745098</v>
      </c>
      <c r="I140" s="217" t="s">
        <v>10</v>
      </c>
      <c r="L140" s="178"/>
      <c r="M140" s="101"/>
      <c r="N140" s="179"/>
      <c r="O140" s="101"/>
      <c r="P140" s="2"/>
    </row>
    <row r="141" spans="1:16">
      <c r="A141" s="2"/>
      <c r="B141" s="624" t="s">
        <v>72</v>
      </c>
      <c r="C141" s="93">
        <v>1964375</v>
      </c>
      <c r="D141" s="93">
        <v>102808590</v>
      </c>
      <c r="E141" s="95">
        <v>126190788</v>
      </c>
      <c r="F141" s="93">
        <f t="shared" si="15"/>
        <v>23382198</v>
      </c>
      <c r="G141" s="180">
        <f t="shared" si="16"/>
        <v>1.4214642716138797E-2</v>
      </c>
      <c r="H141" s="224">
        <f t="shared" si="17"/>
        <v>64.239662997136492</v>
      </c>
      <c r="I141" s="217" t="s">
        <v>10</v>
      </c>
      <c r="L141" s="178"/>
      <c r="M141" s="101"/>
      <c r="N141" s="179"/>
      <c r="O141" s="101"/>
      <c r="P141" s="2"/>
    </row>
    <row r="142" spans="1:16">
      <c r="A142" s="2"/>
      <c r="B142" s="624" t="s">
        <v>147</v>
      </c>
      <c r="C142" s="93">
        <v>33851</v>
      </c>
      <c r="D142" s="93">
        <v>3639592</v>
      </c>
      <c r="E142" s="95">
        <v>3545883</v>
      </c>
      <c r="F142" s="93">
        <f t="shared" si="15"/>
        <v>-93709</v>
      </c>
      <c r="G142" s="180">
        <f t="shared" si="16"/>
        <v>-1.6091947943615659E-3</v>
      </c>
      <c r="H142" s="224">
        <f t="shared" si="17"/>
        <v>104.74972674367079</v>
      </c>
      <c r="I142" s="217" t="s">
        <v>411</v>
      </c>
      <c r="L142" s="178"/>
      <c r="M142" s="101"/>
      <c r="N142" s="179"/>
      <c r="O142" s="101"/>
      <c r="P142" s="2"/>
    </row>
    <row r="143" spans="1:16">
      <c r="A143" s="2"/>
      <c r="B143" s="624" t="s">
        <v>62</v>
      </c>
      <c r="C143" s="93">
        <v>1564100</v>
      </c>
      <c r="D143" s="93">
        <v>2397438</v>
      </c>
      <c r="E143" s="95">
        <v>3170208</v>
      </c>
      <c r="F143" s="93">
        <f t="shared" si="15"/>
        <v>772770</v>
      </c>
      <c r="G143" s="180">
        <f t="shared" si="16"/>
        <v>2.0145724310701673E-2</v>
      </c>
      <c r="H143" s="224">
        <f t="shared" si="17"/>
        <v>2.0268576177993736</v>
      </c>
      <c r="I143" s="217" t="s">
        <v>10</v>
      </c>
      <c r="L143" s="178"/>
      <c r="M143" s="101"/>
      <c r="N143" s="179"/>
      <c r="O143" s="101"/>
      <c r="P143" s="2"/>
    </row>
    <row r="144" spans="1:16">
      <c r="A144" s="2"/>
      <c r="B144" s="624" t="s">
        <v>82</v>
      </c>
      <c r="C144" s="93">
        <v>13938</v>
      </c>
      <c r="D144" s="93">
        <v>604950</v>
      </c>
      <c r="E144" s="95">
        <v>622345</v>
      </c>
      <c r="F144" s="93">
        <f t="shared" si="15"/>
        <v>17395</v>
      </c>
      <c r="G144" s="180">
        <f t="shared" si="16"/>
        <v>1.7971526572444004E-3</v>
      </c>
      <c r="H144" s="224">
        <f t="shared" si="17"/>
        <v>44.650954225857369</v>
      </c>
      <c r="I144" s="217" t="s">
        <v>329</v>
      </c>
      <c r="L144" s="178"/>
      <c r="M144" s="101"/>
      <c r="N144" s="179"/>
      <c r="O144" s="101"/>
      <c r="P144" s="2"/>
    </row>
    <row r="145" spans="1:16">
      <c r="A145" s="2"/>
      <c r="B145" s="624" t="s">
        <v>105</v>
      </c>
      <c r="C145" s="93">
        <v>446550</v>
      </c>
      <c r="D145" s="93">
        <v>28950553</v>
      </c>
      <c r="E145" s="95">
        <v>36029138</v>
      </c>
      <c r="F145" s="93">
        <f t="shared" si="15"/>
        <v>7078585</v>
      </c>
      <c r="G145" s="180">
        <f t="shared" si="16"/>
        <v>1.5281627349225418E-2</v>
      </c>
      <c r="H145" s="224">
        <f t="shared" si="17"/>
        <v>80.683323256074345</v>
      </c>
      <c r="I145" s="217" t="s">
        <v>411</v>
      </c>
      <c r="L145" s="178"/>
      <c r="M145" s="101"/>
      <c r="N145" s="179"/>
      <c r="O145" s="101"/>
      <c r="P145" s="2"/>
    </row>
    <row r="146" spans="1:16">
      <c r="A146" s="2"/>
      <c r="B146" s="624" t="s">
        <v>148</v>
      </c>
      <c r="C146" s="93">
        <v>801590</v>
      </c>
      <c r="D146" s="93">
        <v>18264536</v>
      </c>
      <c r="E146" s="95">
        <v>29495962</v>
      </c>
      <c r="F146" s="93">
        <f t="shared" si="15"/>
        <v>11231426</v>
      </c>
      <c r="G146" s="180">
        <f t="shared" si="16"/>
        <v>3.8433175909861603E-2</v>
      </c>
      <c r="H146" s="224">
        <f t="shared" si="17"/>
        <v>36.796818822590105</v>
      </c>
      <c r="I146" s="217" t="s">
        <v>411</v>
      </c>
      <c r="L146" s="178"/>
      <c r="M146" s="101"/>
      <c r="N146" s="179"/>
      <c r="O146" s="101"/>
      <c r="P146" s="2"/>
    </row>
    <row r="147" spans="1:16">
      <c r="A147" s="2"/>
      <c r="B147" s="624" t="s">
        <v>326</v>
      </c>
      <c r="C147" s="93">
        <v>676578</v>
      </c>
      <c r="D147" s="93">
        <v>47669791</v>
      </c>
      <c r="E147" s="95">
        <v>53708395</v>
      </c>
      <c r="F147" s="93">
        <f t="shared" si="15"/>
        <v>6038604</v>
      </c>
      <c r="G147" s="180">
        <f t="shared" si="16"/>
        <v>7.9172310614913331E-3</v>
      </c>
      <c r="H147" s="224">
        <f t="shared" si="17"/>
        <v>79.382414148849065</v>
      </c>
      <c r="I147" s="217" t="s">
        <v>411</v>
      </c>
      <c r="L147" s="178"/>
      <c r="M147" s="101"/>
      <c r="N147" s="179"/>
      <c r="O147" s="101"/>
      <c r="P147" s="2"/>
    </row>
    <row r="148" spans="1:16">
      <c r="A148" s="2"/>
      <c r="B148" s="624" t="s">
        <v>149</v>
      </c>
      <c r="C148" s="93">
        <v>824292</v>
      </c>
      <c r="D148" s="93">
        <v>1897953</v>
      </c>
      <c r="E148" s="95">
        <v>2448255</v>
      </c>
      <c r="F148" s="93">
        <f t="shared" si="15"/>
        <v>550302</v>
      </c>
      <c r="G148" s="180">
        <f t="shared" si="16"/>
        <v>1.8121563073479691E-2</v>
      </c>
      <c r="H148" s="224">
        <f t="shared" si="17"/>
        <v>2.9701307303722468</v>
      </c>
      <c r="I148" s="217" t="s">
        <v>411</v>
      </c>
      <c r="L148" s="178"/>
      <c r="M148" s="101"/>
      <c r="N148" s="179"/>
      <c r="O148" s="101"/>
      <c r="P148" s="2"/>
    </row>
    <row r="149" spans="1:16">
      <c r="A149" s="2"/>
      <c r="B149" s="624" t="s">
        <v>150</v>
      </c>
      <c r="C149" s="93">
        <v>147181</v>
      </c>
      <c r="D149" s="93">
        <v>23740145</v>
      </c>
      <c r="E149" s="95">
        <v>28087871</v>
      </c>
      <c r="F149" s="93">
        <f t="shared" si="15"/>
        <v>4347726</v>
      </c>
      <c r="G149" s="180">
        <f t="shared" si="16"/>
        <v>1.144613375360597E-2</v>
      </c>
      <c r="H149" s="224">
        <f t="shared" si="17"/>
        <v>190.8389737805831</v>
      </c>
      <c r="I149" s="217" t="s">
        <v>411</v>
      </c>
      <c r="L149" s="178"/>
      <c r="M149" s="101"/>
      <c r="N149" s="179"/>
      <c r="O149" s="101"/>
      <c r="P149" s="2"/>
    </row>
    <row r="150" spans="1:16">
      <c r="A150" s="2"/>
      <c r="B150" s="624" t="s">
        <v>30</v>
      </c>
      <c r="C150" s="93">
        <v>41543</v>
      </c>
      <c r="D150" s="93">
        <v>15925513</v>
      </c>
      <c r="E150" s="95">
        <v>17231017</v>
      </c>
      <c r="F150" s="93">
        <f t="shared" si="15"/>
        <v>1305504</v>
      </c>
      <c r="G150" s="180">
        <f t="shared" si="16"/>
        <v>5.1234770270822674E-3</v>
      </c>
      <c r="H150" s="224">
        <f t="shared" si="17"/>
        <v>414.77546156993958</v>
      </c>
      <c r="I150" s="217" t="s">
        <v>10</v>
      </c>
      <c r="L150" s="178"/>
      <c r="M150" s="101"/>
      <c r="N150" s="179"/>
      <c r="O150" s="101"/>
      <c r="P150" s="2"/>
    </row>
    <row r="151" spans="1:16">
      <c r="A151" s="2"/>
      <c r="B151" s="624" t="s">
        <v>246</v>
      </c>
      <c r="C151" s="93">
        <v>800</v>
      </c>
      <c r="D151" s="273"/>
      <c r="E151" s="273"/>
      <c r="F151" s="432"/>
      <c r="G151" s="273"/>
      <c r="H151" s="434"/>
      <c r="I151" s="217" t="s">
        <v>329</v>
      </c>
      <c r="L151" s="178"/>
      <c r="M151" s="101"/>
      <c r="N151" s="179"/>
      <c r="O151" s="101"/>
      <c r="P151" s="2"/>
    </row>
    <row r="152" spans="1:16">
      <c r="A152" s="2"/>
      <c r="B152" s="624" t="s">
        <v>247</v>
      </c>
      <c r="C152" s="93">
        <v>19060</v>
      </c>
      <c r="D152" s="93">
        <v>213230</v>
      </c>
      <c r="E152" s="95">
        <v>284060</v>
      </c>
      <c r="F152" s="93">
        <f t="shared" ref="F152:F170" si="18">E152-D152</f>
        <v>70830</v>
      </c>
      <c r="G152" s="180">
        <f t="shared" ref="G152:G170" si="19">F152/D152/16</f>
        <v>2.0761032687708108E-2</v>
      </c>
      <c r="H152" s="224">
        <f t="shared" ref="H152:H161" si="20">E152/C152</f>
        <v>14.903462749213011</v>
      </c>
      <c r="I152" s="217" t="s">
        <v>329</v>
      </c>
      <c r="L152" s="178"/>
      <c r="M152" s="101"/>
      <c r="N152" s="179"/>
      <c r="O152" s="101"/>
      <c r="P152" s="2"/>
    </row>
    <row r="153" spans="1:16">
      <c r="A153" s="2"/>
      <c r="B153" s="624" t="s">
        <v>38</v>
      </c>
      <c r="C153" s="93">
        <v>270467</v>
      </c>
      <c r="D153" s="93">
        <v>3857700</v>
      </c>
      <c r="E153" s="95">
        <v>4885500</v>
      </c>
      <c r="F153" s="93">
        <f t="shared" si="18"/>
        <v>1027800</v>
      </c>
      <c r="G153" s="180">
        <f t="shared" si="19"/>
        <v>1.6651761412240455E-2</v>
      </c>
      <c r="H153" s="224">
        <f t="shared" si="20"/>
        <v>18.063201795413118</v>
      </c>
      <c r="I153" s="217" t="s">
        <v>10</v>
      </c>
      <c r="L153" s="178"/>
      <c r="M153" s="101"/>
      <c r="N153" s="179"/>
      <c r="O153" s="101"/>
      <c r="P153" s="2"/>
    </row>
    <row r="154" spans="1:16">
      <c r="A154" s="2"/>
      <c r="B154" s="624" t="s">
        <v>151</v>
      </c>
      <c r="C154" s="93">
        <v>120340</v>
      </c>
      <c r="D154" s="93">
        <v>5026792</v>
      </c>
      <c r="E154" s="95">
        <v>6465513</v>
      </c>
      <c r="F154" s="93">
        <f t="shared" si="18"/>
        <v>1438721</v>
      </c>
      <c r="G154" s="180">
        <f t="shared" si="19"/>
        <v>1.7888160580346271E-2</v>
      </c>
      <c r="H154" s="224">
        <f t="shared" si="20"/>
        <v>53.72704836297158</v>
      </c>
      <c r="I154" s="217" t="s">
        <v>411</v>
      </c>
      <c r="L154" s="178"/>
      <c r="M154" s="101"/>
      <c r="N154" s="179"/>
      <c r="O154" s="101"/>
      <c r="P154" s="2"/>
    </row>
    <row r="155" spans="1:16">
      <c r="A155" s="2"/>
      <c r="B155" s="624" t="s">
        <v>152</v>
      </c>
      <c r="C155" s="93">
        <v>1267000</v>
      </c>
      <c r="D155" s="93">
        <v>11224523</v>
      </c>
      <c r="E155" s="95">
        <v>22442948</v>
      </c>
      <c r="F155" s="93">
        <f t="shared" si="18"/>
        <v>11218425</v>
      </c>
      <c r="G155" s="180">
        <f t="shared" si="19"/>
        <v>6.2466045327716824E-2</v>
      </c>
      <c r="H155" s="224">
        <f t="shared" si="20"/>
        <v>17.713455406471979</v>
      </c>
      <c r="I155" s="217" t="s">
        <v>411</v>
      </c>
      <c r="L155" s="178"/>
      <c r="M155" s="101"/>
      <c r="N155" s="179"/>
      <c r="O155" s="101"/>
      <c r="P155" s="2"/>
    </row>
    <row r="156" spans="1:16">
      <c r="A156" s="2"/>
      <c r="B156" s="624" t="s">
        <v>153</v>
      </c>
      <c r="C156" s="93">
        <v>923768</v>
      </c>
      <c r="D156" s="93">
        <v>122876723</v>
      </c>
      <c r="E156" s="95">
        <v>195874740</v>
      </c>
      <c r="F156" s="93">
        <f t="shared" si="18"/>
        <v>72998017</v>
      </c>
      <c r="G156" s="180">
        <f t="shared" si="19"/>
        <v>3.7129701631935609E-2</v>
      </c>
      <c r="H156" s="224">
        <f t="shared" si="20"/>
        <v>212.038888552104</v>
      </c>
      <c r="I156" s="217" t="s">
        <v>411</v>
      </c>
      <c r="L156" s="178"/>
      <c r="M156" s="101"/>
      <c r="N156" s="179"/>
      <c r="O156" s="101"/>
      <c r="P156" s="2"/>
    </row>
    <row r="157" spans="1:16">
      <c r="A157" s="2"/>
      <c r="B157" s="624" t="s">
        <v>248</v>
      </c>
      <c r="C157" s="93">
        <v>120538</v>
      </c>
      <c r="D157" s="93">
        <v>22840218</v>
      </c>
      <c r="E157" s="95">
        <v>25549819</v>
      </c>
      <c r="F157" s="93">
        <f t="shared" si="18"/>
        <v>2709601</v>
      </c>
      <c r="G157" s="180">
        <f t="shared" si="19"/>
        <v>7.4145554346285135E-3</v>
      </c>
      <c r="H157" s="224">
        <f t="shared" si="20"/>
        <v>211.96484925915479</v>
      </c>
      <c r="I157" s="217" t="s">
        <v>329</v>
      </c>
      <c r="L157" s="178"/>
      <c r="M157" s="101"/>
      <c r="N157" s="179"/>
      <c r="O157" s="101"/>
      <c r="P157" s="2"/>
    </row>
    <row r="158" spans="1:16">
      <c r="A158" s="2"/>
      <c r="B158" s="624" t="s">
        <v>356</v>
      </c>
      <c r="C158" s="93">
        <v>25713</v>
      </c>
      <c r="D158" s="93">
        <v>2012051</v>
      </c>
      <c r="E158" s="95">
        <v>2082958</v>
      </c>
      <c r="F158" s="93">
        <f t="shared" si="18"/>
        <v>70907</v>
      </c>
      <c r="G158" s="180">
        <f t="shared" si="19"/>
        <v>2.2025721515011301E-3</v>
      </c>
      <c r="H158" s="224">
        <f t="shared" si="20"/>
        <v>81.007972620853266</v>
      </c>
      <c r="I158" s="217" t="s">
        <v>10</v>
      </c>
      <c r="L158" s="178"/>
      <c r="M158" s="101"/>
      <c r="N158" s="179"/>
      <c r="O158" s="101"/>
      <c r="P158" s="2"/>
    </row>
    <row r="159" spans="1:16">
      <c r="A159" s="2"/>
      <c r="B159" s="624" t="s">
        <v>25</v>
      </c>
      <c r="C159" s="93">
        <v>386224</v>
      </c>
      <c r="D159" s="93">
        <v>4490967</v>
      </c>
      <c r="E159" s="95">
        <v>5314336</v>
      </c>
      <c r="F159" s="93">
        <f t="shared" si="18"/>
        <v>823369</v>
      </c>
      <c r="G159" s="180">
        <f t="shared" si="19"/>
        <v>1.1458681949789433E-2</v>
      </c>
      <c r="H159" s="224">
        <f t="shared" si="20"/>
        <v>13.759724926467543</v>
      </c>
      <c r="I159" s="217" t="s">
        <v>10</v>
      </c>
      <c r="L159" s="178"/>
      <c r="M159" s="101"/>
      <c r="N159" s="179"/>
      <c r="O159" s="101"/>
      <c r="P159" s="2"/>
    </row>
    <row r="160" spans="1:16">
      <c r="A160" s="2"/>
      <c r="B160" s="624" t="s">
        <v>20</v>
      </c>
      <c r="C160" s="93">
        <v>309500</v>
      </c>
      <c r="D160" s="93">
        <v>2239403</v>
      </c>
      <c r="E160" s="95">
        <v>4829483</v>
      </c>
      <c r="F160" s="93">
        <f t="shared" si="18"/>
        <v>2590080</v>
      </c>
      <c r="G160" s="180">
        <f t="shared" si="19"/>
        <v>7.2287122951965321E-2</v>
      </c>
      <c r="H160" s="224">
        <f t="shared" si="20"/>
        <v>15.604145395799677</v>
      </c>
      <c r="I160" s="217" t="s">
        <v>10</v>
      </c>
      <c r="L160" s="178"/>
      <c r="M160" s="101"/>
      <c r="N160" s="179"/>
      <c r="O160" s="101"/>
      <c r="P160" s="2"/>
    </row>
    <row r="161" spans="1:16">
      <c r="A161" s="2"/>
      <c r="B161" s="624" t="s">
        <v>154</v>
      </c>
      <c r="C161" s="93">
        <v>796095</v>
      </c>
      <c r="D161" s="93">
        <v>138250487</v>
      </c>
      <c r="E161" s="95">
        <v>212215030</v>
      </c>
      <c r="F161" s="93">
        <f t="shared" si="18"/>
        <v>73964543</v>
      </c>
      <c r="G161" s="180">
        <f t="shared" si="19"/>
        <v>3.3437740711177388E-2</v>
      </c>
      <c r="H161" s="224">
        <f t="shared" si="20"/>
        <v>266.56998222573941</v>
      </c>
      <c r="I161" s="217" t="s">
        <v>411</v>
      </c>
      <c r="L161" s="178"/>
      <c r="M161" s="101"/>
      <c r="N161" s="179"/>
      <c r="O161" s="101"/>
      <c r="P161" s="2"/>
    </row>
    <row r="162" spans="1:16">
      <c r="A162" s="2"/>
      <c r="B162" s="624" t="s">
        <v>362</v>
      </c>
      <c r="C162" s="273"/>
      <c r="D162" s="93">
        <v>2922153</v>
      </c>
      <c r="E162" s="95">
        <v>4569087</v>
      </c>
      <c r="F162" s="93">
        <f t="shared" si="18"/>
        <v>1646934</v>
      </c>
      <c r="G162" s="180">
        <f t="shared" si="19"/>
        <v>3.522518328095757E-2</v>
      </c>
      <c r="H162" s="434"/>
      <c r="I162" s="217" t="s">
        <v>329</v>
      </c>
      <c r="L162" s="178"/>
      <c r="M162" s="101"/>
      <c r="N162" s="179"/>
      <c r="O162" s="101"/>
      <c r="P162" s="2"/>
    </row>
    <row r="163" spans="1:16">
      <c r="A163" s="2"/>
      <c r="B163" s="624" t="s">
        <v>79</v>
      </c>
      <c r="C163" s="93">
        <v>75517</v>
      </c>
      <c r="D163" s="93">
        <v>3028751</v>
      </c>
      <c r="E163" s="95">
        <v>4176873</v>
      </c>
      <c r="F163" s="93">
        <f t="shared" si="18"/>
        <v>1148122</v>
      </c>
      <c r="G163" s="180">
        <f t="shared" si="19"/>
        <v>2.3692150658802921E-2</v>
      </c>
      <c r="H163" s="224">
        <f t="shared" ref="H163:H170" si="21">E163/C163</f>
        <v>55.310367202086944</v>
      </c>
      <c r="I163" s="217" t="s">
        <v>10</v>
      </c>
      <c r="L163" s="178"/>
      <c r="M163" s="101"/>
      <c r="N163" s="179"/>
      <c r="O163" s="101"/>
      <c r="P163" s="2"/>
    </row>
    <row r="164" spans="1:16">
      <c r="A164" s="2"/>
      <c r="B164" s="624" t="s">
        <v>109</v>
      </c>
      <c r="C164" s="93">
        <v>462840</v>
      </c>
      <c r="D164" s="93">
        <v>5374051</v>
      </c>
      <c r="E164" s="95">
        <v>8606316</v>
      </c>
      <c r="F164" s="93">
        <f t="shared" si="18"/>
        <v>3232265</v>
      </c>
      <c r="G164" s="180">
        <f t="shared" si="19"/>
        <v>3.7591113761294787E-2</v>
      </c>
      <c r="H164" s="224">
        <f t="shared" si="21"/>
        <v>18.594581280788177</v>
      </c>
      <c r="I164" s="217" t="s">
        <v>10</v>
      </c>
      <c r="L164" s="178"/>
      <c r="M164" s="101"/>
      <c r="N164" s="179"/>
      <c r="O164" s="101"/>
      <c r="P164" s="2"/>
    </row>
    <row r="165" spans="1:16">
      <c r="A165" s="2"/>
      <c r="B165" s="624" t="s">
        <v>155</v>
      </c>
      <c r="C165" s="93">
        <v>406752</v>
      </c>
      <c r="D165" s="93">
        <v>5302703</v>
      </c>
      <c r="E165" s="95">
        <v>6956071</v>
      </c>
      <c r="F165" s="93">
        <f t="shared" si="18"/>
        <v>1653368</v>
      </c>
      <c r="G165" s="180">
        <f t="shared" si="19"/>
        <v>1.9487325614879807E-2</v>
      </c>
      <c r="H165" s="224">
        <f t="shared" si="21"/>
        <v>17.101504110612854</v>
      </c>
      <c r="I165" s="217" t="s">
        <v>411</v>
      </c>
      <c r="L165" s="184"/>
      <c r="M165" s="101"/>
      <c r="N165" s="179"/>
      <c r="O165" s="101"/>
      <c r="P165" s="2"/>
    </row>
    <row r="166" spans="1:16">
      <c r="A166" s="2"/>
      <c r="B166" s="624" t="s">
        <v>98</v>
      </c>
      <c r="C166" s="93">
        <v>1285216</v>
      </c>
      <c r="D166" s="93">
        <v>25914875</v>
      </c>
      <c r="E166" s="95">
        <v>31989256</v>
      </c>
      <c r="F166" s="93">
        <f t="shared" si="18"/>
        <v>6074381</v>
      </c>
      <c r="G166" s="180">
        <f t="shared" si="19"/>
        <v>1.464984154853149E-2</v>
      </c>
      <c r="H166" s="224">
        <f t="shared" si="21"/>
        <v>24.890178771506111</v>
      </c>
      <c r="I166" s="217" t="s">
        <v>411</v>
      </c>
      <c r="L166" s="178"/>
      <c r="M166" s="185"/>
      <c r="N166" s="187"/>
      <c r="O166" s="101"/>
      <c r="P166" s="2"/>
    </row>
    <row r="167" spans="1:16">
      <c r="A167" s="2"/>
      <c r="B167" s="624" t="s">
        <v>156</v>
      </c>
      <c r="C167" s="93">
        <v>300000</v>
      </c>
      <c r="D167" s="93">
        <v>77932247</v>
      </c>
      <c r="E167" s="95">
        <v>106651922</v>
      </c>
      <c r="F167" s="93">
        <f t="shared" si="18"/>
        <v>28719675</v>
      </c>
      <c r="G167" s="180">
        <f t="shared" si="19"/>
        <v>2.3032566833341789E-2</v>
      </c>
      <c r="H167" s="224">
        <f t="shared" si="21"/>
        <v>355.50640666666669</v>
      </c>
      <c r="I167" s="217" t="s">
        <v>411</v>
      </c>
      <c r="L167" s="178"/>
      <c r="M167" s="186"/>
      <c r="N167" s="188"/>
      <c r="O167" s="101"/>
      <c r="P167" s="2"/>
    </row>
    <row r="168" spans="1:16">
      <c r="A168" s="2"/>
      <c r="B168" s="624" t="s">
        <v>61</v>
      </c>
      <c r="C168" s="93">
        <v>312685</v>
      </c>
      <c r="D168" s="93">
        <v>38258629</v>
      </c>
      <c r="E168" s="95">
        <v>37978548</v>
      </c>
      <c r="F168" s="93">
        <f t="shared" si="18"/>
        <v>-280081</v>
      </c>
      <c r="G168" s="180">
        <f t="shared" si="19"/>
        <v>-4.5754547294415596E-4</v>
      </c>
      <c r="H168" s="224">
        <f t="shared" si="21"/>
        <v>121.45944960583334</v>
      </c>
      <c r="I168" s="217" t="s">
        <v>10</v>
      </c>
      <c r="L168" s="178"/>
      <c r="M168" s="186"/>
      <c r="N168" s="188"/>
      <c r="O168" s="101"/>
      <c r="P168" s="2"/>
    </row>
    <row r="169" spans="1:16">
      <c r="A169" s="2"/>
      <c r="B169" s="624" t="s">
        <v>54</v>
      </c>
      <c r="C169" s="93">
        <v>92090</v>
      </c>
      <c r="D169" s="93">
        <v>10289898</v>
      </c>
      <c r="E169" s="95">
        <v>10281762</v>
      </c>
      <c r="F169" s="93">
        <f t="shared" si="18"/>
        <v>-8136</v>
      </c>
      <c r="G169" s="180">
        <f t="shared" si="19"/>
        <v>-4.9417399472764456E-5</v>
      </c>
      <c r="H169" s="224">
        <f t="shared" si="21"/>
        <v>111.64906070148767</v>
      </c>
      <c r="I169" s="217" t="s">
        <v>10</v>
      </c>
      <c r="L169" s="178"/>
      <c r="M169" s="186"/>
      <c r="N169" s="188"/>
      <c r="O169" s="101"/>
      <c r="P169" s="2"/>
    </row>
    <row r="170" spans="1:16">
      <c r="A170" s="2"/>
      <c r="B170" s="624" t="s">
        <v>14</v>
      </c>
      <c r="C170" s="93">
        <v>11586</v>
      </c>
      <c r="D170" s="93">
        <v>593453</v>
      </c>
      <c r="E170" s="95">
        <v>2781677</v>
      </c>
      <c r="F170" s="93">
        <f t="shared" si="18"/>
        <v>2188224</v>
      </c>
      <c r="G170" s="180">
        <f t="shared" si="19"/>
        <v>0.23045464425994983</v>
      </c>
      <c r="H170" s="224">
        <f t="shared" si="21"/>
        <v>240.08950457448645</v>
      </c>
      <c r="I170" s="217" t="s">
        <v>10</v>
      </c>
      <c r="L170" s="178"/>
      <c r="M170" s="101"/>
      <c r="N170" s="179"/>
      <c r="O170" s="101"/>
      <c r="P170" s="2"/>
    </row>
    <row r="171" spans="1:16">
      <c r="A171" s="2"/>
      <c r="B171" s="624" t="s">
        <v>249</v>
      </c>
      <c r="C171" s="93">
        <v>2510</v>
      </c>
      <c r="D171" s="93">
        <v>730598</v>
      </c>
      <c r="E171" s="273"/>
      <c r="F171" s="432"/>
      <c r="G171" s="433"/>
      <c r="H171" s="434"/>
      <c r="I171" s="217" t="s">
        <v>329</v>
      </c>
      <c r="L171" s="178"/>
      <c r="M171" s="101"/>
      <c r="N171" s="179"/>
      <c r="O171" s="101"/>
      <c r="P171" s="2"/>
    </row>
    <row r="172" spans="1:16">
      <c r="A172" s="2"/>
      <c r="B172" s="624" t="s">
        <v>91</v>
      </c>
      <c r="C172" s="93">
        <v>238391</v>
      </c>
      <c r="D172" s="93">
        <v>22442971</v>
      </c>
      <c r="E172" s="95">
        <v>19473936</v>
      </c>
      <c r="F172" s="93">
        <f t="shared" ref="F172:F203" si="22">E172-D172</f>
        <v>-2969035</v>
      </c>
      <c r="G172" s="180">
        <f t="shared" ref="G172:G203" si="23">F172/D172/16</f>
        <v>-8.268276401551292E-3</v>
      </c>
      <c r="H172" s="224">
        <f t="shared" ref="H172:H203" si="24">E172/C172</f>
        <v>81.689057053328355</v>
      </c>
      <c r="I172" s="217" t="s">
        <v>10</v>
      </c>
      <c r="L172" s="178"/>
      <c r="M172" s="101"/>
      <c r="N172" s="179"/>
      <c r="O172" s="101"/>
      <c r="P172" s="2"/>
    </row>
    <row r="173" spans="1:16">
      <c r="A173" s="2"/>
      <c r="B173" s="624" t="s">
        <v>44</v>
      </c>
      <c r="C173" s="93">
        <v>17098242</v>
      </c>
      <c r="D173" s="93">
        <v>146596557</v>
      </c>
      <c r="E173" s="95">
        <v>144478050</v>
      </c>
      <c r="F173" s="93">
        <f t="shared" si="22"/>
        <v>-2118507</v>
      </c>
      <c r="G173" s="180">
        <f t="shared" si="23"/>
        <v>-9.0320461960099107E-4</v>
      </c>
      <c r="H173" s="224">
        <f t="shared" si="24"/>
        <v>8.449877478632013</v>
      </c>
      <c r="I173" s="217" t="s">
        <v>10</v>
      </c>
      <c r="L173" s="178"/>
      <c r="M173" s="101"/>
      <c r="N173" s="179"/>
      <c r="O173" s="101"/>
      <c r="P173" s="2"/>
    </row>
    <row r="174" spans="1:16">
      <c r="A174" s="2"/>
      <c r="B174" s="624" t="s">
        <v>157</v>
      </c>
      <c r="C174" s="93">
        <v>26338</v>
      </c>
      <c r="D174" s="93">
        <v>8021875</v>
      </c>
      <c r="E174" s="95">
        <v>12301939</v>
      </c>
      <c r="F174" s="93">
        <f t="shared" si="22"/>
        <v>4280064</v>
      </c>
      <c r="G174" s="180">
        <f t="shared" si="23"/>
        <v>3.3346817296455007E-2</v>
      </c>
      <c r="H174" s="224">
        <f t="shared" si="24"/>
        <v>467.07946692991118</v>
      </c>
      <c r="I174" s="217" t="s">
        <v>411</v>
      </c>
      <c r="L174" s="178"/>
      <c r="M174" s="101"/>
      <c r="N174" s="179"/>
      <c r="O174" s="101"/>
      <c r="P174" s="2"/>
    </row>
    <row r="175" spans="1:16">
      <c r="A175" s="2"/>
      <c r="B175" s="624" t="s">
        <v>250</v>
      </c>
      <c r="C175" s="93">
        <v>261</v>
      </c>
      <c r="D175" s="93">
        <v>45544</v>
      </c>
      <c r="E175" s="95">
        <v>52441</v>
      </c>
      <c r="F175" s="93">
        <f t="shared" si="22"/>
        <v>6897</v>
      </c>
      <c r="G175" s="180">
        <f t="shared" si="23"/>
        <v>9.4647483751976111E-3</v>
      </c>
      <c r="H175" s="224">
        <f t="shared" si="24"/>
        <v>200.92337164750958</v>
      </c>
      <c r="I175" s="217" t="s">
        <v>328</v>
      </c>
      <c r="L175" s="178"/>
      <c r="M175" s="101"/>
      <c r="N175" s="179"/>
      <c r="O175" s="101"/>
      <c r="P175" s="2"/>
    </row>
    <row r="176" spans="1:16">
      <c r="A176" s="2"/>
      <c r="B176" s="624" t="s">
        <v>251</v>
      </c>
      <c r="C176" s="93">
        <v>539</v>
      </c>
      <c r="D176" s="93">
        <v>156949</v>
      </c>
      <c r="E176" s="95">
        <v>179667</v>
      </c>
      <c r="F176" s="93">
        <f t="shared" si="22"/>
        <v>22718</v>
      </c>
      <c r="G176" s="180">
        <f t="shared" si="23"/>
        <v>9.0467285551357451E-3</v>
      </c>
      <c r="H176" s="224">
        <f t="shared" si="24"/>
        <v>333.33395176252321</v>
      </c>
      <c r="I176" s="217" t="s">
        <v>10</v>
      </c>
      <c r="L176" s="178"/>
      <c r="M176" s="101"/>
      <c r="N176" s="179"/>
      <c r="O176" s="101"/>
      <c r="P176" s="2"/>
    </row>
    <row r="177" spans="1:16">
      <c r="A177" s="2"/>
      <c r="B177" s="624" t="s">
        <v>252</v>
      </c>
      <c r="C177" s="93">
        <v>389</v>
      </c>
      <c r="D177" s="93">
        <v>107897</v>
      </c>
      <c r="E177" s="95">
        <v>110210</v>
      </c>
      <c r="F177" s="93">
        <f t="shared" si="22"/>
        <v>2313</v>
      </c>
      <c r="G177" s="180">
        <f t="shared" si="23"/>
        <v>1.3398194574455267E-3</v>
      </c>
      <c r="H177" s="224">
        <f t="shared" si="24"/>
        <v>283.31619537275066</v>
      </c>
      <c r="I177" s="217" t="s">
        <v>329</v>
      </c>
      <c r="L177" s="178"/>
      <c r="M177" s="101"/>
      <c r="N177" s="179"/>
      <c r="O177" s="101"/>
      <c r="P177" s="2"/>
    </row>
    <row r="178" spans="1:16">
      <c r="A178" s="2"/>
      <c r="B178" s="624" t="s">
        <v>253</v>
      </c>
      <c r="C178" s="93">
        <v>2831</v>
      </c>
      <c r="D178" s="93">
        <v>174614</v>
      </c>
      <c r="E178" s="95">
        <v>55465</v>
      </c>
      <c r="F178" s="93">
        <f t="shared" si="22"/>
        <v>-119149</v>
      </c>
      <c r="G178" s="180">
        <f t="shared" si="23"/>
        <v>-4.2647282004879335E-2</v>
      </c>
      <c r="H178" s="224">
        <f t="shared" si="24"/>
        <v>19.592016955139528</v>
      </c>
      <c r="I178" s="217" t="s">
        <v>411</v>
      </c>
      <c r="L178" s="178"/>
      <c r="M178" s="101"/>
      <c r="N178" s="179"/>
      <c r="O178" s="101"/>
      <c r="P178" s="2"/>
    </row>
    <row r="179" spans="1:16">
      <c r="A179" s="2"/>
      <c r="B179" s="624" t="s">
        <v>254</v>
      </c>
      <c r="C179" s="93">
        <v>964</v>
      </c>
      <c r="D179" s="93">
        <v>137164</v>
      </c>
      <c r="E179" s="95">
        <v>211028</v>
      </c>
      <c r="F179" s="93">
        <f t="shared" si="22"/>
        <v>73864</v>
      </c>
      <c r="G179" s="180">
        <f t="shared" si="23"/>
        <v>3.3656790411478232E-2</v>
      </c>
      <c r="H179" s="224">
        <f t="shared" si="24"/>
        <v>218.90871369294607</v>
      </c>
      <c r="I179" s="217" t="s">
        <v>411</v>
      </c>
      <c r="L179" s="178"/>
      <c r="M179" s="101"/>
      <c r="N179" s="179"/>
      <c r="O179" s="101"/>
      <c r="P179" s="2"/>
    </row>
    <row r="180" spans="1:16">
      <c r="A180" s="2"/>
      <c r="B180" s="624" t="s">
        <v>21</v>
      </c>
      <c r="C180" s="93">
        <v>2000000</v>
      </c>
      <c r="D180" s="93">
        <v>21392273</v>
      </c>
      <c r="E180" s="95">
        <v>33699947</v>
      </c>
      <c r="F180" s="93">
        <f t="shared" si="22"/>
        <v>12307674</v>
      </c>
      <c r="G180" s="180">
        <f t="shared" si="23"/>
        <v>3.5958293211759217E-2</v>
      </c>
      <c r="H180" s="224">
        <f t="shared" si="24"/>
        <v>16.849973500000001</v>
      </c>
      <c r="I180" s="217" t="s">
        <v>10</v>
      </c>
      <c r="L180" s="178"/>
      <c r="M180" s="101"/>
      <c r="N180" s="179"/>
      <c r="O180" s="101"/>
      <c r="P180" s="2"/>
    </row>
    <row r="181" spans="1:16">
      <c r="A181" s="2"/>
      <c r="B181" s="624" t="s">
        <v>158</v>
      </c>
      <c r="C181" s="93">
        <v>196722</v>
      </c>
      <c r="D181" s="93">
        <v>9860578</v>
      </c>
      <c r="E181" s="95">
        <v>15854360</v>
      </c>
      <c r="F181" s="93">
        <f t="shared" si="22"/>
        <v>5993782</v>
      </c>
      <c r="G181" s="180">
        <f t="shared" si="23"/>
        <v>3.7990813013192536E-2</v>
      </c>
      <c r="H181" s="224">
        <f t="shared" si="24"/>
        <v>80.592714592165592</v>
      </c>
      <c r="I181" s="217" t="s">
        <v>411</v>
      </c>
      <c r="L181" s="2"/>
      <c r="M181" s="101"/>
      <c r="N181" s="179"/>
      <c r="O181" s="101"/>
      <c r="P181" s="2"/>
    </row>
    <row r="182" spans="1:16">
      <c r="A182" s="2"/>
      <c r="B182" s="624" t="s">
        <v>68</v>
      </c>
      <c r="C182" s="93">
        <v>88412</v>
      </c>
      <c r="D182" s="93">
        <v>7516346</v>
      </c>
      <c r="E182" s="95">
        <v>6982084</v>
      </c>
      <c r="F182" s="93">
        <f t="shared" si="22"/>
        <v>-534262</v>
      </c>
      <c r="G182" s="180">
        <f t="shared" si="23"/>
        <v>-4.4425010503774042E-3</v>
      </c>
      <c r="H182" s="224">
        <f t="shared" si="24"/>
        <v>78.972130480025342</v>
      </c>
      <c r="I182" s="217" t="s">
        <v>10</v>
      </c>
      <c r="L182" s="178"/>
      <c r="M182" s="101"/>
      <c r="N182" s="179"/>
      <c r="O182" s="101"/>
      <c r="P182" s="2"/>
    </row>
    <row r="183" spans="1:16">
      <c r="A183" s="2"/>
      <c r="B183" s="624" t="s">
        <v>255</v>
      </c>
      <c r="C183" s="93">
        <v>455</v>
      </c>
      <c r="D183" s="93">
        <v>81131</v>
      </c>
      <c r="E183" s="95">
        <v>96762</v>
      </c>
      <c r="F183" s="93">
        <f t="shared" si="22"/>
        <v>15631</v>
      </c>
      <c r="G183" s="180">
        <f t="shared" si="23"/>
        <v>1.2041482294067618E-2</v>
      </c>
      <c r="H183" s="224">
        <f t="shared" si="24"/>
        <v>212.66373626373627</v>
      </c>
      <c r="I183" s="217" t="s">
        <v>328</v>
      </c>
      <c r="L183" s="178"/>
      <c r="M183" s="101"/>
      <c r="N183" s="179"/>
      <c r="O183" s="101"/>
      <c r="P183" s="2"/>
    </row>
    <row r="184" spans="1:16">
      <c r="A184" s="2"/>
      <c r="B184" s="624" t="s">
        <v>159</v>
      </c>
      <c r="C184" s="93">
        <v>71740</v>
      </c>
      <c r="D184" s="93">
        <v>4060709</v>
      </c>
      <c r="E184" s="95">
        <v>7650154</v>
      </c>
      <c r="F184" s="93">
        <f t="shared" si="22"/>
        <v>3589445</v>
      </c>
      <c r="G184" s="180">
        <f t="shared" si="23"/>
        <v>5.5246586864510609E-2</v>
      </c>
      <c r="H184" s="224">
        <f t="shared" si="24"/>
        <v>106.63721773069418</v>
      </c>
      <c r="I184" s="217" t="s">
        <v>411</v>
      </c>
      <c r="L184" s="178"/>
      <c r="M184" s="101"/>
      <c r="N184" s="179"/>
      <c r="O184" s="101"/>
      <c r="P184" s="2"/>
    </row>
    <row r="185" spans="1:16">
      <c r="A185" s="2"/>
      <c r="B185" s="624" t="s">
        <v>160</v>
      </c>
      <c r="C185" s="93">
        <v>699</v>
      </c>
      <c r="D185" s="93">
        <v>4027887</v>
      </c>
      <c r="E185" s="95">
        <v>5638676</v>
      </c>
      <c r="F185" s="93">
        <f t="shared" si="22"/>
        <v>1610789</v>
      </c>
      <c r="G185" s="180">
        <f t="shared" si="23"/>
        <v>2.4994323947022348E-2</v>
      </c>
      <c r="H185" s="224">
        <f t="shared" si="24"/>
        <v>8066.7753934191705</v>
      </c>
      <c r="I185" s="217" t="s">
        <v>10</v>
      </c>
      <c r="L185" s="178"/>
      <c r="M185" s="101"/>
      <c r="N185" s="179"/>
      <c r="O185" s="101"/>
      <c r="P185" s="2"/>
    </row>
    <row r="186" spans="1:16">
      <c r="A186" s="2"/>
      <c r="B186" s="624" t="s">
        <v>64</v>
      </c>
      <c r="C186" s="93">
        <v>49035</v>
      </c>
      <c r="D186" s="93">
        <v>5388720</v>
      </c>
      <c r="E186" s="95">
        <v>5447011</v>
      </c>
      <c r="F186" s="93">
        <f t="shared" si="22"/>
        <v>58291</v>
      </c>
      <c r="G186" s="180">
        <f t="shared" si="23"/>
        <v>6.7607660075119885E-4</v>
      </c>
      <c r="H186" s="224">
        <f t="shared" si="24"/>
        <v>111.08414397879066</v>
      </c>
      <c r="I186" s="217" t="s">
        <v>10</v>
      </c>
      <c r="L186" s="178"/>
      <c r="M186" s="101"/>
      <c r="N186" s="179"/>
      <c r="O186" s="101"/>
      <c r="P186" s="2"/>
    </row>
    <row r="187" spans="1:16">
      <c r="A187" s="2"/>
      <c r="B187" s="624" t="s">
        <v>41</v>
      </c>
      <c r="C187" s="93">
        <v>20273</v>
      </c>
      <c r="D187" s="93">
        <v>1988925</v>
      </c>
      <c r="E187" s="95">
        <v>2067372</v>
      </c>
      <c r="F187" s="93">
        <f t="shared" si="22"/>
        <v>78447</v>
      </c>
      <c r="G187" s="180">
        <f t="shared" si="23"/>
        <v>2.4651193483917191E-3</v>
      </c>
      <c r="H187" s="224">
        <f t="shared" si="24"/>
        <v>101.97661914862132</v>
      </c>
      <c r="I187" s="217" t="s">
        <v>10</v>
      </c>
      <c r="L187" s="178"/>
      <c r="M187" s="101"/>
      <c r="N187" s="179"/>
      <c r="O187" s="101"/>
      <c r="P187" s="2"/>
    </row>
    <row r="188" spans="1:16">
      <c r="A188" s="2"/>
      <c r="B188" s="624" t="s">
        <v>161</v>
      </c>
      <c r="C188" s="93">
        <v>28896</v>
      </c>
      <c r="D188" s="93">
        <v>412336</v>
      </c>
      <c r="E188" s="95">
        <v>652858</v>
      </c>
      <c r="F188" s="93">
        <f t="shared" si="22"/>
        <v>240522</v>
      </c>
      <c r="G188" s="180">
        <f t="shared" si="23"/>
        <v>3.645722178029568E-2</v>
      </c>
      <c r="H188" s="224">
        <f t="shared" si="24"/>
        <v>22.593369324473976</v>
      </c>
      <c r="I188" s="217" t="s">
        <v>411</v>
      </c>
      <c r="L188" s="178"/>
      <c r="M188" s="101"/>
      <c r="N188" s="179"/>
      <c r="O188" s="101"/>
      <c r="P188" s="2"/>
    </row>
    <row r="189" spans="1:16">
      <c r="A189" s="2"/>
      <c r="B189" s="624" t="s">
        <v>256</v>
      </c>
      <c r="C189" s="93">
        <v>637657</v>
      </c>
      <c r="D189" s="93">
        <v>7385416</v>
      </c>
      <c r="E189" s="95">
        <v>15008154</v>
      </c>
      <c r="F189" s="93">
        <f t="shared" si="22"/>
        <v>7622738</v>
      </c>
      <c r="G189" s="180">
        <f t="shared" si="23"/>
        <v>6.4508366894972469E-2</v>
      </c>
      <c r="H189" s="224">
        <f t="shared" si="24"/>
        <v>23.536405936106714</v>
      </c>
      <c r="I189" s="217" t="s">
        <v>329</v>
      </c>
      <c r="L189" s="178"/>
      <c r="M189" s="101"/>
      <c r="N189" s="179"/>
      <c r="O189" s="101"/>
      <c r="P189" s="2"/>
    </row>
    <row r="190" spans="1:16">
      <c r="A190" s="2"/>
      <c r="B190" s="624" t="s">
        <v>56</v>
      </c>
      <c r="C190" s="93">
        <v>1221037</v>
      </c>
      <c r="D190" s="93">
        <v>44000000</v>
      </c>
      <c r="E190" s="95">
        <v>57779622</v>
      </c>
      <c r="F190" s="93">
        <f t="shared" si="22"/>
        <v>13779622</v>
      </c>
      <c r="G190" s="180">
        <f t="shared" si="23"/>
        <v>1.9573326704545455E-2</v>
      </c>
      <c r="H190" s="224">
        <f t="shared" si="24"/>
        <v>47.320123796412396</v>
      </c>
      <c r="I190" s="217" t="s">
        <v>10</v>
      </c>
      <c r="L190" s="178"/>
      <c r="M190" s="101"/>
      <c r="N190" s="179"/>
      <c r="O190" s="101"/>
      <c r="P190" s="2"/>
    </row>
    <row r="191" spans="1:16">
      <c r="A191" s="2"/>
      <c r="B191" s="624" t="s">
        <v>28</v>
      </c>
      <c r="C191" s="93">
        <v>99678</v>
      </c>
      <c r="D191" s="93">
        <v>47008111</v>
      </c>
      <c r="E191" s="95">
        <v>51635256</v>
      </c>
      <c r="F191" s="93">
        <f t="shared" si="22"/>
        <v>4627145</v>
      </c>
      <c r="G191" s="180">
        <f t="shared" si="23"/>
        <v>6.1520566631575561E-3</v>
      </c>
      <c r="H191" s="224">
        <f t="shared" si="24"/>
        <v>518.02058628784687</v>
      </c>
      <c r="I191" s="217" t="s">
        <v>10</v>
      </c>
      <c r="L191" s="178"/>
      <c r="M191" s="101"/>
      <c r="N191" s="179"/>
      <c r="O191" s="101"/>
      <c r="P191" s="2"/>
    </row>
    <row r="192" spans="1:16">
      <c r="A192" s="2"/>
      <c r="B192" s="624" t="s">
        <v>257</v>
      </c>
      <c r="C192" s="93">
        <v>619745</v>
      </c>
      <c r="D192" s="93">
        <v>6692999</v>
      </c>
      <c r="E192" s="95">
        <v>10975920</v>
      </c>
      <c r="F192" s="93">
        <f t="shared" si="22"/>
        <v>4282921</v>
      </c>
      <c r="G192" s="180">
        <f t="shared" si="23"/>
        <v>3.9994412445004103E-2</v>
      </c>
      <c r="H192" s="224">
        <f t="shared" si="24"/>
        <v>17.71038088245972</v>
      </c>
      <c r="I192" s="217" t="s">
        <v>329</v>
      </c>
      <c r="L192" s="178"/>
      <c r="M192" s="101"/>
      <c r="N192" s="179"/>
      <c r="O192" s="101"/>
      <c r="P192" s="2"/>
    </row>
    <row r="193" spans="1:16">
      <c r="A193" s="2"/>
      <c r="B193" s="624" t="s">
        <v>47</v>
      </c>
      <c r="C193" s="93">
        <v>505992</v>
      </c>
      <c r="D193" s="93">
        <v>40263216</v>
      </c>
      <c r="E193" s="95">
        <v>46723749</v>
      </c>
      <c r="F193" s="93">
        <f t="shared" si="22"/>
        <v>6460533</v>
      </c>
      <c r="G193" s="180">
        <f t="shared" si="23"/>
        <v>1.0028590674426007E-2</v>
      </c>
      <c r="H193" s="224">
        <f t="shared" si="24"/>
        <v>92.340884836123891</v>
      </c>
      <c r="I193" s="217" t="s">
        <v>10</v>
      </c>
      <c r="L193" s="178"/>
      <c r="M193" s="101"/>
      <c r="N193" s="179"/>
      <c r="O193" s="101"/>
      <c r="P193" s="2"/>
    </row>
    <row r="194" spans="1:16">
      <c r="A194" s="2"/>
      <c r="B194" s="624" t="s">
        <v>162</v>
      </c>
      <c r="C194" s="93">
        <v>65610</v>
      </c>
      <c r="D194" s="93">
        <v>18655000</v>
      </c>
      <c r="E194" s="95">
        <v>21670000</v>
      </c>
      <c r="F194" s="93">
        <f t="shared" si="22"/>
        <v>3015000</v>
      </c>
      <c r="G194" s="180">
        <f t="shared" si="23"/>
        <v>1.0101179308496381E-2</v>
      </c>
      <c r="H194" s="224">
        <f t="shared" si="24"/>
        <v>330.28501752781591</v>
      </c>
      <c r="I194" s="217" t="s">
        <v>411</v>
      </c>
      <c r="L194" s="178"/>
      <c r="M194" s="101"/>
      <c r="N194" s="179"/>
      <c r="O194" s="101"/>
      <c r="P194" s="2"/>
    </row>
    <row r="195" spans="1:16">
      <c r="A195" s="2"/>
      <c r="B195" s="624" t="s">
        <v>163</v>
      </c>
      <c r="C195" s="93">
        <v>1886000</v>
      </c>
      <c r="D195" s="93">
        <v>28079664</v>
      </c>
      <c r="E195" s="95">
        <v>41801533</v>
      </c>
      <c r="F195" s="93">
        <f t="shared" si="22"/>
        <v>13721869</v>
      </c>
      <c r="G195" s="180">
        <f t="shared" si="23"/>
        <v>3.0542274740182077E-2</v>
      </c>
      <c r="H195" s="224">
        <f t="shared" si="24"/>
        <v>22.164121420996818</v>
      </c>
      <c r="I195" s="217" t="s">
        <v>411</v>
      </c>
      <c r="L195" s="178"/>
      <c r="M195" s="101"/>
      <c r="N195" s="179"/>
      <c r="O195" s="101"/>
      <c r="P195" s="2"/>
    </row>
    <row r="196" spans="1:16">
      <c r="A196" s="2"/>
      <c r="B196" s="624" t="s">
        <v>81</v>
      </c>
      <c r="C196" s="93">
        <v>163820</v>
      </c>
      <c r="D196" s="93">
        <v>480751</v>
      </c>
      <c r="E196" s="95">
        <v>575991</v>
      </c>
      <c r="F196" s="93">
        <f t="shared" si="22"/>
        <v>95240</v>
      </c>
      <c r="G196" s="180">
        <f t="shared" si="23"/>
        <v>1.2381669512907929E-2</v>
      </c>
      <c r="H196" s="224">
        <f t="shared" si="24"/>
        <v>3.5159992674887071</v>
      </c>
      <c r="I196" s="217" t="s">
        <v>10</v>
      </c>
      <c r="L196" s="178"/>
      <c r="M196" s="101"/>
      <c r="N196" s="179"/>
      <c r="O196" s="101"/>
      <c r="P196" s="2"/>
    </row>
    <row r="197" spans="1:16">
      <c r="A197" s="2"/>
      <c r="B197" s="624" t="s">
        <v>164</v>
      </c>
      <c r="C197" s="93">
        <v>17364</v>
      </c>
      <c r="D197" s="93">
        <v>1063715</v>
      </c>
      <c r="E197" s="95">
        <v>1100000</v>
      </c>
      <c r="F197" s="93">
        <f t="shared" si="22"/>
        <v>36285</v>
      </c>
      <c r="G197" s="180">
        <f t="shared" si="23"/>
        <v>2.1319737899719378E-3</v>
      </c>
      <c r="H197" s="224">
        <f t="shared" si="24"/>
        <v>63.349458650080628</v>
      </c>
      <c r="I197" s="217" t="s">
        <v>411</v>
      </c>
      <c r="L197" s="178"/>
      <c r="M197" s="101"/>
      <c r="N197" s="179"/>
      <c r="O197" s="101"/>
      <c r="P197" s="2"/>
    </row>
    <row r="198" spans="1:16">
      <c r="A198" s="2"/>
      <c r="B198" s="624" t="s">
        <v>51</v>
      </c>
      <c r="C198" s="93">
        <v>531796</v>
      </c>
      <c r="D198" s="93">
        <v>8872109</v>
      </c>
      <c r="E198" s="95">
        <v>10183175</v>
      </c>
      <c r="F198" s="93">
        <f t="shared" si="22"/>
        <v>1311066</v>
      </c>
      <c r="G198" s="180">
        <f t="shared" si="23"/>
        <v>9.2358677063142484E-3</v>
      </c>
      <c r="H198" s="224">
        <f t="shared" si="24"/>
        <v>19.148649106048182</v>
      </c>
      <c r="I198" s="217" t="s">
        <v>10</v>
      </c>
      <c r="L198" s="178"/>
      <c r="M198" s="101"/>
      <c r="N198" s="179"/>
      <c r="O198" s="101"/>
      <c r="P198" s="2"/>
    </row>
    <row r="199" spans="1:16">
      <c r="A199" s="2"/>
      <c r="B199" s="624" t="s">
        <v>60</v>
      </c>
      <c r="C199" s="93">
        <v>41277</v>
      </c>
      <c r="D199" s="93">
        <v>7184250</v>
      </c>
      <c r="E199" s="95">
        <v>8516543</v>
      </c>
      <c r="F199" s="93">
        <f t="shared" si="22"/>
        <v>1332293</v>
      </c>
      <c r="G199" s="180">
        <f t="shared" si="23"/>
        <v>1.1590397397083899E-2</v>
      </c>
      <c r="H199" s="224">
        <f t="shared" si="24"/>
        <v>206.32659834774813</v>
      </c>
      <c r="I199" s="217" t="s">
        <v>10</v>
      </c>
      <c r="L199" s="178"/>
      <c r="M199" s="101"/>
      <c r="N199" s="179"/>
      <c r="O199" s="101"/>
      <c r="P199" s="2"/>
    </row>
    <row r="200" spans="1:16">
      <c r="A200" s="2"/>
      <c r="B200" s="624" t="s">
        <v>258</v>
      </c>
      <c r="C200" s="93">
        <v>185180</v>
      </c>
      <c r="D200" s="93">
        <v>16354050</v>
      </c>
      <c r="E200" s="95">
        <v>16906283</v>
      </c>
      <c r="F200" s="93">
        <f t="shared" si="22"/>
        <v>552233</v>
      </c>
      <c r="G200" s="180">
        <f t="shared" si="23"/>
        <v>2.1104596414955319E-3</v>
      </c>
      <c r="H200" s="224">
        <f t="shared" si="24"/>
        <v>91.296484501566042</v>
      </c>
      <c r="I200" s="217" t="s">
        <v>329</v>
      </c>
      <c r="L200" s="178"/>
      <c r="M200" s="101"/>
      <c r="N200" s="179"/>
      <c r="O200" s="101"/>
      <c r="P200" s="2"/>
    </row>
    <row r="201" spans="1:16">
      <c r="A201" s="2"/>
      <c r="B201" s="624" t="s">
        <v>259</v>
      </c>
      <c r="C201" s="93">
        <v>36188</v>
      </c>
      <c r="D201" s="93">
        <v>21935444</v>
      </c>
      <c r="E201" s="95">
        <v>23589000</v>
      </c>
      <c r="F201" s="93">
        <f t="shared" si="22"/>
        <v>1653556</v>
      </c>
      <c r="G201" s="180">
        <f t="shared" si="23"/>
        <v>4.7114273137119998E-3</v>
      </c>
      <c r="H201" s="224">
        <f t="shared" si="24"/>
        <v>651.84591577318452</v>
      </c>
      <c r="I201" s="217" t="s">
        <v>329</v>
      </c>
      <c r="L201" s="178"/>
      <c r="M201" s="101"/>
      <c r="N201" s="179"/>
      <c r="O201" s="101"/>
      <c r="P201" s="2"/>
    </row>
    <row r="202" spans="1:16">
      <c r="A202" s="2"/>
      <c r="B202" s="624" t="s">
        <v>165</v>
      </c>
      <c r="C202" s="93">
        <v>143100</v>
      </c>
      <c r="D202" s="93">
        <v>6186152</v>
      </c>
      <c r="E202" s="95">
        <v>9100837</v>
      </c>
      <c r="F202" s="93">
        <f t="shared" si="22"/>
        <v>2914685</v>
      </c>
      <c r="G202" s="180">
        <f t="shared" si="23"/>
        <v>2.9447678055760672E-2</v>
      </c>
      <c r="H202" s="224">
        <f t="shared" si="24"/>
        <v>63.597742837176803</v>
      </c>
      <c r="I202" s="217" t="s">
        <v>411</v>
      </c>
      <c r="L202" s="178"/>
      <c r="M202" s="101"/>
      <c r="N202" s="179"/>
      <c r="O202" s="101"/>
      <c r="P202" s="2"/>
    </row>
    <row r="203" spans="1:16">
      <c r="A203" s="2"/>
      <c r="B203" s="624" t="s">
        <v>166</v>
      </c>
      <c r="C203" s="93">
        <v>945087</v>
      </c>
      <c r="D203" s="93">
        <v>33991590</v>
      </c>
      <c r="E203" s="95">
        <v>56318348</v>
      </c>
      <c r="F203" s="93">
        <f t="shared" si="22"/>
        <v>22326758</v>
      </c>
      <c r="G203" s="180">
        <f t="shared" si="23"/>
        <v>4.1051988889016372E-2</v>
      </c>
      <c r="H203" s="224">
        <f t="shared" si="24"/>
        <v>59.590649326464124</v>
      </c>
      <c r="I203" s="217" t="s">
        <v>411</v>
      </c>
      <c r="L203" s="178"/>
      <c r="M203" s="101"/>
      <c r="N203" s="179"/>
      <c r="O203" s="101"/>
      <c r="P203" s="2"/>
    </row>
    <row r="204" spans="1:16">
      <c r="A204" s="2"/>
      <c r="B204" s="624" t="s">
        <v>69</v>
      </c>
      <c r="C204" s="93">
        <v>513120</v>
      </c>
      <c r="D204" s="93">
        <v>62693322</v>
      </c>
      <c r="E204" s="95">
        <v>69428524</v>
      </c>
      <c r="F204" s="93">
        <f t="shared" ref="F204:F224" si="25">E204-D204</f>
        <v>6735202</v>
      </c>
      <c r="G204" s="180">
        <f t="shared" ref="G204:G224" si="26">F204/D204/16</f>
        <v>6.7144332374028609E-3</v>
      </c>
      <c r="H204" s="224">
        <f t="shared" ref="H204:H224" si="27">E204/C204</f>
        <v>135.3066027439975</v>
      </c>
      <c r="I204" s="217" t="s">
        <v>10</v>
      </c>
      <c r="L204" s="178"/>
      <c r="M204" s="101"/>
      <c r="N204" s="179"/>
      <c r="O204" s="101"/>
      <c r="P204" s="2"/>
    </row>
    <row r="205" spans="1:16">
      <c r="A205" s="2"/>
      <c r="B205" s="624" t="s">
        <v>167</v>
      </c>
      <c r="C205" s="93">
        <v>14874</v>
      </c>
      <c r="D205" s="93">
        <v>847185</v>
      </c>
      <c r="E205" s="95">
        <v>1267972</v>
      </c>
      <c r="F205" s="93">
        <f t="shared" si="25"/>
        <v>420787</v>
      </c>
      <c r="G205" s="180">
        <f t="shared" si="26"/>
        <v>3.1043027792040701E-2</v>
      </c>
      <c r="H205" s="224">
        <f t="shared" si="27"/>
        <v>85.247546053516203</v>
      </c>
      <c r="I205" s="217" t="s">
        <v>411</v>
      </c>
      <c r="L205" s="178"/>
      <c r="M205" s="101"/>
      <c r="N205" s="179"/>
      <c r="O205" s="101"/>
      <c r="P205" s="2"/>
    </row>
    <row r="206" spans="1:16">
      <c r="A206" s="2"/>
      <c r="B206" s="624" t="s">
        <v>168</v>
      </c>
      <c r="C206" s="93">
        <v>56785</v>
      </c>
      <c r="D206" s="93">
        <v>4874735</v>
      </c>
      <c r="E206" s="95">
        <v>7889094</v>
      </c>
      <c r="F206" s="93">
        <f t="shared" si="25"/>
        <v>3014359</v>
      </c>
      <c r="G206" s="180">
        <f t="shared" si="26"/>
        <v>3.8647729056040997E-2</v>
      </c>
      <c r="H206" s="224">
        <f t="shared" si="27"/>
        <v>138.92918904640311</v>
      </c>
      <c r="I206" s="217" t="s">
        <v>411</v>
      </c>
      <c r="L206" s="178"/>
      <c r="M206" s="101"/>
      <c r="N206" s="179"/>
      <c r="O206" s="101"/>
      <c r="P206" s="2"/>
    </row>
    <row r="207" spans="1:16">
      <c r="A207" s="2"/>
      <c r="B207" s="624" t="s">
        <v>260</v>
      </c>
      <c r="C207" s="93">
        <v>747</v>
      </c>
      <c r="D207" s="93">
        <v>97898</v>
      </c>
      <c r="E207" s="95">
        <v>103197</v>
      </c>
      <c r="F207" s="93">
        <f t="shared" si="25"/>
        <v>5299</v>
      </c>
      <c r="G207" s="180">
        <f t="shared" si="26"/>
        <v>3.3829853521011666E-3</v>
      </c>
      <c r="H207" s="224">
        <f t="shared" si="27"/>
        <v>138.14859437751005</v>
      </c>
      <c r="I207" s="217" t="s">
        <v>10</v>
      </c>
      <c r="L207" s="178"/>
      <c r="M207" s="2"/>
      <c r="N207" s="2"/>
      <c r="O207" s="2"/>
      <c r="P207" s="2"/>
    </row>
    <row r="208" spans="1:16">
      <c r="A208" s="2"/>
      <c r="B208" s="624" t="s">
        <v>261</v>
      </c>
      <c r="C208" s="93">
        <v>5130</v>
      </c>
      <c r="D208" s="93">
        <v>1267980</v>
      </c>
      <c r="E208" s="95">
        <v>1389858</v>
      </c>
      <c r="F208" s="93">
        <f t="shared" si="25"/>
        <v>121878</v>
      </c>
      <c r="G208" s="180">
        <f t="shared" si="26"/>
        <v>6.0074882884588081E-3</v>
      </c>
      <c r="H208" s="224">
        <f t="shared" si="27"/>
        <v>270.92748538011693</v>
      </c>
      <c r="I208" s="217" t="s">
        <v>10</v>
      </c>
      <c r="L208" s="2"/>
      <c r="M208" s="2"/>
      <c r="N208" s="2"/>
      <c r="O208" s="2"/>
      <c r="P208" s="2"/>
    </row>
    <row r="209" spans="1:16">
      <c r="A209" s="2"/>
      <c r="B209" s="624" t="s">
        <v>92</v>
      </c>
      <c r="C209" s="93">
        <v>163610</v>
      </c>
      <c r="D209" s="93">
        <v>9552500</v>
      </c>
      <c r="E209" s="95">
        <v>11565204</v>
      </c>
      <c r="F209" s="93">
        <f t="shared" si="25"/>
        <v>2012704</v>
      </c>
      <c r="G209" s="180">
        <f t="shared" si="26"/>
        <v>1.3168699293378697E-2</v>
      </c>
      <c r="H209" s="224">
        <f t="shared" si="27"/>
        <v>70.687635230120407</v>
      </c>
      <c r="I209" s="217" t="s">
        <v>10</v>
      </c>
      <c r="L209" s="2"/>
      <c r="M209" s="2"/>
      <c r="N209" s="2"/>
      <c r="O209" s="2"/>
      <c r="P209" s="2"/>
    </row>
    <row r="210" spans="1:16">
      <c r="A210" s="2"/>
      <c r="B210" s="624" t="s">
        <v>70</v>
      </c>
      <c r="C210" s="93">
        <v>783562</v>
      </c>
      <c r="D210" s="93">
        <v>63240157</v>
      </c>
      <c r="E210" s="95">
        <v>82319724</v>
      </c>
      <c r="F210" s="93">
        <f t="shared" si="25"/>
        <v>19079567</v>
      </c>
      <c r="G210" s="180">
        <f t="shared" si="26"/>
        <v>1.8856261496947264E-2</v>
      </c>
      <c r="H210" s="224">
        <f t="shared" si="27"/>
        <v>105.05834126718753</v>
      </c>
      <c r="I210" s="217" t="s">
        <v>10</v>
      </c>
      <c r="L210" s="2"/>
      <c r="M210" s="2"/>
      <c r="N210" s="2"/>
      <c r="O210" s="2"/>
      <c r="P210" s="2"/>
    </row>
    <row r="211" spans="1:16">
      <c r="A211" s="2"/>
      <c r="B211" s="624" t="s">
        <v>48</v>
      </c>
      <c r="C211" s="93">
        <v>488100</v>
      </c>
      <c r="D211" s="93">
        <v>4501419</v>
      </c>
      <c r="E211" s="95">
        <v>5850908</v>
      </c>
      <c r="F211" s="93">
        <f t="shared" si="25"/>
        <v>1349489</v>
      </c>
      <c r="G211" s="180">
        <f t="shared" si="26"/>
        <v>1.8736994378883636E-2</v>
      </c>
      <c r="H211" s="224">
        <f t="shared" si="27"/>
        <v>11.987109198934645</v>
      </c>
      <c r="I211" s="217" t="s">
        <v>10</v>
      </c>
      <c r="L211" s="2"/>
      <c r="M211" s="2"/>
      <c r="N211" s="2"/>
      <c r="O211" s="2"/>
      <c r="P211" s="2"/>
    </row>
    <row r="212" spans="1:16">
      <c r="A212" s="2"/>
      <c r="B212" s="624" t="s">
        <v>169</v>
      </c>
      <c r="C212" s="93">
        <v>241038</v>
      </c>
      <c r="D212" s="93">
        <v>23757636</v>
      </c>
      <c r="E212" s="95">
        <v>42723139</v>
      </c>
      <c r="F212" s="93">
        <f t="shared" si="25"/>
        <v>18965503</v>
      </c>
      <c r="G212" s="180">
        <f t="shared" si="26"/>
        <v>4.9893176976867563E-2</v>
      </c>
      <c r="H212" s="224">
        <f t="shared" si="27"/>
        <v>177.2464881056099</v>
      </c>
      <c r="I212" s="217" t="s">
        <v>411</v>
      </c>
      <c r="L212" s="2"/>
      <c r="M212" s="2"/>
      <c r="N212" s="2"/>
      <c r="O212" s="2"/>
      <c r="P212" s="2"/>
    </row>
    <row r="213" spans="1:16">
      <c r="A213" s="2"/>
      <c r="B213" s="624" t="s">
        <v>104</v>
      </c>
      <c r="C213" s="93">
        <v>603500</v>
      </c>
      <c r="D213" s="93">
        <v>49175848</v>
      </c>
      <c r="E213" s="95">
        <v>44622516</v>
      </c>
      <c r="F213" s="93">
        <f t="shared" si="25"/>
        <v>-4553332</v>
      </c>
      <c r="G213" s="180">
        <f t="shared" si="26"/>
        <v>-5.7870532298700773E-3</v>
      </c>
      <c r="H213" s="224">
        <f t="shared" si="27"/>
        <v>73.939545981772994</v>
      </c>
      <c r="I213" s="217" t="s">
        <v>10</v>
      </c>
      <c r="L213" s="2"/>
      <c r="M213" s="2"/>
      <c r="N213" s="2"/>
      <c r="O213" s="2"/>
      <c r="P213" s="2"/>
    </row>
    <row r="214" spans="1:16">
      <c r="A214" s="2"/>
      <c r="B214" s="624" t="s">
        <v>19</v>
      </c>
      <c r="C214" s="93">
        <v>83600</v>
      </c>
      <c r="D214" s="93">
        <v>3050128</v>
      </c>
      <c r="E214" s="95">
        <v>9630959</v>
      </c>
      <c r="F214" s="93">
        <f t="shared" si="25"/>
        <v>6580831</v>
      </c>
      <c r="G214" s="180">
        <f t="shared" si="26"/>
        <v>0.13484743509124864</v>
      </c>
      <c r="H214" s="224">
        <f t="shared" si="27"/>
        <v>115.20285885167465</v>
      </c>
      <c r="I214" s="217" t="s">
        <v>10</v>
      </c>
      <c r="L214" s="2"/>
      <c r="M214" s="2"/>
      <c r="N214" s="2"/>
      <c r="O214" s="2"/>
      <c r="P214" s="2"/>
    </row>
    <row r="215" spans="1:16">
      <c r="A215" s="2"/>
      <c r="B215" s="624" t="s">
        <v>52</v>
      </c>
      <c r="C215" s="93">
        <v>242900</v>
      </c>
      <c r="D215" s="93">
        <v>58892514</v>
      </c>
      <c r="E215" s="95">
        <v>66488991</v>
      </c>
      <c r="F215" s="93">
        <f t="shared" si="25"/>
        <v>7596477</v>
      </c>
      <c r="G215" s="180">
        <f t="shared" si="26"/>
        <v>8.0618024304413283E-3</v>
      </c>
      <c r="H215" s="224">
        <f t="shared" si="27"/>
        <v>273.72989296006585</v>
      </c>
      <c r="I215" s="217" t="s">
        <v>10</v>
      </c>
      <c r="L215" s="2"/>
      <c r="M215" s="2"/>
      <c r="N215" s="2"/>
      <c r="O215" s="2"/>
      <c r="P215" s="2"/>
    </row>
    <row r="216" spans="1:16">
      <c r="A216" s="2"/>
      <c r="B216" s="624" t="s">
        <v>22</v>
      </c>
      <c r="C216" s="93">
        <v>9629091</v>
      </c>
      <c r="D216" s="189">
        <v>282162411</v>
      </c>
      <c r="E216" s="95">
        <v>327167434</v>
      </c>
      <c r="F216" s="93">
        <f t="shared" si="25"/>
        <v>45005023</v>
      </c>
      <c r="G216" s="180">
        <f t="shared" si="26"/>
        <v>9.9687762361089262E-3</v>
      </c>
      <c r="H216" s="224">
        <f t="shared" si="27"/>
        <v>33.976980173933342</v>
      </c>
      <c r="I216" s="217" t="s">
        <v>10</v>
      </c>
      <c r="L216" s="2"/>
      <c r="M216" s="2"/>
      <c r="N216" s="2"/>
      <c r="O216" s="2"/>
      <c r="P216" s="2"/>
    </row>
    <row r="217" spans="1:16">
      <c r="A217" s="2"/>
      <c r="B217" s="624" t="s">
        <v>94</v>
      </c>
      <c r="C217" s="93">
        <v>176215</v>
      </c>
      <c r="D217" s="189">
        <v>3321242</v>
      </c>
      <c r="E217" s="95">
        <v>3449299</v>
      </c>
      <c r="F217" s="93">
        <f t="shared" si="25"/>
        <v>128057</v>
      </c>
      <c r="G217" s="180">
        <f t="shared" si="26"/>
        <v>2.4098100951391076E-3</v>
      </c>
      <c r="H217" s="224">
        <f t="shared" si="27"/>
        <v>19.57437789064495</v>
      </c>
      <c r="I217" s="217" t="s">
        <v>411</v>
      </c>
      <c r="L217" s="2"/>
      <c r="M217" s="2"/>
      <c r="N217" s="2"/>
      <c r="O217" s="2"/>
      <c r="P217" s="2"/>
    </row>
    <row r="218" spans="1:16">
      <c r="A218" s="2"/>
      <c r="B218" s="624" t="s">
        <v>95</v>
      </c>
      <c r="C218" s="93">
        <v>447400</v>
      </c>
      <c r="D218" s="93">
        <v>24650400</v>
      </c>
      <c r="E218" s="95">
        <v>32955400</v>
      </c>
      <c r="F218" s="93">
        <f t="shared" si="25"/>
        <v>8305000</v>
      </c>
      <c r="G218" s="180">
        <f t="shared" si="26"/>
        <v>2.1056960536137346E-2</v>
      </c>
      <c r="H218" s="224">
        <f t="shared" si="27"/>
        <v>73.659812248547155</v>
      </c>
      <c r="I218" s="217" t="s">
        <v>10</v>
      </c>
      <c r="L218" s="2"/>
      <c r="M218" s="2"/>
      <c r="N218" s="2"/>
      <c r="O218" s="2"/>
      <c r="P218" s="2"/>
    </row>
    <row r="219" spans="1:16">
      <c r="A219" s="2"/>
      <c r="B219" s="624" t="s">
        <v>262</v>
      </c>
      <c r="C219" s="93">
        <v>12189</v>
      </c>
      <c r="D219" s="93">
        <v>185058</v>
      </c>
      <c r="E219" s="95">
        <v>292680</v>
      </c>
      <c r="F219" s="93">
        <f t="shared" si="25"/>
        <v>107622</v>
      </c>
      <c r="G219" s="180">
        <f t="shared" si="26"/>
        <v>3.6347388386343743E-2</v>
      </c>
      <c r="H219" s="224">
        <f t="shared" si="27"/>
        <v>24.011813930593156</v>
      </c>
      <c r="I219" s="217" t="s">
        <v>329</v>
      </c>
      <c r="L219" s="2"/>
      <c r="M219" s="2"/>
      <c r="N219" s="2"/>
      <c r="O219" s="2"/>
      <c r="P219" s="2"/>
    </row>
    <row r="220" spans="1:16">
      <c r="A220" s="2"/>
      <c r="B220" s="624" t="s">
        <v>55</v>
      </c>
      <c r="C220" s="93">
        <v>912050</v>
      </c>
      <c r="D220" s="93">
        <v>24481477</v>
      </c>
      <c r="E220" s="95">
        <v>28870195</v>
      </c>
      <c r="F220" s="93">
        <f t="shared" si="25"/>
        <v>4388718</v>
      </c>
      <c r="G220" s="180">
        <f t="shared" si="26"/>
        <v>1.1204180001067746E-2</v>
      </c>
      <c r="H220" s="224">
        <f t="shared" si="27"/>
        <v>31.654180143632477</v>
      </c>
      <c r="I220" s="217" t="s">
        <v>10</v>
      </c>
      <c r="L220" s="2"/>
      <c r="M220" s="2"/>
      <c r="N220" s="2"/>
      <c r="O220" s="2"/>
      <c r="P220" s="2"/>
    </row>
    <row r="221" spans="1:16">
      <c r="A221" s="2"/>
      <c r="B221" s="624" t="s">
        <v>107</v>
      </c>
      <c r="C221" s="93">
        <v>331689</v>
      </c>
      <c r="D221" s="93">
        <v>77630900</v>
      </c>
      <c r="E221" s="95">
        <v>95540395</v>
      </c>
      <c r="F221" s="93">
        <f t="shared" si="25"/>
        <v>17909495</v>
      </c>
      <c r="G221" s="180">
        <f t="shared" si="26"/>
        <v>1.4418787332106159E-2</v>
      </c>
      <c r="H221" s="224">
        <f t="shared" si="27"/>
        <v>288.04209666283776</v>
      </c>
      <c r="I221" s="217" t="s">
        <v>10</v>
      </c>
      <c r="L221" s="2"/>
      <c r="M221" s="2"/>
      <c r="N221" s="2"/>
      <c r="O221" s="2"/>
      <c r="P221" s="2"/>
    </row>
    <row r="222" spans="1:16">
      <c r="A222" s="2"/>
      <c r="B222" s="624" t="s">
        <v>170</v>
      </c>
      <c r="C222" s="93">
        <v>527968</v>
      </c>
      <c r="D222" s="93">
        <v>17795219</v>
      </c>
      <c r="E222" s="95">
        <v>28498687</v>
      </c>
      <c r="F222" s="93">
        <f t="shared" si="25"/>
        <v>10703468</v>
      </c>
      <c r="G222" s="180">
        <f t="shared" si="26"/>
        <v>3.7592498861632441E-2</v>
      </c>
      <c r="H222" s="224">
        <f t="shared" si="27"/>
        <v>53.97805738226559</v>
      </c>
      <c r="I222" s="217" t="s">
        <v>411</v>
      </c>
      <c r="L222" s="2"/>
      <c r="M222" s="2"/>
      <c r="N222" s="2"/>
      <c r="O222" s="2"/>
      <c r="P222" s="2"/>
    </row>
    <row r="223" spans="1:16">
      <c r="A223" s="2"/>
      <c r="B223" s="624" t="s">
        <v>171</v>
      </c>
      <c r="C223" s="93">
        <v>752618</v>
      </c>
      <c r="D223" s="93">
        <v>10585220</v>
      </c>
      <c r="E223" s="95">
        <v>17351822</v>
      </c>
      <c r="F223" s="93">
        <f t="shared" si="25"/>
        <v>6766602</v>
      </c>
      <c r="G223" s="180">
        <f t="shared" si="26"/>
        <v>3.995312567901281E-2</v>
      </c>
      <c r="H223" s="224">
        <f t="shared" si="27"/>
        <v>23.055284354081355</v>
      </c>
      <c r="I223" s="217" t="s">
        <v>411</v>
      </c>
      <c r="L223" s="2"/>
      <c r="M223" s="2"/>
      <c r="N223" s="2"/>
      <c r="O223" s="2"/>
      <c r="P223" s="2"/>
    </row>
    <row r="224" spans="1:16">
      <c r="A224" s="2"/>
      <c r="B224" s="624" t="s">
        <v>172</v>
      </c>
      <c r="C224" s="93">
        <v>390757</v>
      </c>
      <c r="D224" s="93">
        <v>12499981</v>
      </c>
      <c r="E224" s="95">
        <v>14439018</v>
      </c>
      <c r="F224" s="93">
        <f t="shared" si="25"/>
        <v>1939037</v>
      </c>
      <c r="G224" s="180">
        <f t="shared" si="26"/>
        <v>9.695199736703599E-3</v>
      </c>
      <c r="H224" s="224">
        <f t="shared" si="27"/>
        <v>36.951399463093431</v>
      </c>
      <c r="I224" s="217" t="s">
        <v>411</v>
      </c>
      <c r="M224" s="2"/>
      <c r="N224" s="2"/>
      <c r="O224" s="2"/>
      <c r="P224" s="2"/>
    </row>
    <row r="225" spans="1:16">
      <c r="A225" s="2"/>
      <c r="B225" s="2"/>
      <c r="C225" s="2"/>
      <c r="D225" s="2"/>
      <c r="E225" s="2"/>
      <c r="F225" s="2"/>
      <c r="G225" s="2"/>
      <c r="H225" s="2"/>
      <c r="I225" s="2"/>
      <c r="L225" s="2"/>
      <c r="M225" s="2"/>
      <c r="N225" s="2"/>
      <c r="O225" s="2"/>
      <c r="P225" s="2"/>
    </row>
    <row r="226" spans="1:16">
      <c r="L226" s="2"/>
      <c r="M226" s="2"/>
      <c r="N226" s="2"/>
      <c r="O226" s="2"/>
      <c r="P226" s="2"/>
    </row>
    <row r="227" spans="1:16">
      <c r="A227" s="2"/>
      <c r="B227" s="2"/>
      <c r="C227" s="2"/>
      <c r="D227" s="2"/>
      <c r="E227" s="2"/>
      <c r="F227" s="2"/>
      <c r="G227" s="2"/>
      <c r="H227" s="2"/>
      <c r="I227" s="2"/>
      <c r="L227" s="2"/>
      <c r="M227" s="2"/>
      <c r="N227" s="2"/>
      <c r="O227" s="2"/>
      <c r="P227" s="2"/>
    </row>
    <row r="228" spans="1:16">
      <c r="A228" s="2"/>
      <c r="B228" s="2"/>
      <c r="C228" s="2"/>
      <c r="D228" s="2"/>
      <c r="E228" s="2"/>
      <c r="F228" s="2"/>
      <c r="G228" s="2"/>
      <c r="H228" s="2"/>
      <c r="I228" s="2"/>
      <c r="L228" s="2"/>
      <c r="M228" s="2"/>
      <c r="N228" s="2"/>
      <c r="O228" s="2"/>
      <c r="P228" s="2"/>
    </row>
    <row r="229" spans="1:16">
      <c r="L229" s="2"/>
      <c r="M229" s="2"/>
      <c r="N229" s="2"/>
      <c r="O229" s="2"/>
      <c r="P229" s="2"/>
    </row>
    <row r="230" spans="1:16">
      <c r="L230" s="2"/>
      <c r="M230" s="2"/>
      <c r="N230" s="2"/>
      <c r="O230" s="2"/>
      <c r="P230" s="2"/>
    </row>
    <row r="231" spans="1:16">
      <c r="L231" s="2"/>
      <c r="M231" s="2"/>
      <c r="N231" s="2"/>
      <c r="O231" s="2"/>
      <c r="P231" s="2"/>
    </row>
    <row r="232" spans="1:16">
      <c r="J232" s="2"/>
      <c r="K232" s="2"/>
      <c r="L232" s="2"/>
      <c r="M232" s="2"/>
      <c r="N232" s="2"/>
      <c r="O232" s="2"/>
      <c r="P232" s="2"/>
    </row>
    <row r="233" spans="1:16">
      <c r="J233" s="2"/>
      <c r="K233" s="2"/>
      <c r="L233" s="2"/>
      <c r="M233" s="2"/>
      <c r="N233" s="2"/>
      <c r="O233" s="2"/>
      <c r="P233" s="2"/>
    </row>
    <row r="234" spans="1:16">
      <c r="J234" s="2"/>
      <c r="K234" s="2"/>
      <c r="L234" s="2"/>
      <c r="M234" s="2"/>
    </row>
  </sheetData>
  <autoFilter ref="B24:I224" xr:uid="{00000000-0009-0000-0000-00000A000000}">
    <sortState ref="B25:I224">
      <sortCondition ref="B24:B224"/>
    </sortState>
  </autoFilter>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X203"/>
  <sheetViews>
    <sheetView workbookViewId="0">
      <selection activeCell="A2" sqref="A2:H2"/>
    </sheetView>
  </sheetViews>
  <sheetFormatPr defaultRowHeight="15"/>
  <cols>
    <col min="1" max="1" width="16.28515625" customWidth="1"/>
    <col min="2" max="58" width="11" bestFit="1" customWidth="1"/>
    <col min="59" max="177" width="9.28515625" bestFit="1" customWidth="1"/>
  </cols>
  <sheetData>
    <row r="1" spans="1:180">
      <c r="A1" s="16"/>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row>
    <row r="2" spans="1:180" ht="15.75">
      <c r="A2" s="19" t="s">
        <v>299</v>
      </c>
      <c r="B2" s="4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row>
    <row r="3" spans="1:18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row>
    <row r="4" spans="1:180">
      <c r="A4" s="2"/>
      <c r="B4" s="2"/>
      <c r="C4" s="2"/>
      <c r="D4" s="2"/>
      <c r="E4" s="2"/>
      <c r="F4" s="2"/>
      <c r="G4" s="2"/>
      <c r="H4" s="2"/>
      <c r="I4" s="4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row>
    <row r="5" spans="1:180">
      <c r="A5" s="192" t="s">
        <v>291</v>
      </c>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7"/>
      <c r="AO5" s="507"/>
      <c r="AP5" s="507"/>
      <c r="AQ5" s="507"/>
      <c r="AR5" s="507"/>
      <c r="AS5" s="507"/>
      <c r="AT5" s="507"/>
      <c r="AU5" s="507"/>
      <c r="AV5" s="507"/>
      <c r="AW5" s="507"/>
      <c r="AX5" s="507"/>
      <c r="AY5" s="507"/>
      <c r="AZ5" s="507"/>
      <c r="BA5" s="507"/>
      <c r="BB5" s="507"/>
      <c r="BC5" s="507"/>
      <c r="BD5" s="507"/>
      <c r="BE5" s="507"/>
      <c r="BF5" s="507"/>
      <c r="BG5" s="507"/>
      <c r="BH5" s="507"/>
      <c r="BI5" s="507"/>
      <c r="BJ5" s="507"/>
      <c r="BK5" s="507"/>
      <c r="BL5" s="507"/>
      <c r="BM5" s="507"/>
      <c r="BN5" s="507"/>
      <c r="BO5" s="507"/>
      <c r="BP5" s="507"/>
      <c r="BQ5" s="507"/>
      <c r="BR5" s="507"/>
      <c r="BS5" s="507"/>
      <c r="BT5" s="507"/>
      <c r="BU5" s="507"/>
      <c r="BV5" s="507"/>
      <c r="BW5" s="507"/>
      <c r="BX5" s="507"/>
      <c r="BY5" s="507"/>
      <c r="BZ5" s="507"/>
      <c r="CA5" s="507"/>
      <c r="CB5" s="507"/>
      <c r="CC5" s="507"/>
      <c r="CD5" s="507"/>
      <c r="CE5" s="507"/>
      <c r="CF5" s="507"/>
      <c r="CG5" s="507"/>
      <c r="CH5" s="507"/>
      <c r="CI5" s="507"/>
      <c r="CJ5" s="507"/>
      <c r="CK5" s="507"/>
      <c r="CL5" s="507"/>
      <c r="CM5" s="507"/>
      <c r="CN5" s="507"/>
      <c r="CO5" s="507"/>
      <c r="CP5" s="507"/>
      <c r="CQ5" s="507"/>
      <c r="CR5" s="507"/>
      <c r="CS5" s="507"/>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0">
      <c r="A6" s="192" t="s">
        <v>292</v>
      </c>
      <c r="B6" s="507"/>
      <c r="C6" s="507"/>
      <c r="D6" s="507"/>
      <c r="E6" s="507"/>
      <c r="F6" s="507"/>
      <c r="G6" s="507"/>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7"/>
      <c r="AI6" s="507"/>
      <c r="AJ6" s="507"/>
      <c r="AK6" s="507"/>
      <c r="AL6" s="507"/>
      <c r="AM6" s="507"/>
      <c r="AN6" s="507"/>
      <c r="AO6" s="507"/>
      <c r="AP6" s="507"/>
      <c r="AQ6" s="507"/>
      <c r="AR6" s="507"/>
      <c r="AS6" s="507"/>
      <c r="AT6" s="507"/>
      <c r="AU6" s="507"/>
      <c r="AV6" s="507"/>
      <c r="AW6" s="507"/>
      <c r="AX6" s="507"/>
      <c r="AY6" s="507"/>
      <c r="AZ6" s="507"/>
      <c r="BA6" s="507"/>
      <c r="BB6" s="507"/>
      <c r="BC6" s="507"/>
      <c r="BD6" s="507"/>
      <c r="BE6" s="507"/>
      <c r="BF6" s="507"/>
      <c r="BG6" s="507"/>
      <c r="BH6" s="507"/>
      <c r="BI6" s="507"/>
      <c r="BJ6" s="507"/>
      <c r="BK6" s="507"/>
      <c r="BL6" s="507"/>
      <c r="BM6" s="507"/>
      <c r="BN6" s="507"/>
      <c r="BO6" s="507"/>
      <c r="BP6" s="507"/>
      <c r="BQ6" s="507"/>
      <c r="BR6" s="507"/>
      <c r="BS6" s="507"/>
      <c r="BT6" s="507"/>
      <c r="BU6" s="507"/>
      <c r="BV6" s="507"/>
      <c r="BW6" s="507"/>
      <c r="BX6" s="507"/>
      <c r="BY6" s="507"/>
      <c r="BZ6" s="507"/>
      <c r="CA6" s="507"/>
      <c r="CB6" s="507"/>
      <c r="CC6" s="507"/>
      <c r="CD6" s="507"/>
      <c r="CE6" s="507"/>
      <c r="CF6" s="507"/>
      <c r="CG6" s="507"/>
      <c r="CH6" s="507"/>
      <c r="CI6" s="507"/>
      <c r="CJ6" s="507"/>
      <c r="CK6" s="507"/>
      <c r="CL6" s="507"/>
      <c r="CM6" s="507"/>
      <c r="CN6" s="507"/>
      <c r="CO6" s="507"/>
      <c r="CP6" s="507"/>
      <c r="CQ6" s="507"/>
      <c r="CR6" s="507"/>
      <c r="CS6" s="507"/>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row>
    <row r="7" spans="1:180">
      <c r="A7" s="507"/>
      <c r="B7" s="167">
        <v>1960</v>
      </c>
      <c r="C7" s="167">
        <v>1961</v>
      </c>
      <c r="D7" s="167">
        <v>1962</v>
      </c>
      <c r="E7" s="167">
        <v>1963</v>
      </c>
      <c r="F7" s="167">
        <v>1964</v>
      </c>
      <c r="G7" s="167">
        <v>1965</v>
      </c>
      <c r="H7" s="167">
        <v>1966</v>
      </c>
      <c r="I7" s="167">
        <v>1967</v>
      </c>
      <c r="J7" s="167">
        <v>1968</v>
      </c>
      <c r="K7" s="167">
        <v>1969</v>
      </c>
      <c r="L7" s="167">
        <v>1970</v>
      </c>
      <c r="M7" s="167">
        <v>1971</v>
      </c>
      <c r="N7" s="167">
        <v>1972</v>
      </c>
      <c r="O7" s="167">
        <v>1973</v>
      </c>
      <c r="P7" s="167">
        <v>1974</v>
      </c>
      <c r="Q7" s="167">
        <v>1975</v>
      </c>
      <c r="R7" s="167">
        <v>1976</v>
      </c>
      <c r="S7" s="167">
        <v>1977</v>
      </c>
      <c r="T7" s="167">
        <v>1978</v>
      </c>
      <c r="U7" s="167">
        <v>1979</v>
      </c>
      <c r="V7" s="167">
        <v>1980</v>
      </c>
      <c r="W7" s="167">
        <v>1981</v>
      </c>
      <c r="X7" s="167">
        <v>1982</v>
      </c>
      <c r="Y7" s="167">
        <v>1983</v>
      </c>
      <c r="Z7" s="167">
        <v>1984</v>
      </c>
      <c r="AA7" s="167">
        <v>1985</v>
      </c>
      <c r="AB7" s="167">
        <v>1986</v>
      </c>
      <c r="AC7" s="167">
        <v>1987</v>
      </c>
      <c r="AD7" s="167">
        <v>1988</v>
      </c>
      <c r="AE7" s="167">
        <v>1989</v>
      </c>
      <c r="AF7" s="167">
        <v>1990</v>
      </c>
      <c r="AG7" s="167">
        <v>1991</v>
      </c>
      <c r="AH7" s="167">
        <v>1992</v>
      </c>
      <c r="AI7" s="167">
        <v>1993</v>
      </c>
      <c r="AJ7" s="167">
        <v>1994</v>
      </c>
      <c r="AK7" s="167">
        <v>1995</v>
      </c>
      <c r="AL7" s="167">
        <v>1996</v>
      </c>
      <c r="AM7" s="167">
        <v>1997</v>
      </c>
      <c r="AN7" s="167">
        <v>1998</v>
      </c>
      <c r="AO7" s="167">
        <v>1999</v>
      </c>
      <c r="AP7" s="167">
        <v>2000</v>
      </c>
      <c r="AQ7" s="167">
        <v>2001</v>
      </c>
      <c r="AR7" s="167">
        <v>2002</v>
      </c>
      <c r="AS7" s="167">
        <v>2003</v>
      </c>
      <c r="AT7" s="167">
        <v>2004</v>
      </c>
      <c r="AU7" s="167">
        <v>2005</v>
      </c>
      <c r="AV7" s="167">
        <v>2006</v>
      </c>
      <c r="AW7" s="167">
        <v>2007</v>
      </c>
      <c r="AX7" s="167">
        <v>2008</v>
      </c>
      <c r="AY7" s="167">
        <v>2009</v>
      </c>
      <c r="AZ7" s="167">
        <v>2010</v>
      </c>
      <c r="BA7" s="167">
        <v>2011</v>
      </c>
      <c r="BB7" s="167">
        <v>2012</v>
      </c>
      <c r="BC7" s="167">
        <v>2013</v>
      </c>
      <c r="BD7" s="167">
        <v>2014</v>
      </c>
      <c r="BE7" s="167">
        <v>2015</v>
      </c>
      <c r="BF7" s="167">
        <v>2016</v>
      </c>
      <c r="BG7" s="167">
        <v>2017</v>
      </c>
      <c r="BH7" s="167">
        <v>2018</v>
      </c>
      <c r="BI7" s="167">
        <v>2019</v>
      </c>
      <c r="BJ7" s="167">
        <v>2020</v>
      </c>
      <c r="BK7" s="167">
        <v>2021</v>
      </c>
      <c r="BL7" s="167">
        <v>2022</v>
      </c>
      <c r="BM7" s="167">
        <v>2023</v>
      </c>
      <c r="BN7" s="167">
        <v>2024</v>
      </c>
      <c r="BO7" s="167">
        <v>2025</v>
      </c>
      <c r="BP7" s="167">
        <v>2026</v>
      </c>
      <c r="BQ7" s="167">
        <v>2027</v>
      </c>
      <c r="BR7" s="167">
        <v>2028</v>
      </c>
      <c r="BS7" s="167">
        <v>2029</v>
      </c>
      <c r="BT7" s="167">
        <v>2030</v>
      </c>
      <c r="BU7" s="167">
        <v>2031</v>
      </c>
      <c r="BV7" s="167">
        <v>2032</v>
      </c>
      <c r="BW7" s="167">
        <v>2033</v>
      </c>
      <c r="BX7" s="167">
        <v>2034</v>
      </c>
      <c r="BY7" s="167">
        <v>2035</v>
      </c>
      <c r="BZ7" s="167">
        <v>2036</v>
      </c>
      <c r="CA7" s="167">
        <v>2037</v>
      </c>
      <c r="CB7" s="167">
        <v>2038</v>
      </c>
      <c r="CC7" s="167">
        <v>2039</v>
      </c>
      <c r="CD7" s="167">
        <v>2040</v>
      </c>
      <c r="CE7" s="167">
        <v>2041</v>
      </c>
      <c r="CF7" s="167">
        <v>2042</v>
      </c>
      <c r="CG7" s="167">
        <v>2043</v>
      </c>
      <c r="CH7" s="167">
        <v>2044</v>
      </c>
      <c r="CI7" s="167">
        <v>2045</v>
      </c>
      <c r="CJ7" s="167">
        <v>2046</v>
      </c>
      <c r="CK7" s="167">
        <v>2047</v>
      </c>
      <c r="CL7" s="167">
        <v>2048</v>
      </c>
      <c r="CM7" s="167">
        <v>2049</v>
      </c>
      <c r="CN7" s="167">
        <v>2050</v>
      </c>
      <c r="CO7" s="167">
        <v>2051</v>
      </c>
      <c r="CP7" s="167">
        <v>2052</v>
      </c>
      <c r="CQ7" s="167">
        <v>2053</v>
      </c>
      <c r="CR7" s="167">
        <v>2054</v>
      </c>
      <c r="CS7" s="167">
        <v>2055</v>
      </c>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row>
    <row r="8" spans="1:180">
      <c r="A8" s="586" t="s">
        <v>293</v>
      </c>
      <c r="B8" s="587">
        <v>316.91000000000003</v>
      </c>
      <c r="C8" s="587">
        <v>317.64</v>
      </c>
      <c r="D8" s="587">
        <v>318.45</v>
      </c>
      <c r="E8" s="587">
        <v>318.99</v>
      </c>
      <c r="F8" s="587">
        <v>319.62</v>
      </c>
      <c r="G8" s="587">
        <v>320.04000000000002</v>
      </c>
      <c r="H8" s="587">
        <v>321.38</v>
      </c>
      <c r="I8" s="587">
        <v>322.16000000000003</v>
      </c>
      <c r="J8" s="587">
        <v>323.04000000000002</v>
      </c>
      <c r="K8" s="587">
        <v>324.62</v>
      </c>
      <c r="L8" s="587">
        <v>325.68</v>
      </c>
      <c r="M8" s="587">
        <v>326.32</v>
      </c>
      <c r="N8" s="587">
        <v>327.45</v>
      </c>
      <c r="O8" s="587">
        <v>329.68</v>
      </c>
      <c r="P8" s="587">
        <v>330.18</v>
      </c>
      <c r="Q8" s="587">
        <v>331.11</v>
      </c>
      <c r="R8" s="587">
        <v>332.04</v>
      </c>
      <c r="S8" s="587">
        <v>333.83</v>
      </c>
      <c r="T8" s="587">
        <v>335.4</v>
      </c>
      <c r="U8" s="587">
        <v>336.84</v>
      </c>
      <c r="V8" s="587">
        <v>338.75</v>
      </c>
      <c r="W8" s="587">
        <v>340.11</v>
      </c>
      <c r="X8" s="587">
        <v>341.45</v>
      </c>
      <c r="Y8" s="587">
        <v>343.05</v>
      </c>
      <c r="Z8" s="587">
        <v>344.65</v>
      </c>
      <c r="AA8" s="587">
        <v>346.12</v>
      </c>
      <c r="AB8" s="587">
        <v>347.42</v>
      </c>
      <c r="AC8" s="587">
        <v>349.19</v>
      </c>
      <c r="AD8" s="587">
        <v>351.57</v>
      </c>
      <c r="AE8" s="587">
        <v>353.12</v>
      </c>
      <c r="AF8" s="587">
        <v>354.39</v>
      </c>
      <c r="AG8" s="587">
        <v>355.61</v>
      </c>
      <c r="AH8" s="587">
        <v>356.45</v>
      </c>
      <c r="AI8" s="465">
        <v>357.1</v>
      </c>
      <c r="AJ8" s="587">
        <v>358.83</v>
      </c>
      <c r="AK8" s="587">
        <v>360.82</v>
      </c>
      <c r="AL8" s="587">
        <v>362.61</v>
      </c>
      <c r="AM8" s="587">
        <v>363.73</v>
      </c>
      <c r="AN8" s="465">
        <v>366.7</v>
      </c>
      <c r="AO8" s="587">
        <v>368.38</v>
      </c>
      <c r="AP8" s="587">
        <v>369.55</v>
      </c>
      <c r="AQ8" s="587">
        <v>371.14</v>
      </c>
      <c r="AR8" s="587">
        <v>373.28</v>
      </c>
      <c r="AS8" s="465">
        <v>375.8</v>
      </c>
      <c r="AT8" s="587">
        <v>377.52</v>
      </c>
      <c r="AU8" s="465">
        <v>379.8</v>
      </c>
      <c r="AV8" s="465">
        <v>381.9</v>
      </c>
      <c r="AW8" s="587">
        <v>383.79</v>
      </c>
      <c r="AX8" s="587">
        <v>385.6</v>
      </c>
      <c r="AY8" s="587">
        <v>387.43</v>
      </c>
      <c r="AZ8" s="465">
        <v>389.9</v>
      </c>
      <c r="BA8" s="587">
        <v>391.65</v>
      </c>
      <c r="BB8" s="587">
        <v>393.85</v>
      </c>
      <c r="BC8" s="587">
        <v>396.52</v>
      </c>
      <c r="BD8" s="587">
        <v>398.65</v>
      </c>
      <c r="BE8" s="587">
        <v>400.83</v>
      </c>
      <c r="BF8" s="587">
        <v>404.24</v>
      </c>
      <c r="BG8" s="587">
        <v>406.55</v>
      </c>
      <c r="BH8" s="587">
        <v>408.52</v>
      </c>
      <c r="BI8" s="587">
        <v>411.44</v>
      </c>
      <c r="BJ8" s="587"/>
      <c r="BK8" s="587"/>
      <c r="BL8" s="587"/>
      <c r="BM8" s="587"/>
      <c r="BN8" s="587"/>
      <c r="BO8" s="587"/>
      <c r="BP8" s="587"/>
      <c r="BQ8" s="587"/>
      <c r="BR8" s="587"/>
      <c r="BS8" s="587"/>
      <c r="BT8" s="587"/>
      <c r="BU8" s="587"/>
      <c r="BV8" s="587"/>
      <c r="BW8" s="587"/>
      <c r="BX8" s="587"/>
      <c r="BY8" s="587"/>
      <c r="BZ8" s="587"/>
      <c r="CA8" s="587"/>
      <c r="CB8" s="587"/>
      <c r="CC8" s="587"/>
      <c r="CD8" s="587"/>
      <c r="CE8" s="587"/>
      <c r="CF8" s="587"/>
      <c r="CG8" s="587"/>
      <c r="CH8" s="587"/>
      <c r="CI8" s="587"/>
      <c r="CJ8" s="587"/>
      <c r="CK8" s="587"/>
      <c r="CL8" s="587"/>
      <c r="CM8" s="587"/>
      <c r="CN8" s="587"/>
      <c r="CO8" s="587"/>
      <c r="CP8" s="587"/>
      <c r="CQ8" s="587"/>
      <c r="CR8" s="587"/>
      <c r="CS8" s="587"/>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row>
    <row r="9" spans="1:180">
      <c r="A9" s="507"/>
      <c r="B9" s="588">
        <v>1960</v>
      </c>
      <c r="C9" s="588">
        <v>1961</v>
      </c>
      <c r="D9" s="588">
        <v>1962</v>
      </c>
      <c r="E9" s="588">
        <v>1963</v>
      </c>
      <c r="F9" s="588">
        <v>1964</v>
      </c>
      <c r="G9" s="588">
        <v>1965</v>
      </c>
      <c r="H9" s="588">
        <v>1966</v>
      </c>
      <c r="I9" s="588">
        <v>1967</v>
      </c>
      <c r="J9" s="588">
        <v>1968</v>
      </c>
      <c r="K9" s="588">
        <v>1969</v>
      </c>
      <c r="L9" s="588">
        <v>1970</v>
      </c>
      <c r="M9" s="588">
        <v>1971</v>
      </c>
      <c r="N9" s="588">
        <v>1972</v>
      </c>
      <c r="O9" s="588">
        <v>1973</v>
      </c>
      <c r="P9" s="588">
        <v>1974</v>
      </c>
      <c r="Q9" s="588">
        <v>1975</v>
      </c>
      <c r="R9" s="588">
        <v>1976</v>
      </c>
      <c r="S9" s="588">
        <v>1977</v>
      </c>
      <c r="T9" s="588">
        <v>1978</v>
      </c>
      <c r="U9" s="588">
        <v>1979</v>
      </c>
      <c r="V9" s="588">
        <v>1980</v>
      </c>
      <c r="W9" s="588">
        <v>1981</v>
      </c>
      <c r="X9" s="588">
        <v>1982</v>
      </c>
      <c r="Y9" s="588">
        <v>1983</v>
      </c>
      <c r="Z9" s="588">
        <v>1984</v>
      </c>
      <c r="AA9" s="588">
        <v>1985</v>
      </c>
      <c r="AB9" s="588">
        <v>1986</v>
      </c>
      <c r="AC9" s="588">
        <v>1987</v>
      </c>
      <c r="AD9" s="588">
        <v>1988</v>
      </c>
      <c r="AE9" s="588">
        <v>1989</v>
      </c>
      <c r="AF9" s="588">
        <v>1990</v>
      </c>
      <c r="AG9" s="588">
        <v>1991</v>
      </c>
      <c r="AH9" s="588">
        <v>1992</v>
      </c>
      <c r="AI9" s="588">
        <v>1993</v>
      </c>
      <c r="AJ9" s="588">
        <v>1994</v>
      </c>
      <c r="AK9" s="588">
        <v>1995</v>
      </c>
      <c r="AL9" s="588">
        <v>1996</v>
      </c>
      <c r="AM9" s="588">
        <v>1997</v>
      </c>
      <c r="AN9" s="588">
        <v>1998</v>
      </c>
      <c r="AO9" s="588">
        <v>1999</v>
      </c>
      <c r="AP9" s="588">
        <v>2000</v>
      </c>
      <c r="AQ9" s="588">
        <v>2001</v>
      </c>
      <c r="AR9" s="588">
        <v>2002</v>
      </c>
      <c r="AS9" s="588">
        <v>2003</v>
      </c>
      <c r="AT9" s="588">
        <v>2004</v>
      </c>
      <c r="AU9" s="588">
        <v>2005</v>
      </c>
      <c r="AV9" s="588">
        <v>2006</v>
      </c>
      <c r="AW9" s="588">
        <v>2007</v>
      </c>
      <c r="AX9" s="588">
        <v>2008</v>
      </c>
      <c r="AY9" s="588">
        <v>2009</v>
      </c>
      <c r="AZ9" s="588">
        <v>2010</v>
      </c>
      <c r="BA9" s="588">
        <v>2011</v>
      </c>
      <c r="BB9" s="588">
        <v>2012</v>
      </c>
      <c r="BC9" s="588">
        <v>2013</v>
      </c>
      <c r="BD9" s="588">
        <v>2014</v>
      </c>
      <c r="BE9" s="588">
        <v>2015</v>
      </c>
      <c r="BF9" s="588">
        <v>2016</v>
      </c>
      <c r="BG9" s="588">
        <v>2017</v>
      </c>
      <c r="BH9" s="588">
        <v>2018</v>
      </c>
      <c r="BI9" s="588">
        <v>2019</v>
      </c>
      <c r="BJ9" s="588">
        <v>2020</v>
      </c>
      <c r="BK9" s="588">
        <v>2021</v>
      </c>
      <c r="BL9" s="588">
        <v>2022</v>
      </c>
      <c r="BM9" s="588">
        <v>2023</v>
      </c>
      <c r="BN9" s="588">
        <v>2024</v>
      </c>
      <c r="BO9" s="588">
        <v>2025</v>
      </c>
      <c r="BP9" s="588">
        <v>2026</v>
      </c>
      <c r="BQ9" s="588">
        <v>2027</v>
      </c>
      <c r="BR9" s="588">
        <v>2028</v>
      </c>
      <c r="BS9" s="588">
        <v>2029</v>
      </c>
      <c r="BT9" s="588">
        <v>2030</v>
      </c>
      <c r="BU9" s="588">
        <v>2031</v>
      </c>
      <c r="BV9" s="588">
        <v>2032</v>
      </c>
      <c r="BW9" s="588">
        <v>2033</v>
      </c>
      <c r="BX9" s="588">
        <v>2034</v>
      </c>
      <c r="BY9" s="588">
        <v>2035</v>
      </c>
      <c r="BZ9" s="588">
        <v>2036</v>
      </c>
      <c r="CA9" s="588">
        <v>2037</v>
      </c>
      <c r="CB9" s="588">
        <v>2038</v>
      </c>
      <c r="CC9" s="588">
        <v>2039</v>
      </c>
      <c r="CD9" s="588">
        <v>2040</v>
      </c>
      <c r="CE9" s="588">
        <v>2041</v>
      </c>
      <c r="CF9" s="588">
        <v>2042</v>
      </c>
      <c r="CG9" s="588">
        <v>2043</v>
      </c>
      <c r="CH9" s="588">
        <v>2044</v>
      </c>
      <c r="CI9" s="588">
        <v>2045</v>
      </c>
      <c r="CJ9" s="588">
        <v>2046</v>
      </c>
      <c r="CK9" s="588">
        <v>2047</v>
      </c>
      <c r="CL9" s="588">
        <v>2048</v>
      </c>
      <c r="CM9" s="588">
        <v>2049</v>
      </c>
      <c r="CN9" s="588">
        <v>2050</v>
      </c>
      <c r="CO9" s="588">
        <v>2051</v>
      </c>
      <c r="CP9" s="588">
        <v>2052</v>
      </c>
      <c r="CQ9" s="588">
        <v>2053</v>
      </c>
      <c r="CR9" s="588">
        <v>2054</v>
      </c>
      <c r="CS9" s="588">
        <v>2055</v>
      </c>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row>
    <row r="10" spans="1:180">
      <c r="A10" s="507"/>
      <c r="B10" s="589" t="s">
        <v>294</v>
      </c>
      <c r="C10" s="590">
        <f t="shared" ref="C10:BF10" si="0">C8-B8</f>
        <v>0.72999999999996135</v>
      </c>
      <c r="D10" s="590">
        <f t="shared" si="0"/>
        <v>0.81000000000000227</v>
      </c>
      <c r="E10" s="590">
        <f t="shared" si="0"/>
        <v>0.54000000000002046</v>
      </c>
      <c r="F10" s="590">
        <f t="shared" si="0"/>
        <v>0.62999999999999545</v>
      </c>
      <c r="G10" s="590">
        <f t="shared" si="0"/>
        <v>0.42000000000001592</v>
      </c>
      <c r="H10" s="590">
        <f t="shared" si="0"/>
        <v>1.339999999999975</v>
      </c>
      <c r="I10" s="590">
        <f t="shared" si="0"/>
        <v>0.78000000000002956</v>
      </c>
      <c r="J10" s="590">
        <f t="shared" si="0"/>
        <v>0.87999999999999545</v>
      </c>
      <c r="K10" s="590">
        <f t="shared" si="0"/>
        <v>1.5799999999999841</v>
      </c>
      <c r="L10" s="590">
        <f t="shared" si="0"/>
        <v>1.0600000000000023</v>
      </c>
      <c r="M10" s="590">
        <f t="shared" si="0"/>
        <v>0.63999999999998636</v>
      </c>
      <c r="N10" s="590">
        <f t="shared" si="0"/>
        <v>1.1299999999999955</v>
      </c>
      <c r="O10" s="590">
        <f t="shared" si="0"/>
        <v>2.2300000000000182</v>
      </c>
      <c r="P10" s="590">
        <f t="shared" si="0"/>
        <v>0.5</v>
      </c>
      <c r="Q10" s="590">
        <f t="shared" si="0"/>
        <v>0.93000000000000682</v>
      </c>
      <c r="R10" s="590">
        <f t="shared" si="0"/>
        <v>0.93000000000000682</v>
      </c>
      <c r="S10" s="590">
        <f t="shared" si="0"/>
        <v>1.7899999999999636</v>
      </c>
      <c r="T10" s="590">
        <f t="shared" si="0"/>
        <v>1.5699999999999932</v>
      </c>
      <c r="U10" s="590">
        <f t="shared" si="0"/>
        <v>1.4399999999999977</v>
      </c>
      <c r="V10" s="590">
        <f t="shared" si="0"/>
        <v>1.910000000000025</v>
      </c>
      <c r="W10" s="590">
        <f t="shared" si="0"/>
        <v>1.3600000000000136</v>
      </c>
      <c r="X10" s="590">
        <f t="shared" si="0"/>
        <v>1.339999999999975</v>
      </c>
      <c r="Y10" s="590">
        <f t="shared" si="0"/>
        <v>1.6000000000000227</v>
      </c>
      <c r="Z10" s="590">
        <f t="shared" si="0"/>
        <v>1.5999999999999659</v>
      </c>
      <c r="AA10" s="590">
        <f t="shared" si="0"/>
        <v>1.4700000000000273</v>
      </c>
      <c r="AB10" s="590">
        <f t="shared" si="0"/>
        <v>1.3000000000000114</v>
      </c>
      <c r="AC10" s="590">
        <f t="shared" si="0"/>
        <v>1.7699999999999818</v>
      </c>
      <c r="AD10" s="590">
        <f t="shared" si="0"/>
        <v>2.3799999999999955</v>
      </c>
      <c r="AE10" s="590">
        <f t="shared" si="0"/>
        <v>1.5500000000000114</v>
      </c>
      <c r="AF10" s="590">
        <f t="shared" si="0"/>
        <v>1.2699999999999818</v>
      </c>
      <c r="AG10" s="590">
        <f t="shared" si="0"/>
        <v>1.2200000000000273</v>
      </c>
      <c r="AH10" s="590">
        <f t="shared" si="0"/>
        <v>0.83999999999997499</v>
      </c>
      <c r="AI10" s="590">
        <f t="shared" si="0"/>
        <v>0.65000000000003411</v>
      </c>
      <c r="AJ10" s="590">
        <f t="shared" si="0"/>
        <v>1.7299999999999613</v>
      </c>
      <c r="AK10" s="590">
        <f t="shared" si="0"/>
        <v>1.9900000000000091</v>
      </c>
      <c r="AL10" s="590">
        <f t="shared" si="0"/>
        <v>1.7900000000000205</v>
      </c>
      <c r="AM10" s="590">
        <f t="shared" si="0"/>
        <v>1.1200000000000045</v>
      </c>
      <c r="AN10" s="590">
        <f t="shared" si="0"/>
        <v>2.9699999999999704</v>
      </c>
      <c r="AO10" s="590">
        <f t="shared" si="0"/>
        <v>1.6800000000000068</v>
      </c>
      <c r="AP10" s="590">
        <f t="shared" si="0"/>
        <v>1.1700000000000159</v>
      </c>
      <c r="AQ10" s="590">
        <f t="shared" si="0"/>
        <v>1.589999999999975</v>
      </c>
      <c r="AR10" s="590">
        <f t="shared" si="0"/>
        <v>2.1399999999999864</v>
      </c>
      <c r="AS10" s="590">
        <f t="shared" si="0"/>
        <v>2.5200000000000387</v>
      </c>
      <c r="AT10" s="590">
        <f t="shared" si="0"/>
        <v>1.7199999999999704</v>
      </c>
      <c r="AU10" s="590">
        <f t="shared" si="0"/>
        <v>2.2800000000000296</v>
      </c>
      <c r="AV10" s="590">
        <f t="shared" si="0"/>
        <v>2.0999999999999659</v>
      </c>
      <c r="AW10" s="590">
        <f t="shared" si="0"/>
        <v>1.8900000000000432</v>
      </c>
      <c r="AX10" s="590">
        <f t="shared" si="0"/>
        <v>1.8100000000000023</v>
      </c>
      <c r="AY10" s="590">
        <f t="shared" si="0"/>
        <v>1.8299999999999841</v>
      </c>
      <c r="AZ10" s="590">
        <f t="shared" si="0"/>
        <v>2.4699999999999704</v>
      </c>
      <c r="BA10" s="590">
        <f t="shared" si="0"/>
        <v>1.75</v>
      </c>
      <c r="BB10" s="590">
        <f t="shared" si="0"/>
        <v>2.2000000000000455</v>
      </c>
      <c r="BC10" s="590">
        <f t="shared" si="0"/>
        <v>2.6699999999999591</v>
      </c>
      <c r="BD10" s="590">
        <f t="shared" si="0"/>
        <v>2.1299999999999955</v>
      </c>
      <c r="BE10" s="590">
        <f t="shared" si="0"/>
        <v>2.1800000000000068</v>
      </c>
      <c r="BF10" s="590">
        <f t="shared" si="0"/>
        <v>3.410000000000025</v>
      </c>
      <c r="BG10" s="590">
        <f>BG8-BF8</f>
        <v>2.3100000000000023</v>
      </c>
      <c r="BH10" s="590">
        <f>BH8-BG8</f>
        <v>1.9699999999999704</v>
      </c>
      <c r="BI10" s="590">
        <f>BI8-BH8</f>
        <v>2.9200000000000159</v>
      </c>
      <c r="BJ10" s="507"/>
      <c r="BK10" s="507"/>
      <c r="BL10" s="507"/>
      <c r="BM10" s="507"/>
      <c r="BN10" s="507"/>
      <c r="BO10" s="507"/>
      <c r="BP10" s="507"/>
      <c r="BQ10" s="507"/>
      <c r="BR10" s="507"/>
      <c r="BS10" s="507"/>
      <c r="BT10" s="507"/>
      <c r="BU10" s="507"/>
      <c r="BV10" s="507"/>
      <c r="BW10" s="507"/>
      <c r="BX10" s="507"/>
      <c r="BY10" s="507"/>
      <c r="BZ10" s="507"/>
      <c r="CA10" s="507"/>
      <c r="CB10" s="507"/>
      <c r="CC10" s="507"/>
      <c r="CD10" s="507"/>
      <c r="CE10" s="507"/>
      <c r="CF10" s="507"/>
      <c r="CG10" s="507"/>
      <c r="CH10" s="507"/>
      <c r="CI10" s="507"/>
      <c r="CJ10" s="507"/>
      <c r="CK10" s="507"/>
      <c r="CL10" s="507"/>
      <c r="CM10" s="507"/>
      <c r="CN10" s="507"/>
      <c r="CO10" s="507"/>
      <c r="CP10" s="507"/>
      <c r="CQ10" s="507"/>
      <c r="CR10" s="507"/>
      <c r="CS10" s="507"/>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row>
    <row r="11" spans="1:180">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row>
    <row r="12" spans="1:180">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row>
    <row r="13" spans="1:180">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row>
    <row r="14" spans="1:180">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row>
    <row r="15" spans="1:180">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row>
    <row r="16" spans="1:180">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row>
    <row r="17" spans="1:180">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row>
    <row r="18" spans="1:180">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row>
    <row r="19" spans="1:180">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row>
    <row r="20" spans="1:18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row>
    <row r="21" spans="1:180">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row>
    <row r="22" spans="1:180">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row>
    <row r="23" spans="1:180">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row>
    <row r="24" spans="1:180">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row>
    <row r="25" spans="1:180">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row>
    <row r="26" spans="1:180">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row>
    <row r="27" spans="1:180">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row>
    <row r="28" spans="1:180">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row>
    <row r="29" spans="1:180">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row>
    <row r="30" spans="1:18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row>
    <row r="31" spans="1:180">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row>
    <row r="32" spans="1:180">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row>
    <row r="33" spans="1:180">
      <c r="A33" s="192" t="s">
        <v>295</v>
      </c>
      <c r="B33" s="507"/>
      <c r="C33" s="507"/>
      <c r="D33" s="507"/>
      <c r="E33" s="507"/>
      <c r="F33" s="507"/>
      <c r="G33" s="507"/>
      <c r="H33" s="507"/>
      <c r="I33" s="507"/>
      <c r="J33" s="507"/>
      <c r="K33" s="507"/>
      <c r="L33" s="507"/>
      <c r="M33" s="507"/>
      <c r="N33" s="507"/>
      <c r="O33" s="507"/>
      <c r="P33" s="507"/>
      <c r="Q33" s="507"/>
      <c r="R33" s="507"/>
      <c r="S33" s="507"/>
      <c r="T33" s="507"/>
      <c r="U33" s="507"/>
      <c r="V33" s="507"/>
      <c r="W33" s="507"/>
      <c r="X33" s="507"/>
      <c r="Y33" s="507"/>
      <c r="Z33" s="507"/>
      <c r="AA33" s="507"/>
      <c r="AB33" s="507"/>
      <c r="AC33" s="507"/>
      <c r="AD33" s="507"/>
      <c r="AE33" s="507"/>
      <c r="AF33" s="507"/>
      <c r="AG33" s="507"/>
      <c r="AH33" s="507"/>
      <c r="AI33" s="507"/>
      <c r="AJ33" s="507"/>
      <c r="AK33" s="507"/>
      <c r="AL33" s="507"/>
      <c r="AM33" s="507"/>
      <c r="AN33" s="507"/>
      <c r="AO33" s="507"/>
      <c r="AP33" s="507"/>
      <c r="AQ33" s="507"/>
      <c r="AR33" s="507"/>
      <c r="AS33" s="507"/>
      <c r="AT33" s="507"/>
      <c r="AU33" s="507"/>
      <c r="AV33" s="507"/>
      <c r="AW33" s="507"/>
      <c r="AX33" s="507"/>
      <c r="AY33" s="507"/>
      <c r="AZ33" s="507"/>
      <c r="BA33" s="507"/>
      <c r="BB33" s="507"/>
      <c r="BC33" s="507"/>
      <c r="BD33" s="507"/>
      <c r="BE33" s="507"/>
      <c r="BF33" s="507"/>
      <c r="BG33" s="507"/>
      <c r="BH33" s="507"/>
      <c r="BI33" s="507"/>
      <c r="BJ33" s="507"/>
      <c r="BK33" s="507"/>
      <c r="BL33" s="507"/>
      <c r="BM33" s="507"/>
      <c r="BN33" s="507"/>
      <c r="BO33" s="507"/>
      <c r="BP33" s="507"/>
      <c r="BQ33" s="507"/>
      <c r="BR33" s="507"/>
      <c r="BS33" s="507"/>
      <c r="BT33" s="507"/>
      <c r="BU33" s="507"/>
      <c r="BV33" s="507"/>
      <c r="BW33" s="507"/>
      <c r="BX33" s="507"/>
      <c r="BY33" s="507"/>
      <c r="BZ33" s="507"/>
      <c r="CA33" s="507"/>
      <c r="CB33" s="507"/>
      <c r="CC33" s="507"/>
      <c r="CD33" s="507"/>
      <c r="CE33" s="507"/>
      <c r="CF33" s="507"/>
      <c r="CG33" s="507"/>
      <c r="CH33" s="507"/>
      <c r="CI33" s="507"/>
      <c r="CJ33" s="507"/>
      <c r="CK33" s="507"/>
      <c r="CL33" s="507"/>
      <c r="CM33" s="507"/>
      <c r="CN33" s="507"/>
      <c r="CO33" s="507"/>
      <c r="CP33" s="507"/>
      <c r="CQ33" s="507"/>
      <c r="CR33" s="507"/>
      <c r="CS33" s="507"/>
      <c r="CT33" s="507"/>
      <c r="CU33" s="507"/>
      <c r="CV33" s="507"/>
      <c r="CW33" s="507"/>
      <c r="CX33" s="507"/>
      <c r="CY33" s="507"/>
      <c r="CZ33" s="507"/>
      <c r="DA33" s="507"/>
      <c r="DB33" s="507"/>
      <c r="DC33" s="507"/>
      <c r="DD33" s="507"/>
      <c r="DE33" s="507"/>
      <c r="DF33" s="507"/>
      <c r="DG33" s="507"/>
      <c r="DH33" s="507"/>
      <c r="DI33" s="507"/>
      <c r="DJ33" s="507"/>
      <c r="DK33" s="507"/>
      <c r="DL33" s="507"/>
      <c r="DM33" s="507"/>
      <c r="DN33" s="507"/>
      <c r="DO33" s="507"/>
      <c r="DP33" s="507"/>
      <c r="DQ33" s="507"/>
      <c r="DR33" s="507"/>
      <c r="DS33" s="507"/>
      <c r="DT33" s="507"/>
      <c r="DU33" s="507"/>
      <c r="DV33" s="507"/>
      <c r="DW33" s="507"/>
      <c r="DX33" s="507"/>
      <c r="DY33" s="507"/>
      <c r="DZ33" s="507"/>
      <c r="EA33" s="507"/>
      <c r="EB33" s="507"/>
      <c r="EC33" s="507"/>
      <c r="ED33" s="507"/>
      <c r="EE33" s="507"/>
      <c r="EF33" s="507"/>
      <c r="EG33" s="507"/>
      <c r="EH33" s="507"/>
      <c r="EI33" s="507"/>
      <c r="EJ33" s="507"/>
      <c r="EK33" s="507"/>
      <c r="EL33" s="507"/>
      <c r="EM33" s="507"/>
      <c r="EN33" s="507"/>
      <c r="EO33" s="507"/>
      <c r="EP33" s="507"/>
      <c r="EQ33" s="507"/>
      <c r="ER33" s="507"/>
      <c r="ES33" s="507"/>
      <c r="ET33" s="507"/>
      <c r="EU33" s="507"/>
      <c r="EV33" s="507"/>
      <c r="EW33" s="507"/>
      <c r="EX33" s="507"/>
      <c r="EY33" s="507"/>
      <c r="EZ33" s="507"/>
      <c r="FA33" s="507"/>
      <c r="FB33" s="507"/>
      <c r="FC33" s="507"/>
      <c r="FD33" s="507"/>
      <c r="FE33" s="507"/>
      <c r="FF33" s="507"/>
      <c r="FG33" s="507"/>
      <c r="FH33" s="507"/>
      <c r="FI33" s="507"/>
      <c r="FJ33" s="507"/>
      <c r="FK33" s="507"/>
      <c r="FL33" s="507"/>
      <c r="FM33" s="507"/>
      <c r="FN33" s="507"/>
      <c r="FO33" s="507"/>
      <c r="FP33" s="507"/>
      <c r="FQ33" s="507"/>
      <c r="FR33" s="507"/>
      <c r="FS33" s="507"/>
      <c r="FT33" s="507"/>
      <c r="FU33" s="507"/>
      <c r="FV33" s="2"/>
      <c r="FW33" s="2"/>
      <c r="FX33" s="2"/>
    </row>
    <row r="34" spans="1:180">
      <c r="A34" s="192" t="s">
        <v>296</v>
      </c>
      <c r="B34" s="507"/>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7"/>
      <c r="AM34" s="507"/>
      <c r="AN34" s="507"/>
      <c r="AO34" s="507"/>
      <c r="AP34" s="507"/>
      <c r="AQ34" s="507"/>
      <c r="AR34" s="507"/>
      <c r="AS34" s="507"/>
      <c r="AT34" s="507"/>
      <c r="AU34" s="507"/>
      <c r="AV34" s="507"/>
      <c r="AW34" s="507"/>
      <c r="AX34" s="507"/>
      <c r="AY34" s="507"/>
      <c r="AZ34" s="507"/>
      <c r="BA34" s="507"/>
      <c r="BB34" s="507"/>
      <c r="BC34" s="507"/>
      <c r="BD34" s="507"/>
      <c r="BE34" s="507"/>
      <c r="BF34" s="507"/>
      <c r="BG34" s="507"/>
      <c r="BH34" s="507"/>
      <c r="BI34" s="507"/>
      <c r="BJ34" s="507"/>
      <c r="BK34" s="507"/>
      <c r="BL34" s="507"/>
      <c r="BM34" s="507"/>
      <c r="BN34" s="507"/>
      <c r="BO34" s="507"/>
      <c r="BP34" s="507"/>
      <c r="BQ34" s="507"/>
      <c r="BR34" s="507"/>
      <c r="BS34" s="507"/>
      <c r="BT34" s="507"/>
      <c r="BU34" s="507"/>
      <c r="BV34" s="507"/>
      <c r="BW34" s="507"/>
      <c r="BX34" s="507"/>
      <c r="BY34" s="507"/>
      <c r="BZ34" s="507"/>
      <c r="CA34" s="507"/>
      <c r="CB34" s="507"/>
      <c r="CC34" s="507"/>
      <c r="CD34" s="507"/>
      <c r="CE34" s="507"/>
      <c r="CF34" s="507"/>
      <c r="CG34" s="507"/>
      <c r="CH34" s="507"/>
      <c r="CI34" s="507"/>
      <c r="CJ34" s="507"/>
      <c r="CK34" s="507"/>
      <c r="CL34" s="507"/>
      <c r="CM34" s="507"/>
      <c r="CN34" s="507"/>
      <c r="CO34" s="507"/>
      <c r="CP34" s="507"/>
      <c r="CQ34" s="507"/>
      <c r="CR34" s="507"/>
      <c r="CS34" s="507"/>
      <c r="CT34" s="507"/>
      <c r="CU34" s="507"/>
      <c r="CV34" s="507"/>
      <c r="CW34" s="507"/>
      <c r="CX34" s="507"/>
      <c r="CY34" s="507"/>
      <c r="CZ34" s="507"/>
      <c r="DA34" s="507"/>
      <c r="DB34" s="507"/>
      <c r="DC34" s="507"/>
      <c r="DD34" s="507"/>
      <c r="DE34" s="507"/>
      <c r="DF34" s="507"/>
      <c r="DG34" s="507"/>
      <c r="DH34" s="507"/>
      <c r="DI34" s="507"/>
      <c r="DJ34" s="507"/>
      <c r="DK34" s="507"/>
      <c r="DL34" s="507"/>
      <c r="DM34" s="507"/>
      <c r="DN34" s="507"/>
      <c r="DO34" s="507"/>
      <c r="DP34" s="507"/>
      <c r="DQ34" s="507"/>
      <c r="DR34" s="507"/>
      <c r="DS34" s="507"/>
      <c r="DT34" s="507"/>
      <c r="DU34" s="507"/>
      <c r="DV34" s="507"/>
      <c r="DW34" s="507"/>
      <c r="DX34" s="507"/>
      <c r="DY34" s="507"/>
      <c r="DZ34" s="507"/>
      <c r="EA34" s="507"/>
      <c r="EB34" s="507"/>
      <c r="EC34" s="507"/>
      <c r="ED34" s="507"/>
      <c r="EE34" s="507"/>
      <c r="EF34" s="507"/>
      <c r="EG34" s="507"/>
      <c r="EH34" s="507"/>
      <c r="EI34" s="507"/>
      <c r="EJ34" s="507"/>
      <c r="EK34" s="507"/>
      <c r="EL34" s="507"/>
      <c r="EM34" s="507"/>
      <c r="EN34" s="507"/>
      <c r="EO34" s="507"/>
      <c r="EP34" s="507"/>
      <c r="EQ34" s="507"/>
      <c r="ER34" s="507"/>
      <c r="ES34" s="507"/>
      <c r="ET34" s="507"/>
      <c r="EU34" s="507"/>
      <c r="EV34" s="507"/>
      <c r="EW34" s="507"/>
      <c r="EX34" s="507"/>
      <c r="EY34" s="507"/>
      <c r="EZ34" s="507"/>
      <c r="FA34" s="507"/>
      <c r="FB34" s="507"/>
      <c r="FC34" s="507"/>
      <c r="FD34" s="507"/>
      <c r="FE34" s="507"/>
      <c r="FF34" s="507"/>
      <c r="FG34" s="507"/>
      <c r="FH34" s="507"/>
      <c r="FI34" s="507"/>
      <c r="FJ34" s="507"/>
      <c r="FK34" s="507"/>
      <c r="FL34" s="507"/>
      <c r="FM34" s="507"/>
      <c r="FN34" s="507"/>
      <c r="FO34" s="507"/>
      <c r="FP34" s="507"/>
      <c r="FQ34" s="507"/>
      <c r="FR34" s="507"/>
      <c r="FS34" s="507"/>
      <c r="FT34" s="507"/>
      <c r="FU34" s="507"/>
      <c r="FV34" s="2"/>
      <c r="FW34" s="2"/>
      <c r="FX34" s="2"/>
    </row>
    <row r="35" spans="1:180">
      <c r="A35" s="591"/>
      <c r="B35" s="167">
        <v>1880</v>
      </c>
      <c r="C35" s="167">
        <v>1881</v>
      </c>
      <c r="D35" s="167">
        <v>1882</v>
      </c>
      <c r="E35" s="167">
        <v>1883</v>
      </c>
      <c r="F35" s="167">
        <v>1884</v>
      </c>
      <c r="G35" s="167">
        <v>1885</v>
      </c>
      <c r="H35" s="167">
        <v>1886</v>
      </c>
      <c r="I35" s="167">
        <v>1887</v>
      </c>
      <c r="J35" s="167">
        <v>1888</v>
      </c>
      <c r="K35" s="167">
        <v>1889</v>
      </c>
      <c r="L35" s="167">
        <v>1890</v>
      </c>
      <c r="M35" s="167">
        <v>1891</v>
      </c>
      <c r="N35" s="167">
        <v>1892</v>
      </c>
      <c r="O35" s="167">
        <v>1893</v>
      </c>
      <c r="P35" s="167">
        <v>1894</v>
      </c>
      <c r="Q35" s="167">
        <v>1895</v>
      </c>
      <c r="R35" s="167">
        <v>1896</v>
      </c>
      <c r="S35" s="167">
        <v>1897</v>
      </c>
      <c r="T35" s="167">
        <v>1898</v>
      </c>
      <c r="U35" s="167">
        <v>1899</v>
      </c>
      <c r="V35" s="167">
        <v>1900</v>
      </c>
      <c r="W35" s="167">
        <v>1901</v>
      </c>
      <c r="X35" s="167">
        <v>1902</v>
      </c>
      <c r="Y35" s="167">
        <v>1903</v>
      </c>
      <c r="Z35" s="167">
        <v>1904</v>
      </c>
      <c r="AA35" s="167">
        <v>1905</v>
      </c>
      <c r="AB35" s="167">
        <v>1906</v>
      </c>
      <c r="AC35" s="167">
        <v>1907</v>
      </c>
      <c r="AD35" s="167">
        <v>1908</v>
      </c>
      <c r="AE35" s="167">
        <v>1909</v>
      </c>
      <c r="AF35" s="167">
        <v>1910</v>
      </c>
      <c r="AG35" s="167">
        <v>1911</v>
      </c>
      <c r="AH35" s="167">
        <v>1912</v>
      </c>
      <c r="AI35" s="167">
        <v>1913</v>
      </c>
      <c r="AJ35" s="167">
        <v>1914</v>
      </c>
      <c r="AK35" s="167">
        <v>1915</v>
      </c>
      <c r="AL35" s="167">
        <v>1916</v>
      </c>
      <c r="AM35" s="167">
        <v>1917</v>
      </c>
      <c r="AN35" s="167">
        <v>1918</v>
      </c>
      <c r="AO35" s="167">
        <v>1919</v>
      </c>
      <c r="AP35" s="167">
        <v>1920</v>
      </c>
      <c r="AQ35" s="167">
        <v>1921</v>
      </c>
      <c r="AR35" s="167">
        <v>1922</v>
      </c>
      <c r="AS35" s="167">
        <v>1923</v>
      </c>
      <c r="AT35" s="167">
        <v>1924</v>
      </c>
      <c r="AU35" s="167">
        <v>1925</v>
      </c>
      <c r="AV35" s="167">
        <v>1926</v>
      </c>
      <c r="AW35" s="167">
        <v>1927</v>
      </c>
      <c r="AX35" s="167">
        <v>1928</v>
      </c>
      <c r="AY35" s="167">
        <v>1929</v>
      </c>
      <c r="AZ35" s="167">
        <v>1930</v>
      </c>
      <c r="BA35" s="167">
        <v>1931</v>
      </c>
      <c r="BB35" s="167">
        <v>1932</v>
      </c>
      <c r="BC35" s="167">
        <v>1933</v>
      </c>
      <c r="BD35" s="167">
        <v>1934</v>
      </c>
      <c r="BE35" s="167">
        <v>1935</v>
      </c>
      <c r="BF35" s="167">
        <v>1936</v>
      </c>
      <c r="BG35" s="167">
        <v>1937</v>
      </c>
      <c r="BH35" s="167">
        <v>1938</v>
      </c>
      <c r="BI35" s="167">
        <v>1939</v>
      </c>
      <c r="BJ35" s="167">
        <v>1940</v>
      </c>
      <c r="BK35" s="167">
        <v>1941</v>
      </c>
      <c r="BL35" s="167">
        <v>1942</v>
      </c>
      <c r="BM35" s="167">
        <v>1943</v>
      </c>
      <c r="BN35" s="167">
        <v>1944</v>
      </c>
      <c r="BO35" s="167">
        <v>1945</v>
      </c>
      <c r="BP35" s="167">
        <v>1946</v>
      </c>
      <c r="BQ35" s="167">
        <v>1947</v>
      </c>
      <c r="BR35" s="167">
        <v>1948</v>
      </c>
      <c r="BS35" s="167">
        <v>1949</v>
      </c>
      <c r="BT35" s="167">
        <v>1950</v>
      </c>
      <c r="BU35" s="167">
        <v>1951</v>
      </c>
      <c r="BV35" s="167">
        <v>1952</v>
      </c>
      <c r="BW35" s="167">
        <v>1953</v>
      </c>
      <c r="BX35" s="167">
        <v>1954</v>
      </c>
      <c r="BY35" s="167">
        <v>1955</v>
      </c>
      <c r="BZ35" s="167">
        <v>1956</v>
      </c>
      <c r="CA35" s="167">
        <v>1957</v>
      </c>
      <c r="CB35" s="167">
        <v>1958</v>
      </c>
      <c r="CC35" s="167">
        <v>1959</v>
      </c>
      <c r="CD35" s="167">
        <v>1960</v>
      </c>
      <c r="CE35" s="167">
        <v>1961</v>
      </c>
      <c r="CF35" s="167">
        <v>1962</v>
      </c>
      <c r="CG35" s="167">
        <v>1963</v>
      </c>
      <c r="CH35" s="167">
        <v>1964</v>
      </c>
      <c r="CI35" s="167">
        <v>1965</v>
      </c>
      <c r="CJ35" s="167">
        <v>1966</v>
      </c>
      <c r="CK35" s="167">
        <v>1967</v>
      </c>
      <c r="CL35" s="167">
        <v>1968</v>
      </c>
      <c r="CM35" s="167">
        <v>1969</v>
      </c>
      <c r="CN35" s="167">
        <v>1970</v>
      </c>
      <c r="CO35" s="167">
        <v>1971</v>
      </c>
      <c r="CP35" s="167">
        <v>1972</v>
      </c>
      <c r="CQ35" s="167">
        <v>1973</v>
      </c>
      <c r="CR35" s="167">
        <v>1974</v>
      </c>
      <c r="CS35" s="167">
        <v>1975</v>
      </c>
      <c r="CT35" s="167">
        <v>1976</v>
      </c>
      <c r="CU35" s="167">
        <v>1977</v>
      </c>
      <c r="CV35" s="167">
        <v>1978</v>
      </c>
      <c r="CW35" s="167">
        <v>1979</v>
      </c>
      <c r="CX35" s="167">
        <v>1980</v>
      </c>
      <c r="CY35" s="167">
        <v>1981</v>
      </c>
      <c r="CZ35" s="167">
        <v>1982</v>
      </c>
      <c r="DA35" s="167">
        <v>1983</v>
      </c>
      <c r="DB35" s="167">
        <v>1984</v>
      </c>
      <c r="DC35" s="167">
        <v>1985</v>
      </c>
      <c r="DD35" s="167">
        <v>1986</v>
      </c>
      <c r="DE35" s="167">
        <v>1987</v>
      </c>
      <c r="DF35" s="167">
        <v>1988</v>
      </c>
      <c r="DG35" s="167">
        <v>1989</v>
      </c>
      <c r="DH35" s="167">
        <v>1990</v>
      </c>
      <c r="DI35" s="167">
        <v>1991</v>
      </c>
      <c r="DJ35" s="167">
        <v>1992</v>
      </c>
      <c r="DK35" s="167">
        <v>1993</v>
      </c>
      <c r="DL35" s="167">
        <v>1994</v>
      </c>
      <c r="DM35" s="167">
        <v>1995</v>
      </c>
      <c r="DN35" s="167">
        <v>1996</v>
      </c>
      <c r="DO35" s="167">
        <v>1997</v>
      </c>
      <c r="DP35" s="167">
        <v>1998</v>
      </c>
      <c r="DQ35" s="167">
        <v>1999</v>
      </c>
      <c r="DR35" s="167">
        <v>2000</v>
      </c>
      <c r="DS35" s="167">
        <v>2001</v>
      </c>
      <c r="DT35" s="167">
        <v>2002</v>
      </c>
      <c r="DU35" s="167">
        <v>2003</v>
      </c>
      <c r="DV35" s="167">
        <v>2004</v>
      </c>
      <c r="DW35" s="167">
        <v>2005</v>
      </c>
      <c r="DX35" s="167">
        <v>2006</v>
      </c>
      <c r="DY35" s="167">
        <v>2007</v>
      </c>
      <c r="DZ35" s="167">
        <v>2008</v>
      </c>
      <c r="EA35" s="167">
        <v>2009</v>
      </c>
      <c r="EB35" s="167">
        <v>2010</v>
      </c>
      <c r="EC35" s="167">
        <v>2011</v>
      </c>
      <c r="ED35" s="167">
        <v>2012</v>
      </c>
      <c r="EE35" s="167">
        <v>2013</v>
      </c>
      <c r="EF35" s="167">
        <v>2014</v>
      </c>
      <c r="EG35" s="167">
        <v>2015</v>
      </c>
      <c r="EH35" s="167">
        <v>2016</v>
      </c>
      <c r="EI35" s="167">
        <v>2017</v>
      </c>
      <c r="EJ35" s="167">
        <v>2018</v>
      </c>
      <c r="EK35" s="167">
        <v>2019</v>
      </c>
      <c r="EL35" s="167">
        <v>2020</v>
      </c>
      <c r="EM35" s="167">
        <v>2021</v>
      </c>
      <c r="EN35" s="167">
        <v>2022</v>
      </c>
      <c r="EO35" s="167">
        <v>2023</v>
      </c>
      <c r="EP35" s="167">
        <v>2024</v>
      </c>
      <c r="EQ35" s="167">
        <v>2025</v>
      </c>
      <c r="ER35" s="167">
        <v>2026</v>
      </c>
      <c r="ES35" s="167">
        <v>2027</v>
      </c>
      <c r="ET35" s="167">
        <v>2028</v>
      </c>
      <c r="EU35" s="167">
        <v>2029</v>
      </c>
      <c r="EV35" s="167">
        <v>2030</v>
      </c>
      <c r="EW35" s="167">
        <v>2031</v>
      </c>
      <c r="EX35" s="167">
        <v>2032</v>
      </c>
      <c r="EY35" s="167">
        <v>2033</v>
      </c>
      <c r="EZ35" s="167">
        <v>2034</v>
      </c>
      <c r="FA35" s="167">
        <v>2035</v>
      </c>
      <c r="FB35" s="167">
        <v>2036</v>
      </c>
      <c r="FC35" s="167">
        <v>2037</v>
      </c>
      <c r="FD35" s="167">
        <v>2038</v>
      </c>
      <c r="FE35" s="167">
        <v>2039</v>
      </c>
      <c r="FF35" s="167">
        <v>2040</v>
      </c>
      <c r="FG35" s="167">
        <v>2041</v>
      </c>
      <c r="FH35" s="167">
        <v>2042</v>
      </c>
      <c r="FI35" s="167">
        <v>2043</v>
      </c>
      <c r="FJ35" s="167">
        <v>2044</v>
      </c>
      <c r="FK35" s="167">
        <v>2045</v>
      </c>
      <c r="FL35" s="167">
        <v>2046</v>
      </c>
      <c r="FM35" s="167">
        <v>2047</v>
      </c>
      <c r="FN35" s="167">
        <v>2048</v>
      </c>
      <c r="FO35" s="167">
        <v>2049</v>
      </c>
      <c r="FP35" s="167">
        <v>2050</v>
      </c>
      <c r="FQ35" s="167">
        <v>2051</v>
      </c>
      <c r="FR35" s="167">
        <v>2052</v>
      </c>
      <c r="FS35" s="167">
        <v>2053</v>
      </c>
      <c r="FT35" s="167">
        <v>2054</v>
      </c>
      <c r="FU35" s="167">
        <v>2055</v>
      </c>
      <c r="FV35" s="2"/>
      <c r="FW35" s="2"/>
      <c r="FX35" s="2"/>
    </row>
    <row r="36" spans="1:180">
      <c r="A36" s="592" t="s">
        <v>351</v>
      </c>
      <c r="B36" s="465">
        <v>9.6260344827586011E-2</v>
      </c>
      <c r="C36" s="465">
        <v>0.14826034482758602</v>
      </c>
      <c r="D36" s="465">
        <v>0.14626034482758601</v>
      </c>
      <c r="E36" s="465">
        <v>6.8660344827586012E-2</v>
      </c>
      <c r="F36" s="465">
        <v>1.0160344827586015E-2</v>
      </c>
      <c r="G36" s="465">
        <v>-1.4396551724139839E-3</v>
      </c>
      <c r="H36" s="465">
        <v>1.0760344827586005E-2</v>
      </c>
      <c r="I36" s="465">
        <v>-3.7839655172414E-2</v>
      </c>
      <c r="J36" s="465">
        <v>6.3960344827586002E-2</v>
      </c>
      <c r="K36" s="465">
        <v>0.11286034482758601</v>
      </c>
      <c r="L36" s="465">
        <v>-0.110939655172414</v>
      </c>
      <c r="M36" s="465">
        <v>-4.213965517241397E-2</v>
      </c>
      <c r="N36" s="465">
        <v>-9.5139655172414017E-2</v>
      </c>
      <c r="O36" s="465">
        <v>-0.11013965517241397</v>
      </c>
      <c r="P36" s="465">
        <v>-6.9739655172413983E-2</v>
      </c>
      <c r="Q36" s="465">
        <v>-1.7939655172413999E-2</v>
      </c>
      <c r="R36" s="465">
        <v>0.11366034482758601</v>
      </c>
      <c r="S36" s="465">
        <v>8.8660344827586016E-2</v>
      </c>
      <c r="T36" s="465">
        <v>-4.3539655172413982E-2</v>
      </c>
      <c r="U36" s="465">
        <v>9.3760344827586009E-2</v>
      </c>
      <c r="V36" s="465">
        <v>0.14316034482758599</v>
      </c>
      <c r="W36" s="465">
        <v>6.9360344827586018E-2</v>
      </c>
      <c r="X36" s="465">
        <v>-3.5239655172413981E-2</v>
      </c>
      <c r="Y36" s="465">
        <v>-0.12583965517241397</v>
      </c>
      <c r="Z36" s="465">
        <v>-0.20833965517241398</v>
      </c>
      <c r="AA36" s="465">
        <v>-8.2039655172414017E-2</v>
      </c>
      <c r="AB36" s="465">
        <v>-6.3396551724139993E-3</v>
      </c>
      <c r="AC36" s="465">
        <v>-0.15953965517241397</v>
      </c>
      <c r="AD36" s="465">
        <v>-0.22853965517241398</v>
      </c>
      <c r="AE36" s="465">
        <v>-0.21503965517241397</v>
      </c>
      <c r="AF36" s="465">
        <v>-0.167839655172414</v>
      </c>
      <c r="AG36" s="465">
        <v>-0.22213965517241396</v>
      </c>
      <c r="AH36" s="465">
        <v>-0.11773965517241397</v>
      </c>
      <c r="AI36" s="465">
        <v>-0.10513965517241397</v>
      </c>
      <c r="AJ36" s="465">
        <v>7.1560344827585998E-2</v>
      </c>
      <c r="AK36" s="465">
        <v>0.14176034482758601</v>
      </c>
      <c r="AL36" s="465">
        <v>-8.1939655172413972E-2</v>
      </c>
      <c r="AM36" s="465">
        <v>-0.10353965517241398</v>
      </c>
      <c r="AN36" s="465">
        <v>2.6603448275860087E-3</v>
      </c>
      <c r="AO36" s="465">
        <v>5.5603448275860223E-3</v>
      </c>
      <c r="AP36" s="465">
        <v>5.6034482758601789E-4</v>
      </c>
      <c r="AQ36" s="465">
        <v>6.2560344827586017E-2</v>
      </c>
      <c r="AR36" s="465">
        <v>-1.9339655172413983E-2</v>
      </c>
      <c r="AS36" s="465">
        <v>-4.5396551724140033E-3</v>
      </c>
      <c r="AT36" s="465">
        <v>-3.7539655172413977E-2</v>
      </c>
      <c r="AU36" s="465">
        <v>6.2960344827586001E-2</v>
      </c>
      <c r="AV36" s="465">
        <v>0.14436034482758603</v>
      </c>
      <c r="AW36" s="465">
        <v>5.6460344827586023E-2</v>
      </c>
      <c r="AX36" s="465">
        <v>3.3660344827586008E-2</v>
      </c>
      <c r="AY36" s="465">
        <v>-8.7439655172413977E-2</v>
      </c>
      <c r="AZ36" s="465">
        <v>0.11076034482758601</v>
      </c>
      <c r="BA36" s="465">
        <v>0.14246034482758602</v>
      </c>
      <c r="BB36" s="465">
        <v>9.426034482758601E-2</v>
      </c>
      <c r="BC36" s="465">
        <v>-3.2839655172413995E-2</v>
      </c>
      <c r="BD36" s="465">
        <v>0.109560344827586</v>
      </c>
      <c r="BE36" s="465">
        <v>7.186034482758602E-2</v>
      </c>
      <c r="BF36" s="465">
        <v>9.766034482758601E-2</v>
      </c>
      <c r="BG36" s="465">
        <v>0.19536034482758602</v>
      </c>
      <c r="BH36" s="465">
        <v>0.18226034482758602</v>
      </c>
      <c r="BI36" s="465">
        <v>0.19716034482758601</v>
      </c>
      <c r="BJ36" s="465">
        <v>0.30576034482758602</v>
      </c>
      <c r="BK36" s="465">
        <v>0.40706034482758602</v>
      </c>
      <c r="BL36" s="465">
        <v>0.364860344827586</v>
      </c>
      <c r="BM36" s="465">
        <v>0.36806034482758598</v>
      </c>
      <c r="BN36" s="465">
        <v>0.50386034482758602</v>
      </c>
      <c r="BO36" s="465">
        <v>0.382060344827586</v>
      </c>
      <c r="BP36" s="465">
        <v>0.20706034482758601</v>
      </c>
      <c r="BQ36" s="465">
        <v>0.16336034482758602</v>
      </c>
      <c r="BR36" s="465">
        <v>0.16236034482758602</v>
      </c>
      <c r="BS36" s="465">
        <v>0.15426034482758599</v>
      </c>
      <c r="BT36" s="465">
        <v>4.9460344827586017E-2</v>
      </c>
      <c r="BU36" s="465">
        <v>0.19786034482758602</v>
      </c>
      <c r="BV36" s="465">
        <v>0.235860344827586</v>
      </c>
      <c r="BW36" s="465">
        <v>0.30626034482758602</v>
      </c>
      <c r="BX36" s="465">
        <v>9.4560344827586004E-2</v>
      </c>
      <c r="BY36" s="465">
        <v>7.5660344827586018E-2</v>
      </c>
      <c r="BZ36" s="465">
        <v>1.2060344827586E-2</v>
      </c>
      <c r="CA36" s="465">
        <v>0.25986034482758602</v>
      </c>
      <c r="CB36" s="465">
        <v>0.320560344827586</v>
      </c>
      <c r="CC36" s="465">
        <v>0.270660344827586</v>
      </c>
      <c r="CD36" s="465">
        <v>0.23146034482758601</v>
      </c>
      <c r="CE36" s="465">
        <v>0.28856034482758602</v>
      </c>
      <c r="CF36" s="465">
        <v>0.299860344827586</v>
      </c>
      <c r="CG36" s="465">
        <v>0.31786034482758602</v>
      </c>
      <c r="CH36" s="465">
        <v>6.1560344827586017E-2</v>
      </c>
      <c r="CI36" s="465">
        <v>0.133060344827586</v>
      </c>
      <c r="CJ36" s="465">
        <v>0.18836034482758601</v>
      </c>
      <c r="CK36" s="465">
        <v>0.19796034482758601</v>
      </c>
      <c r="CL36" s="465">
        <v>0.181460344827586</v>
      </c>
      <c r="CM36" s="465">
        <v>0.30396034482758599</v>
      </c>
      <c r="CN36" s="465">
        <v>0.24826034482758602</v>
      </c>
      <c r="CO36" s="465">
        <v>0.13276034482758603</v>
      </c>
      <c r="CP36" s="465">
        <v>0.23746034482758602</v>
      </c>
      <c r="CQ36" s="465">
        <v>0.37516034482758598</v>
      </c>
      <c r="CR36" s="465">
        <v>0.13916034482758599</v>
      </c>
      <c r="CS36" s="465">
        <v>0.214460344827586</v>
      </c>
      <c r="CT36" s="465">
        <v>0.13186034482758602</v>
      </c>
      <c r="CU36" s="465">
        <v>0.40886034482758604</v>
      </c>
      <c r="CV36" s="465">
        <v>0.32336034482758602</v>
      </c>
      <c r="CW36" s="465">
        <v>0.43836034482758601</v>
      </c>
      <c r="CX36" s="465">
        <v>0.474760344827586</v>
      </c>
      <c r="CY36" s="465">
        <v>0.51096034482758601</v>
      </c>
      <c r="CZ36" s="465">
        <v>0.39256034482758601</v>
      </c>
      <c r="DA36" s="465">
        <v>0.55216034482758602</v>
      </c>
      <c r="DB36" s="465">
        <v>0.36006034482758598</v>
      </c>
      <c r="DC36" s="465">
        <v>0.34526034482758605</v>
      </c>
      <c r="DD36" s="465">
        <v>0.44066034482758598</v>
      </c>
      <c r="DE36" s="465">
        <v>0.58066034482758599</v>
      </c>
      <c r="DF36" s="465">
        <v>0.58676034482758599</v>
      </c>
      <c r="DG36" s="465">
        <v>0.508060344827586</v>
      </c>
      <c r="DH36" s="465">
        <v>0.64386034482758603</v>
      </c>
      <c r="DI36" s="465">
        <v>0.61656034482758604</v>
      </c>
      <c r="DJ36" s="465">
        <v>0.46816034482758601</v>
      </c>
      <c r="DK36" s="465">
        <v>0.49636034482758601</v>
      </c>
      <c r="DL36" s="465">
        <v>0.55196034482758605</v>
      </c>
      <c r="DM36" s="465">
        <v>0.66876034482758606</v>
      </c>
      <c r="DN36" s="465">
        <v>0.53386034482758604</v>
      </c>
      <c r="DO36" s="465">
        <v>0.729760344827586</v>
      </c>
      <c r="DP36" s="465">
        <v>0.84546034482758592</v>
      </c>
      <c r="DQ36" s="465">
        <v>0.65486034482758604</v>
      </c>
      <c r="DR36" s="465">
        <v>0.63726034482758598</v>
      </c>
      <c r="DS36" s="465">
        <v>0.75836034482758596</v>
      </c>
      <c r="DT36" s="465">
        <v>0.8133603448275859</v>
      </c>
      <c r="DU36" s="465">
        <v>0.82446034482758601</v>
      </c>
      <c r="DV36" s="465">
        <v>0.7893603448275861</v>
      </c>
      <c r="DW36" s="465">
        <v>0.86956034482758593</v>
      </c>
      <c r="DX36" s="465">
        <v>0.82356034482758611</v>
      </c>
      <c r="DY36" s="465">
        <v>0.82106034482758594</v>
      </c>
      <c r="DZ36" s="465">
        <v>0.75296034482758611</v>
      </c>
      <c r="EA36" s="465">
        <v>0.84776034482758611</v>
      </c>
      <c r="EB36" s="465">
        <v>0.91246034482758609</v>
      </c>
      <c r="EC36" s="465">
        <v>0.78986034482758605</v>
      </c>
      <c r="ED36" s="465">
        <v>0.83506034482758595</v>
      </c>
      <c r="EE36" s="465">
        <v>0.878960344827586</v>
      </c>
      <c r="EF36" s="465">
        <v>0.95186034482758597</v>
      </c>
      <c r="EG36" s="465">
        <v>1.110860344827586</v>
      </c>
      <c r="EH36" s="465">
        <v>1.147360344827586</v>
      </c>
      <c r="EI36" s="465">
        <v>1.05</v>
      </c>
      <c r="EJ36" s="465">
        <v>1</v>
      </c>
      <c r="EK36" s="465">
        <v>1.1000000000000001</v>
      </c>
      <c r="EL36" s="465"/>
      <c r="EM36" s="465"/>
      <c r="EN36" s="465"/>
      <c r="EO36" s="465"/>
      <c r="EP36" s="465"/>
      <c r="EQ36" s="465"/>
      <c r="ER36" s="465"/>
      <c r="ES36" s="465"/>
      <c r="ET36" s="465"/>
      <c r="EU36" s="465"/>
      <c r="EV36" s="465"/>
      <c r="EW36" s="465"/>
      <c r="EX36" s="465"/>
      <c r="EY36" s="465"/>
      <c r="EZ36" s="465"/>
      <c r="FA36" s="465"/>
      <c r="FB36" s="465"/>
      <c r="FC36" s="465"/>
      <c r="FD36" s="465"/>
      <c r="FE36" s="465"/>
      <c r="FF36" s="465"/>
      <c r="FG36" s="465"/>
      <c r="FH36" s="465"/>
      <c r="FI36" s="465"/>
      <c r="FJ36" s="465"/>
      <c r="FK36" s="465"/>
      <c r="FL36" s="465"/>
      <c r="FM36" s="465"/>
      <c r="FN36" s="465"/>
      <c r="FO36" s="465"/>
      <c r="FP36" s="465"/>
      <c r="FQ36" s="465"/>
      <c r="FR36" s="465"/>
      <c r="FS36" s="465"/>
      <c r="FT36" s="465"/>
      <c r="FU36" s="465"/>
      <c r="FV36" s="2"/>
      <c r="FW36" s="2"/>
      <c r="FX36" s="2"/>
    </row>
    <row r="37" spans="1:18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row>
    <row r="38" spans="1:180">
      <c r="A38" s="2"/>
      <c r="B38" s="97"/>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193"/>
      <c r="AQ38" s="193"/>
      <c r="AR38" s="193"/>
      <c r="AS38" s="193"/>
      <c r="AT38" s="193"/>
      <c r="AU38" s="193"/>
      <c r="AV38" s="193"/>
      <c r="AW38" s="193"/>
      <c r="AX38" s="193"/>
      <c r="AY38" s="193"/>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row>
    <row r="39" spans="1:180">
      <c r="A39" s="2"/>
      <c r="B39" s="97"/>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193"/>
      <c r="AG39" s="193"/>
      <c r="AH39" s="193"/>
      <c r="AI39" s="193"/>
      <c r="AJ39" s="193"/>
      <c r="AK39" s="193"/>
      <c r="AL39" s="193"/>
      <c r="AM39" s="193"/>
      <c r="AN39" s="2"/>
      <c r="AO39" s="2"/>
      <c r="AP39" s="97"/>
      <c r="AQ39" s="193"/>
      <c r="AR39" s="193"/>
      <c r="AS39" s="193"/>
      <c r="AT39" s="193"/>
      <c r="AU39" s="193"/>
      <c r="AV39" s="193"/>
      <c r="AW39" s="2"/>
      <c r="AX39" s="2"/>
      <c r="AY39" s="193"/>
      <c r="AZ39" s="193"/>
      <c r="BA39" s="193"/>
      <c r="BB39" s="193"/>
      <c r="BC39" s="193"/>
      <c r="BD39" s="97"/>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row>
    <row r="40" spans="1:180">
      <c r="A40" s="2"/>
      <c r="B40" s="97"/>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193"/>
      <c r="AG40" s="193"/>
      <c r="AH40" s="193"/>
      <c r="AI40" s="193"/>
      <c r="AJ40" s="193"/>
      <c r="AK40" s="193"/>
      <c r="AL40" s="193"/>
      <c r="AM40" s="193"/>
      <c r="AN40" s="2"/>
      <c r="AO40" s="2"/>
      <c r="AP40" s="86"/>
      <c r="AQ40" s="2"/>
      <c r="AR40" s="2"/>
      <c r="AS40" s="2"/>
      <c r="AT40" s="2"/>
      <c r="AU40" s="2"/>
      <c r="AV40" s="87"/>
      <c r="AW40" s="2"/>
      <c r="AX40" s="2"/>
      <c r="AY40" s="2"/>
      <c r="AZ40" s="194"/>
      <c r="BA40" s="2"/>
      <c r="BB40" s="2"/>
      <c r="BC40" s="2"/>
      <c r="BD40" s="87"/>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row>
    <row r="41" spans="1:180">
      <c r="A41" s="2"/>
      <c r="B41" s="97"/>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97"/>
      <c r="AQ41" s="2"/>
      <c r="AR41" s="2"/>
      <c r="AS41" s="2"/>
      <c r="AT41" s="2"/>
      <c r="AU41" s="2"/>
      <c r="AV41" s="87"/>
      <c r="AW41" s="2"/>
      <c r="AX41" s="2"/>
      <c r="AY41" s="2"/>
      <c r="AZ41" s="194"/>
      <c r="BA41" s="2"/>
      <c r="BB41" s="2"/>
      <c r="BC41" s="2"/>
      <c r="BD41" s="87"/>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row>
    <row r="42" spans="1:180">
      <c r="A42" s="2"/>
      <c r="B42" s="97"/>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87"/>
      <c r="AW42" s="2"/>
      <c r="AX42" s="2"/>
      <c r="AY42" s="2"/>
      <c r="AZ42" s="195"/>
      <c r="BA42" s="2"/>
      <c r="BB42" s="2"/>
      <c r="BC42" s="2"/>
      <c r="BD42" s="87"/>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row>
    <row r="43" spans="1:18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193"/>
      <c r="AV43" s="193"/>
      <c r="AW43" s="2"/>
      <c r="AX43" s="2"/>
      <c r="AY43" s="193"/>
      <c r="AZ43" s="195"/>
      <c r="BA43" s="2"/>
      <c r="BB43" s="2"/>
      <c r="BC43" s="2"/>
      <c r="BD43" s="87"/>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row>
    <row r="44" spans="1:18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195"/>
      <c r="BA44" s="2"/>
      <c r="BB44" s="2"/>
      <c r="BC44" s="2"/>
      <c r="BD44" s="87"/>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row>
    <row r="45" spans="1:18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195"/>
      <c r="BA45" s="2"/>
      <c r="BB45" s="2"/>
      <c r="BC45" s="2"/>
      <c r="BD45" s="87"/>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row>
    <row r="46" spans="1:18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194"/>
      <c r="BA46" s="2"/>
      <c r="BB46" s="2"/>
      <c r="BC46" s="2"/>
      <c r="BD46" s="87"/>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row>
    <row r="47" spans="1:18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194"/>
      <c r="BA47" s="2"/>
      <c r="BB47" s="2"/>
      <c r="BC47" s="2"/>
      <c r="BD47" s="87"/>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row>
    <row r="48" spans="1:18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194"/>
      <c r="BA48" s="2"/>
      <c r="BB48" s="2"/>
      <c r="BC48" s="2"/>
      <c r="BD48" s="87"/>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row>
    <row r="49" spans="1:18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194"/>
      <c r="BA49" s="2"/>
      <c r="BB49" s="2"/>
      <c r="BC49" s="2"/>
      <c r="BD49" s="87"/>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row>
    <row r="50" spans="1:18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195"/>
      <c r="BA50" s="2"/>
      <c r="BB50" s="2"/>
      <c r="BC50" s="2"/>
      <c r="BD50" s="87"/>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row>
    <row r="51" spans="1:18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194"/>
      <c r="BA51" s="2"/>
      <c r="BB51" s="2"/>
      <c r="BC51" s="2"/>
      <c r="BD51" s="87"/>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row>
    <row r="52" spans="1:18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100"/>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row>
    <row r="53" spans="1:18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row>
    <row r="54" spans="1:18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row>
    <row r="55" spans="1:18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row>
    <row r="56" spans="1:18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row>
    <row r="57" spans="1:18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row>
    <row r="58" spans="1:18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row>
    <row r="59" spans="1:18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row>
    <row r="60" spans="1:18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row>
    <row r="61" spans="1:180">
      <c r="A61" s="192" t="s">
        <v>179</v>
      </c>
      <c r="B61" s="593"/>
      <c r="C61" s="593"/>
      <c r="D61" s="593"/>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3"/>
      <c r="AL61" s="593"/>
      <c r="AM61" s="593"/>
      <c r="AN61" s="593"/>
      <c r="AO61" s="593"/>
      <c r="AP61" s="593"/>
      <c r="AQ61" s="593"/>
      <c r="AR61" s="593"/>
      <c r="AS61" s="593"/>
      <c r="AT61" s="593"/>
      <c r="AU61" s="593"/>
      <c r="AV61" s="593"/>
      <c r="AW61" s="593"/>
      <c r="AX61" s="593"/>
      <c r="AY61" s="593"/>
      <c r="AZ61" s="593"/>
      <c r="BA61" s="593"/>
      <c r="BB61" s="593"/>
      <c r="BC61" s="593"/>
      <c r="BD61" s="593"/>
      <c r="BE61" s="593"/>
      <c r="BF61" s="594"/>
      <c r="BG61" s="507"/>
      <c r="BH61" s="507"/>
      <c r="BI61" s="507"/>
      <c r="BJ61" s="507"/>
      <c r="BK61" s="507"/>
      <c r="BL61" s="507"/>
      <c r="BM61" s="507"/>
      <c r="BN61" s="507"/>
      <c r="BO61" s="507"/>
      <c r="BP61" s="507"/>
      <c r="BQ61" s="507"/>
      <c r="BR61" s="507"/>
      <c r="BS61" s="507"/>
      <c r="BT61" s="507"/>
      <c r="BU61" s="507"/>
      <c r="BV61" s="507"/>
      <c r="BW61" s="507"/>
      <c r="BX61" s="507"/>
      <c r="BY61" s="507"/>
      <c r="BZ61" s="507"/>
      <c r="CA61" s="507"/>
      <c r="CB61" s="507"/>
      <c r="CC61" s="507"/>
      <c r="CD61" s="507"/>
      <c r="CE61" s="507"/>
      <c r="CF61" s="507"/>
      <c r="CG61" s="507"/>
      <c r="CH61" s="507"/>
      <c r="CI61" s="507"/>
      <c r="CJ61" s="507"/>
      <c r="CK61" s="507"/>
      <c r="CL61" s="507"/>
      <c r="CM61" s="507"/>
      <c r="CN61" s="507"/>
      <c r="CO61" s="507"/>
      <c r="CP61" s="507"/>
      <c r="CQ61" s="507"/>
      <c r="CR61" s="507"/>
      <c r="CS61" s="507"/>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row>
    <row r="62" spans="1:180">
      <c r="A62" s="591"/>
      <c r="B62" s="593"/>
      <c r="C62" s="593"/>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3"/>
      <c r="AL62" s="593"/>
      <c r="AM62" s="593"/>
      <c r="AN62" s="593"/>
      <c r="AO62" s="593"/>
      <c r="AP62" s="593"/>
      <c r="AQ62" s="593"/>
      <c r="AR62" s="593"/>
      <c r="AS62" s="593"/>
      <c r="AT62" s="593"/>
      <c r="AU62" s="593"/>
      <c r="AV62" s="593"/>
      <c r="AW62" s="593"/>
      <c r="AX62" s="593"/>
      <c r="AY62" s="593"/>
      <c r="AZ62" s="593"/>
      <c r="BA62" s="593"/>
      <c r="BB62" s="593"/>
      <c r="BC62" s="593"/>
      <c r="BD62" s="593"/>
      <c r="BE62" s="593"/>
      <c r="BF62" s="593"/>
      <c r="BG62" s="507"/>
      <c r="BH62" s="507"/>
      <c r="BI62" s="507"/>
      <c r="BJ62" s="507"/>
      <c r="BK62" s="507"/>
      <c r="BL62" s="507"/>
      <c r="BM62" s="507"/>
      <c r="BN62" s="507"/>
      <c r="BO62" s="507"/>
      <c r="BP62" s="507"/>
      <c r="BQ62" s="507"/>
      <c r="BR62" s="507"/>
      <c r="BS62" s="507"/>
      <c r="BT62" s="507"/>
      <c r="BU62" s="507"/>
      <c r="BV62" s="507"/>
      <c r="BW62" s="507"/>
      <c r="BX62" s="507"/>
      <c r="BY62" s="507"/>
      <c r="BZ62" s="507"/>
      <c r="CA62" s="507"/>
      <c r="CB62" s="507"/>
      <c r="CC62" s="507"/>
      <c r="CD62" s="507"/>
      <c r="CE62" s="507"/>
      <c r="CF62" s="507"/>
      <c r="CG62" s="507"/>
      <c r="CH62" s="507"/>
      <c r="CI62" s="507"/>
      <c r="CJ62" s="507"/>
      <c r="CK62" s="507"/>
      <c r="CL62" s="507"/>
      <c r="CM62" s="507"/>
      <c r="CN62" s="507"/>
      <c r="CO62" s="507"/>
      <c r="CP62" s="507"/>
      <c r="CQ62" s="507"/>
      <c r="CR62" s="507"/>
      <c r="CS62" s="507"/>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row>
    <row r="63" spans="1:180">
      <c r="A63" s="507"/>
      <c r="B63" s="167">
        <v>1960</v>
      </c>
      <c r="C63" s="167">
        <v>1961</v>
      </c>
      <c r="D63" s="167">
        <v>1962</v>
      </c>
      <c r="E63" s="167">
        <v>1963</v>
      </c>
      <c r="F63" s="167">
        <v>1964</v>
      </c>
      <c r="G63" s="167">
        <v>1965</v>
      </c>
      <c r="H63" s="167">
        <v>1966</v>
      </c>
      <c r="I63" s="167">
        <v>1967</v>
      </c>
      <c r="J63" s="167">
        <v>1968</v>
      </c>
      <c r="K63" s="167">
        <v>1969</v>
      </c>
      <c r="L63" s="167">
        <v>1970</v>
      </c>
      <c r="M63" s="167">
        <v>1971</v>
      </c>
      <c r="N63" s="167">
        <v>1972</v>
      </c>
      <c r="O63" s="167">
        <v>1973</v>
      </c>
      <c r="P63" s="167">
        <v>1974</v>
      </c>
      <c r="Q63" s="167">
        <v>1975</v>
      </c>
      <c r="R63" s="167">
        <v>1976</v>
      </c>
      <c r="S63" s="167">
        <v>1977</v>
      </c>
      <c r="T63" s="167">
        <v>1978</v>
      </c>
      <c r="U63" s="167">
        <v>1979</v>
      </c>
      <c r="V63" s="167">
        <v>1980</v>
      </c>
      <c r="W63" s="167">
        <v>1981</v>
      </c>
      <c r="X63" s="167">
        <v>1982</v>
      </c>
      <c r="Y63" s="167">
        <v>1983</v>
      </c>
      <c r="Z63" s="167">
        <v>1984</v>
      </c>
      <c r="AA63" s="167">
        <v>1985</v>
      </c>
      <c r="AB63" s="167">
        <v>1986</v>
      </c>
      <c r="AC63" s="167">
        <v>1987</v>
      </c>
      <c r="AD63" s="167">
        <v>1988</v>
      </c>
      <c r="AE63" s="167">
        <v>1989</v>
      </c>
      <c r="AF63" s="167">
        <v>1990</v>
      </c>
      <c r="AG63" s="167">
        <v>1991</v>
      </c>
      <c r="AH63" s="167">
        <v>1992</v>
      </c>
      <c r="AI63" s="167">
        <v>1993</v>
      </c>
      <c r="AJ63" s="167">
        <v>1994</v>
      </c>
      <c r="AK63" s="167">
        <v>1995</v>
      </c>
      <c r="AL63" s="167">
        <v>1996</v>
      </c>
      <c r="AM63" s="167">
        <v>1997</v>
      </c>
      <c r="AN63" s="167">
        <v>1998</v>
      </c>
      <c r="AO63" s="167">
        <v>1999</v>
      </c>
      <c r="AP63" s="167">
        <v>2000</v>
      </c>
      <c r="AQ63" s="167">
        <v>2001</v>
      </c>
      <c r="AR63" s="167">
        <v>2002</v>
      </c>
      <c r="AS63" s="167">
        <v>2003</v>
      </c>
      <c r="AT63" s="167">
        <v>2004</v>
      </c>
      <c r="AU63" s="167">
        <v>2005</v>
      </c>
      <c r="AV63" s="167">
        <v>2006</v>
      </c>
      <c r="AW63" s="167">
        <v>2007</v>
      </c>
      <c r="AX63" s="167">
        <v>2008</v>
      </c>
      <c r="AY63" s="167">
        <v>2009</v>
      </c>
      <c r="AZ63" s="167">
        <v>2010</v>
      </c>
      <c r="BA63" s="167">
        <v>2011</v>
      </c>
      <c r="BB63" s="167">
        <v>2012</v>
      </c>
      <c r="BC63" s="167">
        <v>2013</v>
      </c>
      <c r="BD63" s="167">
        <v>2014</v>
      </c>
      <c r="BE63" s="167">
        <v>2015</v>
      </c>
      <c r="BF63" s="167">
        <v>2016</v>
      </c>
      <c r="BG63" s="167">
        <v>2017</v>
      </c>
      <c r="BH63" s="167">
        <v>2018</v>
      </c>
      <c r="BI63" s="167">
        <v>2019</v>
      </c>
      <c r="BJ63" s="167">
        <v>2020</v>
      </c>
      <c r="BK63" s="167">
        <v>2021</v>
      </c>
      <c r="BL63" s="167">
        <v>2022</v>
      </c>
      <c r="BM63" s="167">
        <v>2023</v>
      </c>
      <c r="BN63" s="167">
        <v>2024</v>
      </c>
      <c r="BO63" s="167">
        <v>2025</v>
      </c>
      <c r="BP63" s="167">
        <v>2026</v>
      </c>
      <c r="BQ63" s="167">
        <v>2027</v>
      </c>
      <c r="BR63" s="167">
        <v>2028</v>
      </c>
      <c r="BS63" s="167">
        <v>2029</v>
      </c>
      <c r="BT63" s="167">
        <v>2030</v>
      </c>
      <c r="BU63" s="167">
        <v>2031</v>
      </c>
      <c r="BV63" s="167">
        <v>2032</v>
      </c>
      <c r="BW63" s="167">
        <v>2033</v>
      </c>
      <c r="BX63" s="167">
        <v>2034</v>
      </c>
      <c r="BY63" s="167">
        <v>2035</v>
      </c>
      <c r="BZ63" s="167">
        <v>2036</v>
      </c>
      <c r="CA63" s="167">
        <v>2037</v>
      </c>
      <c r="CB63" s="167">
        <v>2038</v>
      </c>
      <c r="CC63" s="167">
        <v>2039</v>
      </c>
      <c r="CD63" s="167">
        <v>2040</v>
      </c>
      <c r="CE63" s="167">
        <v>2041</v>
      </c>
      <c r="CF63" s="167">
        <v>2042</v>
      </c>
      <c r="CG63" s="167">
        <v>2043</v>
      </c>
      <c r="CH63" s="167">
        <v>2044</v>
      </c>
      <c r="CI63" s="167">
        <v>2045</v>
      </c>
      <c r="CJ63" s="167">
        <v>2046</v>
      </c>
      <c r="CK63" s="167">
        <v>2047</v>
      </c>
      <c r="CL63" s="167">
        <v>2048</v>
      </c>
      <c r="CM63" s="167">
        <v>2049</v>
      </c>
      <c r="CN63" s="167">
        <v>2050</v>
      </c>
      <c r="CO63" s="167">
        <v>2051</v>
      </c>
      <c r="CP63" s="167">
        <v>2052</v>
      </c>
      <c r="CQ63" s="167">
        <v>2053</v>
      </c>
      <c r="CR63" s="167">
        <v>2054</v>
      </c>
      <c r="CS63" s="167">
        <v>2055</v>
      </c>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row>
    <row r="64" spans="1:180">
      <c r="A64" s="586" t="s">
        <v>297</v>
      </c>
      <c r="B64" s="595">
        <v>3.0350555699999999</v>
      </c>
      <c r="C64" s="595">
        <v>3.076120548</v>
      </c>
      <c r="D64" s="595">
        <v>3.1290637889999999</v>
      </c>
      <c r="E64" s="595">
        <v>3.1939473060000001</v>
      </c>
      <c r="F64" s="595">
        <v>3.259354557</v>
      </c>
      <c r="G64" s="595">
        <v>3.32605423</v>
      </c>
      <c r="H64" s="595">
        <v>3.3958663169999999</v>
      </c>
      <c r="I64" s="595">
        <v>3.4652974200000002</v>
      </c>
      <c r="J64" s="595">
        <v>3.5355118440000002</v>
      </c>
      <c r="K64" s="595">
        <v>3.609910116</v>
      </c>
      <c r="L64" s="595">
        <v>3.6849967100000001</v>
      </c>
      <c r="M64" s="595">
        <v>3.762289912</v>
      </c>
      <c r="N64" s="595">
        <v>3.8390157039999999</v>
      </c>
      <c r="O64" s="595">
        <v>3.9148004780000001</v>
      </c>
      <c r="P64" s="595">
        <v>3.9911943339999998</v>
      </c>
      <c r="Q64" s="595">
        <v>4.0659546720000002</v>
      </c>
      <c r="R64" s="595">
        <v>4.1387311850000001</v>
      </c>
      <c r="S64" s="595">
        <v>4.21125946</v>
      </c>
      <c r="T64" s="595">
        <v>4.285061775</v>
      </c>
      <c r="U64" s="595">
        <v>4.3605723100000002</v>
      </c>
      <c r="V64" s="465">
        <v>4.4367345680000003</v>
      </c>
      <c r="W64" s="465">
        <v>4.5146558170000004</v>
      </c>
      <c r="X64" s="465">
        <v>4.5954875169999996</v>
      </c>
      <c r="Y64" s="465">
        <v>4.6770202440000004</v>
      </c>
      <c r="Z64" s="465">
        <v>4.7583104179999998</v>
      </c>
      <c r="AA64" s="465">
        <v>4.8413767910000001</v>
      </c>
      <c r="AB64" s="465">
        <v>4.927207009</v>
      </c>
      <c r="AC64" s="465">
        <v>5.0152678689999997</v>
      </c>
      <c r="AD64" s="465">
        <v>5.1042052179999997</v>
      </c>
      <c r="AE64" s="465">
        <v>5.1931233729999997</v>
      </c>
      <c r="AF64" s="465">
        <v>5.2830578670000001</v>
      </c>
      <c r="AG64" s="465">
        <v>5.3698899930000001</v>
      </c>
      <c r="AH64" s="465">
        <v>5.4534734360000003</v>
      </c>
      <c r="AI64" s="465">
        <v>5.537776461</v>
      </c>
      <c r="AJ64" s="465">
        <v>5.621146521</v>
      </c>
      <c r="AK64" s="465">
        <v>5.7058430539999998</v>
      </c>
      <c r="AL64" s="465">
        <v>5.7885961420000003</v>
      </c>
      <c r="AM64" s="465">
        <v>5.871549366</v>
      </c>
      <c r="AN64" s="465">
        <v>5.9536724999999997</v>
      </c>
      <c r="AO64" s="465">
        <v>6.0349116389999997</v>
      </c>
      <c r="AP64" s="465">
        <v>6.1154443110000001</v>
      </c>
      <c r="AQ64" s="465">
        <v>6.1955895600000002</v>
      </c>
      <c r="AR64" s="465">
        <v>6.2747340840000003</v>
      </c>
      <c r="AS64" s="465">
        <v>6.3539764270000001</v>
      </c>
      <c r="AT64" s="465">
        <v>6.433748714</v>
      </c>
      <c r="AU64" s="465">
        <v>6.513959904</v>
      </c>
      <c r="AV64" s="465">
        <v>6.594722462</v>
      </c>
      <c r="AW64" s="465">
        <v>6.6758326779999999</v>
      </c>
      <c r="AX64" s="465">
        <v>6.7583025230000002</v>
      </c>
      <c r="AY64" s="465">
        <v>6.8409557059999999</v>
      </c>
      <c r="AZ64" s="465">
        <v>6.923</v>
      </c>
      <c r="BA64" s="465">
        <v>7.0039999999999996</v>
      </c>
      <c r="BB64" s="465">
        <v>7.0869999999999997</v>
      </c>
      <c r="BC64" s="465">
        <v>7.1710000000000003</v>
      </c>
      <c r="BD64" s="465">
        <v>7.2560000000000002</v>
      </c>
      <c r="BE64" s="465">
        <v>7.3410000000000002</v>
      </c>
      <c r="BF64" s="465">
        <v>7.4260000000000002</v>
      </c>
      <c r="BG64" s="465">
        <v>7.5110000000000001</v>
      </c>
      <c r="BH64" s="595">
        <v>7.594270356</v>
      </c>
      <c r="BI64" s="465">
        <v>7.6779999999999999</v>
      </c>
      <c r="BJ64" s="595"/>
      <c r="BK64" s="595"/>
      <c r="BL64" s="595"/>
      <c r="BM64" s="595"/>
      <c r="BN64" s="595"/>
      <c r="BO64" s="595"/>
      <c r="BP64" s="595"/>
      <c r="BQ64" s="595"/>
      <c r="BR64" s="595"/>
      <c r="BS64" s="595"/>
      <c r="BT64" s="595"/>
      <c r="BU64" s="595"/>
      <c r="BV64" s="595"/>
      <c r="BW64" s="595"/>
      <c r="BX64" s="595"/>
      <c r="BY64" s="595"/>
      <c r="BZ64" s="595"/>
      <c r="CA64" s="595"/>
      <c r="CB64" s="595"/>
      <c r="CC64" s="595"/>
      <c r="CD64" s="595"/>
      <c r="CE64" s="595"/>
      <c r="CF64" s="595"/>
      <c r="CG64" s="595"/>
      <c r="CH64" s="595"/>
      <c r="CI64" s="595"/>
      <c r="CJ64" s="595"/>
      <c r="CK64" s="595"/>
      <c r="CL64" s="595"/>
      <c r="CM64" s="595"/>
      <c r="CN64" s="595"/>
      <c r="CO64" s="595"/>
      <c r="CP64" s="595"/>
      <c r="CQ64" s="595"/>
      <c r="CR64" s="595"/>
      <c r="CS64" s="595"/>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row>
    <row r="65" spans="1:180">
      <c r="A65" s="2"/>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196"/>
      <c r="BF65" s="196"/>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row>
    <row r="66" spans="1:180">
      <c r="A66" s="2"/>
      <c r="B66" s="2"/>
      <c r="C66" s="2"/>
      <c r="D66" s="2"/>
      <c r="E66" s="2"/>
      <c r="F66" s="2"/>
      <c r="G66" s="2"/>
      <c r="H66" s="2"/>
      <c r="I66" s="2"/>
      <c r="J66" s="2"/>
      <c r="K66" s="2"/>
      <c r="L66" s="2"/>
      <c r="M66" s="2"/>
      <c r="N66" s="2"/>
      <c r="O66" s="2"/>
      <c r="P66" s="2"/>
      <c r="Q66" s="2"/>
      <c r="R66" s="2"/>
      <c r="S66" s="2"/>
      <c r="T66" s="2"/>
      <c r="U66" s="2"/>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197"/>
      <c r="BB66" s="2"/>
      <c r="BC66" s="2"/>
      <c r="BD66" s="2"/>
      <c r="BE66" s="2"/>
      <c r="BF66" s="2"/>
      <c r="BG66" s="198"/>
      <c r="BH66" s="2"/>
      <c r="BI66" s="198"/>
      <c r="BJ66" s="198"/>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row>
    <row r="67" spans="1:18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198"/>
      <c r="AZ67" s="198"/>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row>
    <row r="68" spans="1:18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199"/>
      <c r="AN68" s="199"/>
      <c r="AO68" s="199"/>
      <c r="AP68" s="200"/>
      <c r="AQ68" s="2"/>
      <c r="AR68" s="2"/>
      <c r="AS68" s="2"/>
      <c r="AT68" s="2"/>
      <c r="AU68" s="201"/>
      <c r="AV68" s="2"/>
      <c r="AW68" s="2"/>
      <c r="AX68" s="2"/>
      <c r="AY68" s="202"/>
      <c r="AZ68" s="20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row>
    <row r="69" spans="1:18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row>
    <row r="70" spans="1:18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97"/>
      <c r="AQ70" s="2"/>
      <c r="AR70" s="2"/>
      <c r="AS70" s="2"/>
      <c r="AT70" s="2"/>
      <c r="AU70" s="2"/>
      <c r="AV70" s="2"/>
      <c r="AW70" s="2"/>
      <c r="AX70" s="2"/>
      <c r="AY70" s="2"/>
      <c r="AZ70" s="2"/>
      <c r="BA70" s="198"/>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row>
    <row r="71" spans="1:18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row>
    <row r="72" spans="1:18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row>
    <row r="73" spans="1:18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row>
    <row r="74" spans="1:18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row>
    <row r="75" spans="1:18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row>
    <row r="76" spans="1:18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row>
    <row r="77" spans="1:18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row>
    <row r="78" spans="1:18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row>
    <row r="79" spans="1:18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row>
    <row r="80" spans="1:1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row>
    <row r="81" spans="1:18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row>
    <row r="82" spans="1:18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row>
    <row r="83" spans="1:18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row>
    <row r="84" spans="1:18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row>
    <row r="85" spans="1:18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row>
    <row r="86" spans="1:18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row>
    <row r="87" spans="1:18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row>
    <row r="88" spans="1:18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97"/>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row>
    <row r="89" spans="1:180">
      <c r="A89" s="192" t="s">
        <v>352</v>
      </c>
      <c r="B89" s="507"/>
      <c r="C89" s="507"/>
      <c r="D89" s="507"/>
      <c r="E89" s="507"/>
      <c r="F89" s="507"/>
      <c r="G89" s="507"/>
      <c r="H89" s="507"/>
      <c r="I89" s="507"/>
      <c r="J89" s="507"/>
      <c r="K89" s="507"/>
      <c r="L89" s="507"/>
      <c r="M89" s="507"/>
      <c r="N89" s="507"/>
      <c r="O89" s="507"/>
      <c r="P89" s="507"/>
      <c r="Q89" s="507"/>
      <c r="R89" s="507"/>
      <c r="S89" s="507"/>
      <c r="T89" s="507"/>
      <c r="U89" s="507"/>
      <c r="V89" s="507"/>
      <c r="W89" s="507"/>
      <c r="X89" s="507"/>
      <c r="Y89" s="507"/>
      <c r="Z89" s="507"/>
      <c r="AA89" s="507"/>
      <c r="AB89" s="507"/>
      <c r="AC89" s="507"/>
      <c r="AD89" s="507"/>
      <c r="AE89" s="507"/>
      <c r="AF89" s="507"/>
      <c r="AG89" s="507"/>
      <c r="AH89" s="507"/>
      <c r="AI89" s="507"/>
      <c r="AJ89" s="507"/>
      <c r="AK89" s="507"/>
      <c r="AL89" s="507"/>
      <c r="AM89" s="507"/>
      <c r="AN89" s="507"/>
      <c r="AO89" s="507"/>
      <c r="AP89" s="507"/>
      <c r="AQ89" s="507"/>
      <c r="AR89" s="507"/>
      <c r="AS89" s="507"/>
      <c r="AT89" s="507"/>
      <c r="AU89" s="507"/>
      <c r="AV89" s="507"/>
      <c r="AW89" s="507"/>
      <c r="AX89" s="507"/>
      <c r="AY89" s="507"/>
      <c r="AZ89" s="507"/>
      <c r="BA89" s="507"/>
      <c r="BB89" s="507"/>
      <c r="BC89" s="507"/>
      <c r="BD89" s="507"/>
      <c r="BE89" s="507"/>
      <c r="BF89" s="507"/>
      <c r="BG89" s="507"/>
      <c r="BH89" s="507"/>
      <c r="BI89" s="507"/>
      <c r="BJ89" s="507"/>
      <c r="BK89" s="507"/>
      <c r="BL89" s="507"/>
      <c r="BM89" s="507"/>
      <c r="BN89" s="507"/>
      <c r="BO89" s="507"/>
      <c r="BP89" s="507"/>
      <c r="BQ89" s="507"/>
      <c r="BR89" s="507"/>
      <c r="BS89" s="507"/>
      <c r="BT89" s="507"/>
      <c r="BU89" s="507"/>
      <c r="BV89" s="507"/>
      <c r="BW89" s="507"/>
      <c r="BX89" s="507"/>
      <c r="BY89" s="507"/>
      <c r="BZ89" s="507"/>
      <c r="CA89" s="507"/>
      <c r="CB89" s="507"/>
      <c r="CC89" s="507"/>
      <c r="CD89" s="507"/>
      <c r="CE89" s="507"/>
      <c r="CF89" s="507"/>
      <c r="CG89" s="507"/>
      <c r="CH89" s="507"/>
      <c r="CI89" s="507"/>
      <c r="CJ89" s="507"/>
      <c r="CK89" s="507"/>
      <c r="CL89" s="507"/>
      <c r="CM89" s="507"/>
      <c r="CN89" s="507"/>
      <c r="CO89" s="507"/>
      <c r="CP89" s="507"/>
      <c r="CQ89" s="507"/>
      <c r="CR89" s="507"/>
      <c r="CS89" s="507"/>
      <c r="CT89" s="507"/>
      <c r="CU89" s="507"/>
      <c r="CV89" s="507"/>
      <c r="CW89" s="507"/>
      <c r="CX89" s="507"/>
      <c r="CY89" s="507"/>
      <c r="CZ89" s="507"/>
      <c r="DA89" s="507"/>
      <c r="DB89" s="507"/>
      <c r="DC89" s="507"/>
      <c r="DD89" s="507"/>
      <c r="DE89" s="507"/>
      <c r="DF89" s="507"/>
      <c r="DG89" s="507"/>
      <c r="DH89" s="507"/>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row>
    <row r="90" spans="1:180">
      <c r="A90" s="650">
        <f>C94</f>
        <v>0.33800000000000002</v>
      </c>
      <c r="B90" s="507"/>
      <c r="C90" s="507"/>
      <c r="D90" s="507"/>
      <c r="E90" s="507"/>
      <c r="F90" s="507"/>
      <c r="G90" s="507"/>
      <c r="H90" s="507"/>
      <c r="I90" s="507"/>
      <c r="J90" s="507"/>
      <c r="K90" s="507"/>
      <c r="L90" s="507"/>
      <c r="M90" s="507"/>
      <c r="N90" s="507"/>
      <c r="O90" s="507"/>
      <c r="P90" s="507"/>
      <c r="Q90" s="507"/>
      <c r="R90" s="507"/>
      <c r="S90" s="507"/>
      <c r="T90" s="507"/>
      <c r="U90" s="507"/>
      <c r="V90" s="507"/>
      <c r="W90" s="507"/>
      <c r="X90" s="507"/>
      <c r="Y90" s="507"/>
      <c r="Z90" s="507"/>
      <c r="AA90" s="507"/>
      <c r="AB90" s="507"/>
      <c r="AC90" s="507"/>
      <c r="AD90" s="507"/>
      <c r="AE90" s="507"/>
      <c r="AF90" s="507"/>
      <c r="AG90" s="507"/>
      <c r="AH90" s="507"/>
      <c r="AI90" s="507"/>
      <c r="AJ90" s="507"/>
      <c r="AK90" s="507"/>
      <c r="AL90" s="507"/>
      <c r="AM90" s="507"/>
      <c r="AN90" s="507"/>
      <c r="AO90" s="507"/>
      <c r="AP90" s="507"/>
      <c r="AQ90" s="507"/>
      <c r="AR90" s="507"/>
      <c r="AS90" s="507"/>
      <c r="AT90" s="507"/>
      <c r="AU90" s="507"/>
      <c r="AV90" s="507"/>
      <c r="AW90" s="507"/>
      <c r="AX90" s="507"/>
      <c r="AY90" s="507"/>
      <c r="AZ90" s="507"/>
      <c r="BA90" s="507"/>
      <c r="BB90" s="507"/>
      <c r="BC90" s="507"/>
      <c r="BD90" s="507"/>
      <c r="BE90" s="507"/>
      <c r="BF90" s="507"/>
      <c r="BG90" s="507"/>
      <c r="BH90" s="507"/>
      <c r="BI90" s="507"/>
      <c r="BJ90" s="507"/>
      <c r="BK90" s="507"/>
      <c r="BL90" s="507"/>
      <c r="BM90" s="507"/>
      <c r="BN90" s="507"/>
      <c r="BO90" s="507"/>
      <c r="BP90" s="507"/>
      <c r="BQ90" s="507"/>
      <c r="BR90" s="507"/>
      <c r="BS90" s="507"/>
      <c r="BT90" s="507"/>
      <c r="BU90" s="507"/>
      <c r="BV90" s="507"/>
      <c r="BW90" s="507"/>
      <c r="BX90" s="507"/>
      <c r="BY90" s="507"/>
      <c r="BZ90" s="507"/>
      <c r="CA90" s="507"/>
      <c r="CB90" s="507"/>
      <c r="CC90" s="507"/>
      <c r="CD90" s="507"/>
      <c r="CE90" s="507"/>
      <c r="CF90" s="507"/>
      <c r="CG90" s="507"/>
      <c r="CH90" s="507"/>
      <c r="CI90" s="507"/>
      <c r="CJ90" s="507"/>
      <c r="CK90" s="507"/>
      <c r="CL90" s="507"/>
      <c r="CM90" s="507"/>
      <c r="CN90" s="507"/>
      <c r="CO90" s="507"/>
      <c r="CP90" s="507"/>
      <c r="CQ90" s="507"/>
      <c r="CR90" s="507"/>
      <c r="CS90" s="507"/>
      <c r="CT90" s="507"/>
      <c r="CU90" s="507"/>
      <c r="CV90" s="507"/>
      <c r="CW90" s="507"/>
      <c r="CX90" s="507"/>
      <c r="CY90" s="507"/>
      <c r="CZ90" s="507"/>
      <c r="DA90" s="507"/>
      <c r="DB90" s="507"/>
      <c r="DC90" s="507"/>
      <c r="DD90" s="507"/>
      <c r="DE90" s="507"/>
      <c r="DF90" s="507"/>
      <c r="DG90" s="507"/>
      <c r="DH90" s="507"/>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row>
    <row r="91" spans="1:180">
      <c r="A91" s="203" t="s">
        <v>353</v>
      </c>
      <c r="B91" s="167">
        <v>1993</v>
      </c>
      <c r="C91" s="167">
        <v>1994</v>
      </c>
      <c r="D91" s="167">
        <v>1995</v>
      </c>
      <c r="E91" s="167">
        <v>1996</v>
      </c>
      <c r="F91" s="167">
        <v>1997</v>
      </c>
      <c r="G91" s="167">
        <v>1998</v>
      </c>
      <c r="H91" s="167">
        <v>1999</v>
      </c>
      <c r="I91" s="167">
        <v>2000</v>
      </c>
      <c r="J91" s="167">
        <v>2001</v>
      </c>
      <c r="K91" s="167">
        <v>2002</v>
      </c>
      <c r="L91" s="167">
        <v>2003</v>
      </c>
      <c r="M91" s="167">
        <v>2004</v>
      </c>
      <c r="N91" s="167">
        <v>2005</v>
      </c>
      <c r="O91" s="167">
        <v>2006</v>
      </c>
      <c r="P91" s="167">
        <v>2007</v>
      </c>
      <c r="Q91" s="167">
        <v>2008</v>
      </c>
      <c r="R91" s="167">
        <v>2009</v>
      </c>
      <c r="S91" s="167">
        <v>2010</v>
      </c>
      <c r="T91" s="167">
        <v>2011</v>
      </c>
      <c r="U91" s="167">
        <v>2012</v>
      </c>
      <c r="V91" s="167">
        <v>2013</v>
      </c>
      <c r="W91" s="167">
        <v>2014</v>
      </c>
      <c r="X91" s="167">
        <v>2015</v>
      </c>
      <c r="Y91" s="167">
        <v>2016</v>
      </c>
      <c r="Z91" s="167">
        <v>2017</v>
      </c>
      <c r="AA91" s="167">
        <v>2018</v>
      </c>
      <c r="AB91" s="167">
        <v>2019</v>
      </c>
      <c r="AC91" s="167">
        <v>2020</v>
      </c>
      <c r="AD91" s="167">
        <v>2021</v>
      </c>
      <c r="AE91" s="167">
        <v>2022</v>
      </c>
      <c r="AF91" s="167">
        <v>2023</v>
      </c>
      <c r="AG91" s="167">
        <v>2024</v>
      </c>
      <c r="AH91" s="167">
        <v>2025</v>
      </c>
      <c r="AI91" s="167">
        <v>2026</v>
      </c>
      <c r="AJ91" s="167">
        <v>2027</v>
      </c>
      <c r="AK91" s="167">
        <v>2028</v>
      </c>
      <c r="AL91" s="167">
        <v>2029</v>
      </c>
      <c r="AM91" s="167">
        <v>2030</v>
      </c>
      <c r="AN91" s="167">
        <v>2031</v>
      </c>
      <c r="AO91" s="167">
        <v>2032</v>
      </c>
      <c r="AP91" s="167">
        <v>2033</v>
      </c>
      <c r="AQ91" s="167">
        <v>2034</v>
      </c>
      <c r="AR91" s="167">
        <v>2035</v>
      </c>
      <c r="AS91" s="167">
        <v>2036</v>
      </c>
      <c r="AT91" s="167">
        <v>2037</v>
      </c>
      <c r="AU91" s="167">
        <v>2038</v>
      </c>
      <c r="AV91" s="167">
        <v>2039</v>
      </c>
      <c r="AW91" s="167">
        <v>2040</v>
      </c>
      <c r="AX91" s="167">
        <v>2041</v>
      </c>
      <c r="AY91" s="167">
        <v>2042</v>
      </c>
      <c r="AZ91" s="167">
        <v>2043</v>
      </c>
      <c r="BA91" s="167">
        <v>2044</v>
      </c>
      <c r="BB91" s="167">
        <v>2045</v>
      </c>
      <c r="BC91" s="167">
        <v>2046</v>
      </c>
      <c r="BD91" s="167">
        <v>2047</v>
      </c>
      <c r="BE91" s="167">
        <v>2048</v>
      </c>
      <c r="BF91" s="167">
        <v>2049</v>
      </c>
      <c r="BG91" s="167">
        <v>2050</v>
      </c>
      <c r="BH91" s="167">
        <v>2051</v>
      </c>
      <c r="BI91" s="167">
        <v>2052</v>
      </c>
      <c r="BJ91" s="167">
        <v>2053</v>
      </c>
      <c r="BK91" s="167">
        <v>2054</v>
      </c>
      <c r="BL91" s="167">
        <v>2055</v>
      </c>
      <c r="BM91" s="167">
        <v>2056</v>
      </c>
      <c r="BN91" s="167">
        <v>2057</v>
      </c>
      <c r="BO91" s="167">
        <v>2058</v>
      </c>
      <c r="BP91" s="167">
        <v>2059</v>
      </c>
      <c r="BQ91" s="167">
        <v>2060</v>
      </c>
      <c r="BR91" s="167">
        <v>2061</v>
      </c>
      <c r="BS91" s="167">
        <v>2062</v>
      </c>
      <c r="BT91" s="167">
        <v>2063</v>
      </c>
      <c r="BU91" s="167">
        <v>2064</v>
      </c>
      <c r="BV91" s="167">
        <v>2065</v>
      </c>
      <c r="BW91" s="167">
        <v>2066</v>
      </c>
      <c r="BX91" s="167">
        <v>2067</v>
      </c>
      <c r="BY91" s="167">
        <v>2068</v>
      </c>
      <c r="BZ91" s="167">
        <v>2069</v>
      </c>
      <c r="CA91" s="167">
        <v>2070</v>
      </c>
      <c r="CB91" s="167">
        <v>2071</v>
      </c>
      <c r="CC91" s="167">
        <v>2072</v>
      </c>
      <c r="CD91" s="167">
        <v>2073</v>
      </c>
      <c r="CE91" s="167">
        <v>2074</v>
      </c>
      <c r="CF91" s="167">
        <v>2075</v>
      </c>
      <c r="CG91" s="167">
        <v>2076</v>
      </c>
      <c r="CH91" s="167">
        <v>2077</v>
      </c>
      <c r="CI91" s="167">
        <v>2078</v>
      </c>
      <c r="CJ91" s="167">
        <v>2079</v>
      </c>
      <c r="CK91" s="167">
        <v>2080</v>
      </c>
      <c r="CL91" s="167">
        <v>2081</v>
      </c>
      <c r="CM91" s="167">
        <v>2082</v>
      </c>
      <c r="CN91" s="167">
        <v>2083</v>
      </c>
      <c r="CO91" s="167">
        <v>2084</v>
      </c>
      <c r="CP91" s="167">
        <v>2085</v>
      </c>
      <c r="CQ91" s="167">
        <v>2086</v>
      </c>
      <c r="CR91" s="167">
        <v>2087</v>
      </c>
      <c r="CS91" s="167">
        <v>2088</v>
      </c>
      <c r="CT91" s="167">
        <v>2089</v>
      </c>
      <c r="CU91" s="167">
        <v>2090</v>
      </c>
      <c r="CV91" s="167">
        <v>2091</v>
      </c>
      <c r="CW91" s="167">
        <v>2092</v>
      </c>
      <c r="CX91" s="167">
        <v>2093</v>
      </c>
      <c r="CY91" s="167">
        <v>2094</v>
      </c>
      <c r="CZ91" s="167">
        <v>2095</v>
      </c>
      <c r="DA91" s="167">
        <v>2096</v>
      </c>
      <c r="DB91" s="167">
        <v>2097</v>
      </c>
      <c r="DC91" s="167">
        <v>2098</v>
      </c>
      <c r="DD91" s="167">
        <v>2099</v>
      </c>
      <c r="DE91" s="167">
        <v>2100</v>
      </c>
      <c r="DF91" s="167">
        <v>2101</v>
      </c>
      <c r="DG91" s="167">
        <v>2102</v>
      </c>
      <c r="DH91" s="167">
        <v>2103</v>
      </c>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row>
    <row r="92" spans="1:180">
      <c r="A92" s="586" t="s">
        <v>298</v>
      </c>
      <c r="B92" s="465">
        <f t="shared" ref="B92:Y92" si="1">B93+B94</f>
        <v>14</v>
      </c>
      <c r="C92" s="465">
        <f t="shared" si="1"/>
        <v>14.337999999999999</v>
      </c>
      <c r="D92" s="465">
        <f t="shared" si="1"/>
        <v>14.676</v>
      </c>
      <c r="E92" s="465">
        <f t="shared" si="1"/>
        <v>15.013999999999999</v>
      </c>
      <c r="F92" s="465">
        <f t="shared" si="1"/>
        <v>15.352</v>
      </c>
      <c r="G92" s="465">
        <f t="shared" si="1"/>
        <v>15.69</v>
      </c>
      <c r="H92" s="465">
        <f t="shared" si="1"/>
        <v>16.027999999999999</v>
      </c>
      <c r="I92" s="465">
        <f t="shared" si="1"/>
        <v>16.366</v>
      </c>
      <c r="J92" s="465">
        <f t="shared" si="1"/>
        <v>16.704000000000001</v>
      </c>
      <c r="K92" s="465">
        <f t="shared" si="1"/>
        <v>17.042000000000002</v>
      </c>
      <c r="L92" s="465">
        <f t="shared" si="1"/>
        <v>17.38</v>
      </c>
      <c r="M92" s="465">
        <f t="shared" si="1"/>
        <v>17.718</v>
      </c>
      <c r="N92" s="465">
        <f t="shared" si="1"/>
        <v>18.056000000000001</v>
      </c>
      <c r="O92" s="465">
        <f t="shared" si="1"/>
        <v>18.393999999999998</v>
      </c>
      <c r="P92" s="465">
        <f t="shared" si="1"/>
        <v>18.731999999999999</v>
      </c>
      <c r="Q92" s="465">
        <f t="shared" si="1"/>
        <v>19.07</v>
      </c>
      <c r="R92" s="465">
        <f t="shared" si="1"/>
        <v>19.408000000000001</v>
      </c>
      <c r="S92" s="465">
        <f t="shared" si="1"/>
        <v>19.746000000000002</v>
      </c>
      <c r="T92" s="465">
        <f t="shared" si="1"/>
        <v>20.084</v>
      </c>
      <c r="U92" s="465">
        <f t="shared" si="1"/>
        <v>20.422000000000001</v>
      </c>
      <c r="V92" s="465">
        <f t="shared" si="1"/>
        <v>20.759999999999998</v>
      </c>
      <c r="W92" s="465">
        <f t="shared" si="1"/>
        <v>21.097999999999999</v>
      </c>
      <c r="X92" s="465">
        <f t="shared" si="1"/>
        <v>21.436</v>
      </c>
      <c r="Y92" s="465">
        <f t="shared" si="1"/>
        <v>21.774000000000001</v>
      </c>
      <c r="Z92" s="465">
        <f>Z93+Z94</f>
        <v>22.112000000000002</v>
      </c>
      <c r="AA92" s="465">
        <f t="shared" ref="AA92:AB92" si="2">AA93+AA94</f>
        <v>22.45</v>
      </c>
      <c r="AB92" s="465">
        <f t="shared" si="2"/>
        <v>22.788</v>
      </c>
      <c r="AC92" s="587"/>
      <c r="AD92" s="587"/>
      <c r="AE92" s="587"/>
      <c r="AF92" s="587"/>
      <c r="AG92" s="587"/>
      <c r="AH92" s="587"/>
      <c r="AI92" s="465"/>
      <c r="AJ92" s="596"/>
      <c r="AK92" s="596"/>
      <c r="AL92" s="596"/>
      <c r="AM92" s="596"/>
      <c r="AN92" s="596"/>
      <c r="AO92" s="596"/>
      <c r="AP92" s="596"/>
      <c r="AQ92" s="596"/>
      <c r="AR92" s="596"/>
      <c r="AS92" s="596"/>
      <c r="AT92" s="596"/>
      <c r="AU92" s="596"/>
      <c r="AV92" s="596"/>
      <c r="AW92" s="596"/>
      <c r="AX92" s="596"/>
      <c r="AY92" s="596"/>
      <c r="AZ92" s="597"/>
      <c r="BA92" s="597"/>
      <c r="BB92" s="597"/>
      <c r="BC92" s="596"/>
      <c r="BD92" s="596"/>
      <c r="BE92" s="465"/>
      <c r="BF92" s="587"/>
      <c r="BG92" s="587"/>
      <c r="BH92" s="587"/>
      <c r="BI92" s="587"/>
      <c r="BJ92" s="587"/>
      <c r="BK92" s="587"/>
      <c r="BL92" s="587"/>
      <c r="BM92" s="587"/>
      <c r="BN92" s="587"/>
      <c r="BO92" s="587"/>
      <c r="BP92" s="587"/>
      <c r="BQ92" s="587"/>
      <c r="BR92" s="587"/>
      <c r="BS92" s="587"/>
      <c r="BT92" s="587"/>
      <c r="BU92" s="587"/>
      <c r="BV92" s="587"/>
      <c r="BW92" s="587"/>
      <c r="BX92" s="587"/>
      <c r="BY92" s="587"/>
      <c r="BZ92" s="587"/>
      <c r="CA92" s="587"/>
      <c r="CB92" s="587"/>
      <c r="CC92" s="587"/>
      <c r="CD92" s="587"/>
      <c r="CE92" s="587"/>
      <c r="CF92" s="587"/>
      <c r="CG92" s="587"/>
      <c r="CH92" s="587"/>
      <c r="CI92" s="587"/>
      <c r="CJ92" s="587"/>
      <c r="CK92" s="587"/>
      <c r="CL92" s="587"/>
      <c r="CM92" s="587"/>
      <c r="CN92" s="587"/>
      <c r="CO92" s="587"/>
      <c r="CP92" s="587"/>
      <c r="CQ92" s="587"/>
      <c r="CR92" s="587"/>
      <c r="CS92" s="587"/>
      <c r="CT92" s="587"/>
      <c r="CU92" s="587"/>
      <c r="CV92" s="587"/>
      <c r="CW92" s="587"/>
      <c r="CX92" s="587"/>
      <c r="CY92" s="587"/>
      <c r="CZ92" s="587"/>
      <c r="DA92" s="587"/>
      <c r="DB92" s="587"/>
      <c r="DC92" s="587"/>
      <c r="DD92" s="587"/>
      <c r="DE92" s="587"/>
      <c r="DF92" s="587"/>
      <c r="DG92" s="587"/>
      <c r="DH92" s="587"/>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row>
    <row r="93" spans="1:180">
      <c r="A93" s="507"/>
      <c r="B93" s="598">
        <v>14</v>
      </c>
      <c r="C93" s="598">
        <v>14</v>
      </c>
      <c r="D93" s="598">
        <v>14</v>
      </c>
      <c r="E93" s="598">
        <v>14</v>
      </c>
      <c r="F93" s="598">
        <v>14</v>
      </c>
      <c r="G93" s="598">
        <v>14</v>
      </c>
      <c r="H93" s="598">
        <v>14</v>
      </c>
      <c r="I93" s="598">
        <v>14</v>
      </c>
      <c r="J93" s="598">
        <v>14</v>
      </c>
      <c r="K93" s="598">
        <v>14</v>
      </c>
      <c r="L93" s="598">
        <v>14</v>
      </c>
      <c r="M93" s="598">
        <v>14</v>
      </c>
      <c r="N93" s="598">
        <v>14</v>
      </c>
      <c r="O93" s="598">
        <v>14</v>
      </c>
      <c r="P93" s="598">
        <v>14</v>
      </c>
      <c r="Q93" s="598">
        <v>14</v>
      </c>
      <c r="R93" s="598">
        <v>14</v>
      </c>
      <c r="S93" s="598">
        <v>14</v>
      </c>
      <c r="T93" s="598">
        <v>14</v>
      </c>
      <c r="U93" s="598">
        <v>14</v>
      </c>
      <c r="V93" s="598">
        <v>14</v>
      </c>
      <c r="W93" s="598">
        <v>14</v>
      </c>
      <c r="X93" s="598">
        <v>14</v>
      </c>
      <c r="Y93" s="598">
        <v>14</v>
      </c>
      <c r="Z93" s="598">
        <v>14</v>
      </c>
      <c r="AA93" s="598">
        <v>14</v>
      </c>
      <c r="AB93" s="598">
        <v>14</v>
      </c>
      <c r="AC93" s="598">
        <v>14</v>
      </c>
      <c r="AD93" s="598">
        <v>14</v>
      </c>
      <c r="AE93" s="598">
        <v>14</v>
      </c>
      <c r="AF93" s="598">
        <v>14</v>
      </c>
      <c r="AG93" s="598">
        <v>14</v>
      </c>
      <c r="AH93" s="598">
        <v>14</v>
      </c>
      <c r="AI93" s="598">
        <v>14</v>
      </c>
      <c r="AJ93" s="598">
        <v>14</v>
      </c>
      <c r="AK93" s="598">
        <v>14</v>
      </c>
      <c r="AL93" s="598">
        <v>14</v>
      </c>
      <c r="AM93" s="598">
        <v>14</v>
      </c>
      <c r="AN93" s="598">
        <v>14</v>
      </c>
      <c r="AO93" s="598">
        <v>14</v>
      </c>
      <c r="AP93" s="598">
        <v>14</v>
      </c>
      <c r="AQ93" s="598">
        <v>14</v>
      </c>
      <c r="AR93" s="598">
        <v>14</v>
      </c>
      <c r="AS93" s="598">
        <v>14</v>
      </c>
      <c r="AT93" s="598">
        <v>14</v>
      </c>
      <c r="AU93" s="598">
        <v>14</v>
      </c>
      <c r="AV93" s="598">
        <v>14</v>
      </c>
      <c r="AW93" s="598">
        <v>14</v>
      </c>
      <c r="AX93" s="598">
        <v>14</v>
      </c>
      <c r="AY93" s="598">
        <v>14</v>
      </c>
      <c r="AZ93" s="598">
        <v>14</v>
      </c>
      <c r="BA93" s="598">
        <v>14</v>
      </c>
      <c r="BB93" s="598">
        <v>14</v>
      </c>
      <c r="BC93" s="598">
        <v>14</v>
      </c>
      <c r="BD93" s="598">
        <v>14</v>
      </c>
      <c r="BE93" s="598">
        <v>14</v>
      </c>
      <c r="BF93" s="598">
        <v>14</v>
      </c>
      <c r="BG93" s="598">
        <v>14</v>
      </c>
      <c r="BH93" s="598">
        <v>14</v>
      </c>
      <c r="BI93" s="598">
        <v>14</v>
      </c>
      <c r="BJ93" s="598">
        <v>14</v>
      </c>
      <c r="BK93" s="598">
        <v>14</v>
      </c>
      <c r="BL93" s="598">
        <v>14</v>
      </c>
      <c r="BM93" s="598">
        <v>14</v>
      </c>
      <c r="BN93" s="598">
        <v>14</v>
      </c>
      <c r="BO93" s="598">
        <v>14</v>
      </c>
      <c r="BP93" s="598">
        <v>14</v>
      </c>
      <c r="BQ93" s="598">
        <v>14</v>
      </c>
      <c r="BR93" s="598">
        <v>14</v>
      </c>
      <c r="BS93" s="598">
        <v>14</v>
      </c>
      <c r="BT93" s="598">
        <v>14</v>
      </c>
      <c r="BU93" s="598">
        <v>14</v>
      </c>
      <c r="BV93" s="598">
        <v>14</v>
      </c>
      <c r="BW93" s="598">
        <v>14</v>
      </c>
      <c r="BX93" s="598">
        <v>14</v>
      </c>
      <c r="BY93" s="598">
        <v>14</v>
      </c>
      <c r="BZ93" s="598">
        <v>14</v>
      </c>
      <c r="CA93" s="598">
        <v>14</v>
      </c>
      <c r="CB93" s="598">
        <v>14</v>
      </c>
      <c r="CC93" s="598">
        <v>14</v>
      </c>
      <c r="CD93" s="598">
        <v>14</v>
      </c>
      <c r="CE93" s="598">
        <v>14</v>
      </c>
      <c r="CF93" s="598">
        <v>14</v>
      </c>
      <c r="CG93" s="598">
        <v>14</v>
      </c>
      <c r="CH93" s="598">
        <v>14</v>
      </c>
      <c r="CI93" s="598">
        <v>14</v>
      </c>
      <c r="CJ93" s="598">
        <v>14</v>
      </c>
      <c r="CK93" s="598">
        <v>14</v>
      </c>
      <c r="CL93" s="598">
        <v>14</v>
      </c>
      <c r="CM93" s="598">
        <v>14</v>
      </c>
      <c r="CN93" s="598">
        <v>14</v>
      </c>
      <c r="CO93" s="598">
        <v>14</v>
      </c>
      <c r="CP93" s="598">
        <v>14</v>
      </c>
      <c r="CQ93" s="598">
        <v>14</v>
      </c>
      <c r="CR93" s="598">
        <v>14</v>
      </c>
      <c r="CS93" s="598">
        <v>14</v>
      </c>
      <c r="CT93" s="598">
        <v>14</v>
      </c>
      <c r="CU93" s="598">
        <v>14</v>
      </c>
      <c r="CV93" s="598">
        <v>14</v>
      </c>
      <c r="CW93" s="598">
        <v>14</v>
      </c>
      <c r="CX93" s="598">
        <v>14</v>
      </c>
      <c r="CY93" s="598">
        <v>14</v>
      </c>
      <c r="CZ93" s="598">
        <v>14</v>
      </c>
      <c r="DA93" s="598">
        <v>14</v>
      </c>
      <c r="DB93" s="598">
        <v>14</v>
      </c>
      <c r="DC93" s="598">
        <v>14</v>
      </c>
      <c r="DD93" s="598">
        <v>14</v>
      </c>
      <c r="DE93" s="598">
        <v>14</v>
      </c>
      <c r="DF93" s="598">
        <v>14</v>
      </c>
      <c r="DG93" s="598">
        <v>14</v>
      </c>
      <c r="DH93" s="598">
        <v>14</v>
      </c>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row>
    <row r="94" spans="1:180">
      <c r="A94" s="507"/>
      <c r="B94" s="599">
        <v>0</v>
      </c>
      <c r="C94" s="598">
        <v>0.33800000000000002</v>
      </c>
      <c r="D94" s="598">
        <v>0.67600000000000005</v>
      </c>
      <c r="E94" s="598">
        <v>1.014</v>
      </c>
      <c r="F94" s="598">
        <v>1.3520000000000001</v>
      </c>
      <c r="G94" s="598">
        <v>1.69</v>
      </c>
      <c r="H94" s="598">
        <v>2.028</v>
      </c>
      <c r="I94" s="598">
        <v>2.3660000000000001</v>
      </c>
      <c r="J94" s="598">
        <v>2.7040000000000002</v>
      </c>
      <c r="K94" s="598">
        <v>3.0419999999999998</v>
      </c>
      <c r="L94" s="598">
        <v>3.38</v>
      </c>
      <c r="M94" s="598">
        <v>3.718</v>
      </c>
      <c r="N94" s="598">
        <v>4.056</v>
      </c>
      <c r="O94" s="598">
        <v>4.3940000000000001</v>
      </c>
      <c r="P94" s="598">
        <v>4.7320000000000002</v>
      </c>
      <c r="Q94" s="598">
        <v>5.07</v>
      </c>
      <c r="R94" s="598">
        <v>5.4080000000000004</v>
      </c>
      <c r="S94" s="598">
        <v>5.7460000000000004</v>
      </c>
      <c r="T94" s="598">
        <v>6.0839999999999996</v>
      </c>
      <c r="U94" s="598">
        <v>6.4219999999999997</v>
      </c>
      <c r="V94" s="598">
        <v>6.76</v>
      </c>
      <c r="W94" s="598">
        <v>7.0979999999999999</v>
      </c>
      <c r="X94" s="598">
        <v>7.4359999999999999</v>
      </c>
      <c r="Y94" s="598">
        <v>7.774</v>
      </c>
      <c r="Z94" s="598">
        <v>8.1120000000000001</v>
      </c>
      <c r="AA94" s="598">
        <v>8.4499999999999993</v>
      </c>
      <c r="AB94" s="598">
        <v>8.7880000000000003</v>
      </c>
      <c r="AC94" s="171"/>
      <c r="AD94" s="171"/>
      <c r="AE94" s="171"/>
      <c r="AF94" s="171"/>
      <c r="AG94" s="171"/>
      <c r="AH94" s="171"/>
      <c r="AI94" s="589">
        <v>0</v>
      </c>
      <c r="AJ94" s="600"/>
      <c r="AK94" s="589">
        <v>0.66</v>
      </c>
      <c r="AL94" s="589">
        <v>0.99</v>
      </c>
      <c r="AM94" s="589">
        <v>1.32</v>
      </c>
      <c r="AN94" s="589">
        <v>1.65</v>
      </c>
      <c r="AO94" s="589">
        <v>1.98</v>
      </c>
      <c r="AP94" s="589">
        <v>2.31</v>
      </c>
      <c r="AQ94" s="589">
        <v>2.64</v>
      </c>
      <c r="AR94" s="589">
        <v>2.97</v>
      </c>
      <c r="AS94" s="589">
        <v>3.3</v>
      </c>
      <c r="AT94" s="589">
        <v>3.63</v>
      </c>
      <c r="AU94" s="589">
        <v>3.96</v>
      </c>
      <c r="AV94" s="589">
        <v>4.29</v>
      </c>
      <c r="AW94" s="589">
        <v>4.62</v>
      </c>
      <c r="AX94" s="589">
        <v>4.95</v>
      </c>
      <c r="AY94" s="589">
        <v>5.28</v>
      </c>
      <c r="AZ94" s="589">
        <v>5.61</v>
      </c>
      <c r="BA94" s="589">
        <v>5.94</v>
      </c>
      <c r="BB94" s="589">
        <v>6.27</v>
      </c>
      <c r="BC94" s="589">
        <v>6.6</v>
      </c>
      <c r="BD94" s="589">
        <v>6.93</v>
      </c>
      <c r="BE94" s="589">
        <v>7.26</v>
      </c>
      <c r="BF94" s="589">
        <v>7.59</v>
      </c>
      <c r="BG94" s="589">
        <v>7.92</v>
      </c>
      <c r="BH94" s="589">
        <v>8.25</v>
      </c>
      <c r="BI94" s="589">
        <v>8.58</v>
      </c>
      <c r="BJ94" s="589">
        <v>8.91</v>
      </c>
      <c r="BK94" s="171"/>
      <c r="BL94" s="171"/>
      <c r="BM94" s="171"/>
      <c r="BN94" s="171"/>
      <c r="BO94" s="171"/>
      <c r="BP94" s="171"/>
      <c r="BQ94" s="171"/>
      <c r="BR94" s="171"/>
      <c r="BS94" s="171"/>
      <c r="BT94" s="171"/>
      <c r="BU94" s="171"/>
      <c r="BV94" s="171"/>
      <c r="BW94" s="171"/>
      <c r="BX94" s="171"/>
      <c r="BY94" s="171"/>
      <c r="BZ94" s="171"/>
      <c r="CA94" s="171"/>
      <c r="CB94" s="171"/>
      <c r="CC94" s="171"/>
      <c r="CD94" s="171"/>
      <c r="CE94" s="171"/>
      <c r="CF94" s="171"/>
      <c r="CG94" s="171"/>
      <c r="CH94" s="171"/>
      <c r="CI94" s="171"/>
      <c r="CJ94" s="171"/>
      <c r="CK94" s="171"/>
      <c r="CL94" s="171"/>
      <c r="CM94" s="171"/>
      <c r="CN94" s="171"/>
      <c r="CO94" s="171"/>
      <c r="CP94" s="171"/>
      <c r="CQ94" s="171"/>
      <c r="CR94" s="171"/>
      <c r="CS94" s="171"/>
      <c r="CT94" s="171"/>
      <c r="CU94" s="171"/>
      <c r="CV94" s="171"/>
      <c r="CW94" s="171"/>
      <c r="CX94" s="171"/>
      <c r="CY94" s="171"/>
      <c r="CZ94" s="171"/>
      <c r="DA94" s="171"/>
      <c r="DB94" s="171"/>
      <c r="DC94" s="171"/>
      <c r="DD94" s="171"/>
      <c r="DE94" s="171"/>
      <c r="DF94" s="171"/>
      <c r="DG94" s="171"/>
      <c r="DH94" s="171"/>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row>
    <row r="95" spans="1:180">
      <c r="A95" s="2"/>
      <c r="B95" s="2"/>
      <c r="C95" s="598">
        <v>2</v>
      </c>
      <c r="D95" s="598">
        <f>C94*C95</f>
        <v>0.67600000000000005</v>
      </c>
      <c r="E95" s="2"/>
      <c r="F95" s="2"/>
      <c r="G95" s="2"/>
      <c r="H95" s="2"/>
      <c r="I95" s="2"/>
      <c r="J95" s="2"/>
      <c r="K95" s="2"/>
      <c r="L95" s="2"/>
      <c r="M95" s="2"/>
      <c r="N95" s="2"/>
      <c r="O95" s="2"/>
      <c r="P95" s="2"/>
      <c r="Q95" s="2"/>
      <c r="R95" s="2"/>
      <c r="S95" s="2"/>
      <c r="T95" s="2"/>
      <c r="U95" s="2"/>
      <c r="V95" s="2"/>
      <c r="W95" s="2"/>
      <c r="X95" s="2"/>
      <c r="Y95" s="204"/>
      <c r="Z95" s="204"/>
      <c r="AA95" s="2"/>
      <c r="AB95" s="2"/>
      <c r="AC95" s="2"/>
      <c r="AD95" s="2"/>
      <c r="AE95" s="2"/>
      <c r="AF95" s="2"/>
      <c r="AG95" s="2"/>
      <c r="AH95" s="2"/>
      <c r="AI95" s="49"/>
      <c r="AJ95" s="205"/>
      <c r="AK95" s="49"/>
      <c r="AL95" s="49"/>
      <c r="AM95" s="49"/>
      <c r="AN95" s="49"/>
      <c r="AO95" s="49"/>
      <c r="AP95" s="49"/>
      <c r="AQ95" s="49"/>
      <c r="AR95" s="49"/>
      <c r="AS95" s="49"/>
      <c r="AT95" s="49"/>
      <c r="AU95" s="49"/>
      <c r="AV95" s="49"/>
      <c r="AW95" s="49"/>
      <c r="AX95" s="49"/>
      <c r="AY95" s="49"/>
      <c r="AZ95" s="49"/>
      <c r="BA95" s="177"/>
      <c r="BB95" s="177"/>
      <c r="BC95" s="49"/>
      <c r="BD95" s="49"/>
      <c r="BE95" s="49"/>
      <c r="BF95" s="49"/>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row>
    <row r="96" spans="1:18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49"/>
      <c r="BB96" s="49"/>
      <c r="BC96" s="49"/>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row>
    <row r="97" spans="1:18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06"/>
      <c r="BB97" s="206"/>
      <c r="BC97" s="206"/>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row>
    <row r="98" spans="1:18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row>
    <row r="99" spans="1:180">
      <c r="A99" s="2"/>
      <c r="B99" s="2"/>
      <c r="C99" s="2"/>
      <c r="D99" s="2"/>
      <c r="E99" s="2"/>
      <c r="F99" s="2"/>
      <c r="G99" s="2"/>
      <c r="H99" s="2"/>
      <c r="I99" s="2"/>
      <c r="J99" s="2"/>
      <c r="K99" s="2"/>
      <c r="L99" s="2"/>
      <c r="M99" s="2"/>
      <c r="N99" s="2"/>
      <c r="O99" s="649"/>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row>
    <row r="100" spans="1:180">
      <c r="A100" s="2"/>
      <c r="B100" s="2"/>
      <c r="C100" s="2"/>
      <c r="D100" s="2"/>
      <c r="E100" s="2"/>
      <c r="F100" s="2"/>
      <c r="G100" s="2"/>
      <c r="H100" s="2"/>
      <c r="I100" s="2"/>
      <c r="J100" s="2"/>
      <c r="K100" s="2"/>
      <c r="L100" s="2"/>
      <c r="M100" s="2"/>
      <c r="N100" s="2"/>
      <c r="O100" s="649"/>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row>
    <row r="101" spans="1:18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row>
    <row r="102" spans="1:180">
      <c r="A102" s="2"/>
      <c r="B102" s="2"/>
      <c r="C102" s="2"/>
      <c r="D102" s="2"/>
      <c r="E102" s="2"/>
      <c r="F102" s="2"/>
      <c r="G102" s="2"/>
      <c r="H102" s="2"/>
      <c r="I102" s="2"/>
      <c r="J102" s="2"/>
      <c r="K102" s="2"/>
      <c r="L102" s="2"/>
      <c r="M102" s="2"/>
      <c r="N102" s="50">
        <v>1880</v>
      </c>
      <c r="O102" s="50">
        <v>1881</v>
      </c>
      <c r="P102" s="50">
        <v>1882</v>
      </c>
      <c r="Q102" s="50">
        <v>1883</v>
      </c>
      <c r="R102" s="50">
        <v>1884</v>
      </c>
      <c r="S102" s="50">
        <v>1885</v>
      </c>
      <c r="T102" s="50">
        <v>1886</v>
      </c>
      <c r="U102" s="50">
        <v>1887</v>
      </c>
      <c r="V102" s="50">
        <v>1888</v>
      </c>
      <c r="W102" s="50">
        <v>1889</v>
      </c>
      <c r="X102" s="50">
        <v>1890</v>
      </c>
      <c r="Y102" s="50">
        <v>1891</v>
      </c>
      <c r="Z102" s="50">
        <v>1892</v>
      </c>
      <c r="AA102" s="50">
        <v>1893</v>
      </c>
      <c r="AB102" s="50">
        <v>1894</v>
      </c>
      <c r="AC102" s="50">
        <v>1895</v>
      </c>
      <c r="AD102" s="50">
        <v>1896</v>
      </c>
      <c r="AE102" s="50">
        <v>1897</v>
      </c>
      <c r="AF102" s="50">
        <v>1898</v>
      </c>
      <c r="AG102" s="50">
        <v>1899</v>
      </c>
      <c r="AH102" s="50">
        <v>1900</v>
      </c>
      <c r="AI102" s="50">
        <v>1901</v>
      </c>
      <c r="AJ102" s="50">
        <v>1902</v>
      </c>
      <c r="AK102" s="50">
        <v>1903</v>
      </c>
      <c r="AL102" s="50">
        <v>1904</v>
      </c>
      <c r="AM102" s="50">
        <v>1905</v>
      </c>
      <c r="AN102" s="50">
        <v>1906</v>
      </c>
      <c r="AO102" s="50">
        <v>1907</v>
      </c>
      <c r="AP102" s="50">
        <v>1908</v>
      </c>
      <c r="AQ102" s="50">
        <v>1909</v>
      </c>
      <c r="AR102" s="50">
        <v>1910</v>
      </c>
      <c r="AS102" s="50">
        <v>1911</v>
      </c>
      <c r="AT102" s="50">
        <v>1912</v>
      </c>
      <c r="AU102" s="50">
        <v>1913</v>
      </c>
      <c r="AV102" s="50">
        <v>1914</v>
      </c>
      <c r="AW102" s="50">
        <v>1915</v>
      </c>
      <c r="AX102" s="50">
        <v>1916</v>
      </c>
      <c r="AY102" s="50">
        <v>1917</v>
      </c>
      <c r="AZ102" s="50">
        <v>1918</v>
      </c>
      <c r="BA102" s="50">
        <v>1919</v>
      </c>
      <c r="BB102" s="50">
        <v>1920</v>
      </c>
      <c r="BC102" s="50">
        <v>1921</v>
      </c>
      <c r="BD102" s="50">
        <v>1922</v>
      </c>
      <c r="BE102" s="50">
        <v>1923</v>
      </c>
      <c r="BF102" s="50">
        <v>1924</v>
      </c>
      <c r="BG102" s="50">
        <v>1925</v>
      </c>
      <c r="BH102" s="50">
        <v>1926</v>
      </c>
      <c r="BI102" s="50">
        <v>1927</v>
      </c>
      <c r="BJ102" s="50">
        <v>1928</v>
      </c>
      <c r="BK102" s="50">
        <v>1929</v>
      </c>
      <c r="BL102" s="50">
        <v>1930</v>
      </c>
      <c r="BM102" s="50">
        <v>1931</v>
      </c>
      <c r="BN102" s="50">
        <v>1932</v>
      </c>
      <c r="BO102" s="50">
        <v>1933</v>
      </c>
      <c r="BP102" s="50">
        <v>1934</v>
      </c>
      <c r="BQ102" s="50">
        <v>1935</v>
      </c>
      <c r="BR102" s="50">
        <v>1936</v>
      </c>
      <c r="BS102" s="50">
        <v>1937</v>
      </c>
      <c r="BT102" s="50">
        <v>1938</v>
      </c>
      <c r="BU102" s="50">
        <v>1939</v>
      </c>
      <c r="BV102" s="50">
        <v>1940</v>
      </c>
      <c r="BW102" s="50">
        <v>1941</v>
      </c>
      <c r="BX102" s="50">
        <v>1942</v>
      </c>
      <c r="BY102" s="50">
        <v>1943</v>
      </c>
      <c r="BZ102" s="50">
        <v>1944</v>
      </c>
      <c r="CA102" s="50">
        <v>1945</v>
      </c>
      <c r="CB102" s="50">
        <v>1946</v>
      </c>
      <c r="CC102" s="50">
        <v>1947</v>
      </c>
      <c r="CD102" s="50">
        <v>1948</v>
      </c>
      <c r="CE102" s="50">
        <v>1949</v>
      </c>
      <c r="CF102" s="50">
        <v>1950</v>
      </c>
      <c r="CG102" s="50">
        <v>1951</v>
      </c>
      <c r="CH102" s="50">
        <v>1952</v>
      </c>
      <c r="CI102" s="50">
        <v>1953</v>
      </c>
      <c r="CJ102" s="50">
        <v>1954</v>
      </c>
      <c r="CK102" s="50">
        <v>1955</v>
      </c>
      <c r="CL102" s="50">
        <v>1956</v>
      </c>
      <c r="CM102" s="50">
        <v>1957</v>
      </c>
      <c r="CN102" s="50">
        <v>1958</v>
      </c>
      <c r="CO102" s="50">
        <v>1959</v>
      </c>
      <c r="CP102" s="50">
        <v>1960</v>
      </c>
      <c r="CQ102" s="50">
        <v>1961</v>
      </c>
      <c r="CR102" s="50">
        <v>1962</v>
      </c>
      <c r="CS102" s="50">
        <v>1963</v>
      </c>
      <c r="CT102" s="50">
        <v>1964</v>
      </c>
      <c r="CU102" s="50">
        <v>1965</v>
      </c>
      <c r="CV102" s="50">
        <v>1966</v>
      </c>
      <c r="CW102" s="50">
        <v>1967</v>
      </c>
      <c r="CX102" s="50">
        <v>1968</v>
      </c>
      <c r="CY102" s="50">
        <v>1969</v>
      </c>
      <c r="CZ102" s="50">
        <v>1970</v>
      </c>
      <c r="DA102" s="50">
        <v>1971</v>
      </c>
      <c r="DB102" s="50">
        <v>1972</v>
      </c>
      <c r="DC102" s="50">
        <v>1973</v>
      </c>
      <c r="DD102" s="50">
        <v>1974</v>
      </c>
      <c r="DE102" s="50">
        <v>1975</v>
      </c>
      <c r="DF102" s="50">
        <v>1976</v>
      </c>
      <c r="DG102" s="50">
        <v>1977</v>
      </c>
      <c r="DH102" s="50">
        <v>1978</v>
      </c>
      <c r="DI102" s="50">
        <v>1979</v>
      </c>
      <c r="DJ102" s="50">
        <v>1980</v>
      </c>
      <c r="DK102" s="50">
        <v>1981</v>
      </c>
      <c r="DL102" s="50">
        <v>1982</v>
      </c>
      <c r="DM102" s="50">
        <v>1983</v>
      </c>
      <c r="DN102" s="50">
        <v>1984</v>
      </c>
      <c r="DO102" s="50">
        <v>1985</v>
      </c>
      <c r="DP102" s="50">
        <v>1986</v>
      </c>
      <c r="DQ102" s="50">
        <v>1987</v>
      </c>
      <c r="DR102" s="50">
        <v>1988</v>
      </c>
      <c r="DS102" s="50">
        <v>1989</v>
      </c>
      <c r="DT102" s="50">
        <v>1990</v>
      </c>
      <c r="DU102" s="50">
        <v>1991</v>
      </c>
      <c r="DV102" s="50">
        <v>1992</v>
      </c>
      <c r="DW102" s="50">
        <v>1993</v>
      </c>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row>
    <row r="103" spans="1:180">
      <c r="A103" s="2"/>
      <c r="B103" s="2"/>
      <c r="C103" s="2"/>
      <c r="D103" s="2"/>
      <c r="E103" s="2"/>
      <c r="F103" s="2"/>
      <c r="G103" s="2"/>
      <c r="H103" s="2"/>
      <c r="I103" s="2"/>
      <c r="J103" s="2"/>
      <c r="K103" s="2"/>
      <c r="L103" s="2"/>
      <c r="M103" s="2"/>
      <c r="N103" s="55">
        <v>0</v>
      </c>
      <c r="O103" s="55">
        <v>0.12389380530973451</v>
      </c>
      <c r="P103" s="55">
        <v>0.24778761061946902</v>
      </c>
      <c r="Q103" s="55">
        <v>0.37168141592920356</v>
      </c>
      <c r="R103" s="55">
        <v>0.49557522123893799</v>
      </c>
      <c r="S103" s="55">
        <v>0.61946902654867297</v>
      </c>
      <c r="T103" s="55">
        <v>0.74336283185840701</v>
      </c>
      <c r="U103" s="55">
        <v>0.86725663716814105</v>
      </c>
      <c r="V103" s="55">
        <v>0.99115044247787698</v>
      </c>
      <c r="W103" s="55">
        <v>1.1150442477876099</v>
      </c>
      <c r="X103" s="55">
        <v>1.23893805309734</v>
      </c>
      <c r="Y103" s="55">
        <v>1.36283185840708</v>
      </c>
      <c r="Z103" s="55">
        <v>1.48672566371681</v>
      </c>
      <c r="AA103" s="55">
        <v>1.6106194690265401</v>
      </c>
      <c r="AB103" s="55">
        <v>1.7345132743362801</v>
      </c>
      <c r="AC103" s="55">
        <v>1.8584070796460099</v>
      </c>
      <c r="AD103" s="55">
        <v>1.98230088495575</v>
      </c>
      <c r="AE103" s="55">
        <v>2.1061946902654798</v>
      </c>
      <c r="AF103" s="55">
        <v>2.2300884955752198</v>
      </c>
      <c r="AG103" s="55">
        <v>2.3539823008849501</v>
      </c>
      <c r="AH103" s="55">
        <v>2.4778761061946901</v>
      </c>
      <c r="AI103" s="55">
        <v>2.6017699115044199</v>
      </c>
      <c r="AJ103" s="55">
        <v>2.7256637168141502</v>
      </c>
      <c r="AK103" s="55">
        <v>2.8495575221238898</v>
      </c>
      <c r="AL103" s="55">
        <v>2.9734513274336201</v>
      </c>
      <c r="AM103" s="55">
        <v>3.0973451327433601</v>
      </c>
      <c r="AN103" s="55">
        <v>3.2212389380530899</v>
      </c>
      <c r="AO103" s="55">
        <v>3.34513274336283</v>
      </c>
      <c r="AP103" s="55">
        <v>3.4690265486725602</v>
      </c>
      <c r="AQ103" s="55">
        <v>3.5929203539822998</v>
      </c>
      <c r="AR103" s="55">
        <v>3.7168141592920301</v>
      </c>
      <c r="AS103" s="55">
        <v>3.8407079646017701</v>
      </c>
      <c r="AT103" s="55">
        <v>3.9646017699114999</v>
      </c>
      <c r="AU103" s="55">
        <v>4.0884955752212297</v>
      </c>
      <c r="AV103" s="55">
        <v>4.2123893805309702</v>
      </c>
      <c r="AW103" s="55">
        <v>4.3362831858407</v>
      </c>
      <c r="AX103" s="55">
        <v>4.4601769911504396</v>
      </c>
      <c r="AY103" s="55">
        <v>4.5840707964601703</v>
      </c>
      <c r="AZ103" s="55">
        <v>4.7079646017699099</v>
      </c>
      <c r="BA103" s="55">
        <v>4.8318584070796398</v>
      </c>
      <c r="BB103" s="55">
        <v>4.9557522123893802</v>
      </c>
      <c r="BC103" s="55">
        <v>5.0796460176991101</v>
      </c>
      <c r="BD103" s="55">
        <v>5.2035398230088497</v>
      </c>
      <c r="BE103" s="55">
        <v>5.3274336283185804</v>
      </c>
      <c r="BF103" s="55">
        <v>5.4513274336283102</v>
      </c>
      <c r="BG103" s="55">
        <v>5.5752212389380498</v>
      </c>
      <c r="BH103" s="55">
        <v>5.6991150442477796</v>
      </c>
      <c r="BI103" s="55">
        <v>5.8230088495575201</v>
      </c>
      <c r="BJ103" s="55">
        <v>5.9469026548672499</v>
      </c>
      <c r="BK103" s="55">
        <v>6.0707964601769904</v>
      </c>
      <c r="BL103" s="55">
        <v>6.1946902654867202</v>
      </c>
      <c r="BM103" s="55">
        <v>6.3185840707964598</v>
      </c>
      <c r="BN103" s="55">
        <v>6.4424778761061896</v>
      </c>
      <c r="BO103" s="55">
        <v>6.5663716814159203</v>
      </c>
      <c r="BP103" s="55">
        <v>6.6902654867256599</v>
      </c>
      <c r="BQ103" s="55">
        <v>6.8141592920353897</v>
      </c>
      <c r="BR103" s="55">
        <v>6.9380530973451302</v>
      </c>
      <c r="BS103" s="55">
        <v>7.06194690265486</v>
      </c>
      <c r="BT103" s="55">
        <v>7.1858407079645996</v>
      </c>
      <c r="BU103" s="55">
        <v>7.3097345132743303</v>
      </c>
      <c r="BV103" s="55">
        <v>7.4336283185840699</v>
      </c>
      <c r="BW103" s="55">
        <v>7.5575221238937997</v>
      </c>
      <c r="BX103" s="55">
        <v>7.6814159292035402</v>
      </c>
      <c r="BY103" s="55">
        <v>7.80530973451327</v>
      </c>
      <c r="BZ103" s="55">
        <v>7.9292035398229999</v>
      </c>
      <c r="CA103" s="55">
        <v>8.0530973451327394</v>
      </c>
      <c r="CB103" s="55">
        <v>8.1769911504424702</v>
      </c>
      <c r="CC103" s="55">
        <v>8.3008849557522204</v>
      </c>
      <c r="CD103" s="55">
        <v>8.4247787610619405</v>
      </c>
      <c r="CE103" s="55">
        <v>8.54867256637168</v>
      </c>
      <c r="CF103" s="55">
        <v>8.6725663716814108</v>
      </c>
      <c r="CG103" s="55">
        <v>8.7964601769911503</v>
      </c>
      <c r="CH103" s="55">
        <v>8.9203539823008793</v>
      </c>
      <c r="CI103" s="55">
        <v>9.04424778761061</v>
      </c>
      <c r="CJ103" s="55">
        <v>9.1681415929203496</v>
      </c>
      <c r="CK103" s="55">
        <v>9.2920353982300803</v>
      </c>
      <c r="CL103" s="55">
        <v>9.4159292035398199</v>
      </c>
      <c r="CM103" s="55">
        <v>9.5398230088495506</v>
      </c>
      <c r="CN103" s="55">
        <v>9.6637168141592902</v>
      </c>
      <c r="CO103" s="55">
        <v>9.7876106194690191</v>
      </c>
      <c r="CP103" s="55">
        <v>9.9115044247787605</v>
      </c>
      <c r="CQ103" s="55">
        <v>10.0353982300885</v>
      </c>
      <c r="CR103" s="55">
        <v>10.159292035398201</v>
      </c>
      <c r="CS103" s="55">
        <v>10.283185840707899</v>
      </c>
      <c r="CT103" s="55">
        <v>10.407079646017699</v>
      </c>
      <c r="CU103" s="55">
        <v>10.5309734513274</v>
      </c>
      <c r="CV103" s="55">
        <v>10.6548672566371</v>
      </c>
      <c r="CW103" s="55">
        <v>10.7787610619469</v>
      </c>
      <c r="CX103" s="55">
        <v>10.902654867256601</v>
      </c>
      <c r="CY103" s="55">
        <v>11.0265486725663</v>
      </c>
      <c r="CZ103" s="55">
        <v>11.1504424778761</v>
      </c>
      <c r="DA103" s="55">
        <v>11.2743362831858</v>
      </c>
      <c r="DB103" s="55">
        <v>11.398230088495501</v>
      </c>
      <c r="DC103" s="55">
        <v>11.522123893805301</v>
      </c>
      <c r="DD103" s="55">
        <v>11.646017699114999</v>
      </c>
      <c r="DE103" s="55">
        <v>11.7699115044247</v>
      </c>
      <c r="DF103" s="55">
        <v>11.8938053097345</v>
      </c>
      <c r="DG103" s="55">
        <v>12.0176991150442</v>
      </c>
      <c r="DH103" s="55">
        <v>12.141592920353901</v>
      </c>
      <c r="DI103" s="55">
        <v>12.265486725663701</v>
      </c>
      <c r="DJ103" s="55">
        <v>12.3893805309734</v>
      </c>
      <c r="DK103" s="55">
        <v>12.5132743362832</v>
      </c>
      <c r="DL103" s="55">
        <v>12.6371681415929</v>
      </c>
      <c r="DM103" s="55">
        <v>12.761061946902601</v>
      </c>
      <c r="DN103" s="55">
        <v>12.884955752212401</v>
      </c>
      <c r="DO103" s="55">
        <v>13.008849557522099</v>
      </c>
      <c r="DP103" s="55">
        <v>13.1327433628318</v>
      </c>
      <c r="DQ103" s="55">
        <v>13.2566371681416</v>
      </c>
      <c r="DR103" s="55">
        <v>13.3805309734513</v>
      </c>
      <c r="DS103" s="55">
        <v>13.504424778761001</v>
      </c>
      <c r="DT103" s="55">
        <v>13.628318584070801</v>
      </c>
      <c r="DU103" s="55">
        <v>13.7522123893805</v>
      </c>
      <c r="DV103" s="55">
        <v>13.8761061946902</v>
      </c>
      <c r="DW103" s="55">
        <v>14</v>
      </c>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row>
    <row r="104" spans="1:180">
      <c r="A104" s="2"/>
      <c r="B104" s="2"/>
      <c r="C104" s="2"/>
      <c r="D104" s="2"/>
      <c r="E104" s="2"/>
      <c r="F104" s="2"/>
      <c r="G104" s="2"/>
      <c r="H104" s="2"/>
      <c r="I104" s="2"/>
      <c r="J104" s="2"/>
      <c r="K104" s="2"/>
      <c r="L104" s="2"/>
      <c r="M104" s="2"/>
      <c r="N104" s="50">
        <f>N105/113</f>
        <v>0.12389380530973451</v>
      </c>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row>
    <row r="105" spans="1:180">
      <c r="A105" s="2"/>
      <c r="B105" s="2"/>
      <c r="C105" s="2"/>
      <c r="D105" s="2"/>
      <c r="E105" s="2"/>
      <c r="F105" s="2"/>
      <c r="G105" s="2"/>
      <c r="H105" s="2"/>
      <c r="I105" s="2"/>
      <c r="J105" s="2"/>
      <c r="K105" s="2"/>
      <c r="L105" s="2"/>
      <c r="M105" s="2"/>
      <c r="N105" s="50">
        <v>14</v>
      </c>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row>
    <row r="106" spans="1:18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row>
    <row r="107" spans="1:18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row>
    <row r="108" spans="1:18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row>
    <row r="109" spans="1:18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row>
    <row r="110" spans="1:18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row>
    <row r="111" spans="1:18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row>
    <row r="112" spans="1:18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row>
    <row r="113" spans="1:18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row>
    <row r="114" spans="1:180">
      <c r="A114" s="2"/>
      <c r="B114" s="2"/>
      <c r="C114" s="2"/>
      <c r="D114" s="2"/>
      <c r="E114" s="2"/>
      <c r="F114" s="2"/>
      <c r="G114" s="2"/>
      <c r="H114" s="2"/>
      <c r="I114" s="2"/>
      <c r="J114" s="2"/>
      <c r="K114" s="2"/>
      <c r="L114" s="2"/>
      <c r="M114" s="87"/>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row>
    <row r="115" spans="1:18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row>
    <row r="116" spans="1:18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row>
    <row r="117" spans="1:18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row>
    <row r="118" spans="1:18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row>
    <row r="119" spans="1:18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row>
    <row r="120" spans="1:18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row>
    <row r="121" spans="1:18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row>
    <row r="122" spans="1:18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row>
    <row r="123" spans="1:18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row>
    <row r="124" spans="1:18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row>
    <row r="125" spans="1:18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row>
    <row r="126" spans="1:18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row>
    <row r="127" spans="1:18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row>
    <row r="128" spans="1:180">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row>
    <row r="129" spans="1:180">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row>
    <row r="130" spans="1:18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row>
    <row r="131" spans="1:180">
      <c r="DX131" s="2"/>
    </row>
    <row r="132" spans="1:180">
      <c r="DX132" s="2"/>
    </row>
    <row r="133" spans="1:180">
      <c r="DX133" s="2"/>
    </row>
    <row r="134" spans="1:180">
      <c r="DX134" s="2"/>
    </row>
    <row r="135" spans="1:180">
      <c r="DX135" s="2"/>
    </row>
    <row r="136" spans="1:180">
      <c r="DX136" s="2"/>
    </row>
    <row r="137" spans="1:180">
      <c r="DX137" s="2"/>
    </row>
    <row r="138" spans="1:180">
      <c r="DX138" s="2"/>
    </row>
    <row r="139" spans="1:180">
      <c r="DX139" s="2"/>
    </row>
    <row r="140" spans="1:180">
      <c r="DX140" s="2"/>
    </row>
    <row r="141" spans="1:180">
      <c r="DX141" s="2"/>
    </row>
    <row r="142" spans="1:180">
      <c r="DX142" s="2"/>
    </row>
    <row r="143" spans="1:180">
      <c r="DX143" s="2"/>
    </row>
    <row r="144" spans="1:180">
      <c r="DX144" s="2"/>
    </row>
    <row r="145" spans="128:128">
      <c r="DX145" s="2"/>
    </row>
    <row r="146" spans="128:128">
      <c r="DX146" s="2"/>
    </row>
    <row r="147" spans="128:128">
      <c r="DX147" s="2"/>
    </row>
    <row r="148" spans="128:128">
      <c r="DX148" s="2"/>
    </row>
    <row r="149" spans="128:128">
      <c r="DX149" s="2"/>
    </row>
    <row r="150" spans="128:128">
      <c r="DX150" s="2"/>
    </row>
    <row r="151" spans="128:128">
      <c r="DX151" s="2"/>
    </row>
    <row r="152" spans="128:128">
      <c r="DX152" s="2"/>
    </row>
    <row r="153" spans="128:128">
      <c r="DX153" s="2"/>
    </row>
    <row r="154" spans="128:128">
      <c r="DX154" s="2"/>
    </row>
    <row r="155" spans="128:128">
      <c r="DX155" s="2"/>
    </row>
    <row r="156" spans="128:128">
      <c r="DX156" s="2"/>
    </row>
    <row r="157" spans="128:128">
      <c r="DX157" s="2"/>
    </row>
    <row r="158" spans="128:128">
      <c r="DX158" s="2"/>
    </row>
    <row r="159" spans="128:128">
      <c r="DX159" s="2"/>
    </row>
    <row r="160" spans="128:128">
      <c r="DX160" s="2"/>
    </row>
    <row r="161" spans="128:128">
      <c r="DX161" s="2"/>
    </row>
    <row r="162" spans="128:128">
      <c r="DX162" s="2"/>
    </row>
    <row r="163" spans="128:128">
      <c r="DX163" s="2"/>
    </row>
    <row r="164" spans="128:128">
      <c r="DX164" s="2"/>
    </row>
    <row r="165" spans="128:128">
      <c r="DX165" s="2"/>
    </row>
    <row r="166" spans="128:128">
      <c r="DX166" s="2"/>
    </row>
    <row r="167" spans="128:128">
      <c r="DX167" s="2"/>
    </row>
    <row r="168" spans="128:128">
      <c r="DX168" s="2"/>
    </row>
    <row r="169" spans="128:128">
      <c r="DX169" s="2"/>
    </row>
    <row r="170" spans="128:128">
      <c r="DX170" s="2"/>
    </row>
    <row r="171" spans="128:128">
      <c r="DX171" s="2"/>
    </row>
    <row r="172" spans="128:128">
      <c r="DX172" s="2"/>
    </row>
    <row r="173" spans="128:128">
      <c r="DX173" s="2"/>
    </row>
    <row r="174" spans="128:128">
      <c r="DX174" s="2"/>
    </row>
    <row r="175" spans="128:128">
      <c r="DX175" s="2"/>
    </row>
    <row r="176" spans="128:128">
      <c r="DX176" s="2"/>
    </row>
    <row r="177" spans="128:128">
      <c r="DX177" s="2"/>
    </row>
    <row r="178" spans="128:128">
      <c r="DX178" s="2"/>
    </row>
    <row r="179" spans="128:128">
      <c r="DX179" s="2"/>
    </row>
    <row r="180" spans="128:128">
      <c r="DX180" s="2"/>
    </row>
    <row r="181" spans="128:128">
      <c r="DX181" s="2"/>
    </row>
    <row r="182" spans="128:128">
      <c r="DX182" s="2"/>
    </row>
    <row r="183" spans="128:128">
      <c r="DX183" s="2"/>
    </row>
    <row r="184" spans="128:128">
      <c r="DX184" s="2"/>
    </row>
    <row r="185" spans="128:128">
      <c r="DX185" s="2"/>
    </row>
    <row r="186" spans="128:128">
      <c r="DX186" s="2"/>
    </row>
    <row r="187" spans="128:128">
      <c r="DX187" s="2"/>
    </row>
    <row r="188" spans="128:128">
      <c r="DX188" s="2"/>
    </row>
    <row r="189" spans="128:128">
      <c r="DX189" s="2"/>
    </row>
    <row r="190" spans="128:128">
      <c r="DX190" s="2"/>
    </row>
    <row r="191" spans="128:128">
      <c r="DX191" s="2"/>
    </row>
    <row r="192" spans="128:128">
      <c r="DX192" s="2"/>
    </row>
    <row r="193" spans="128:128">
      <c r="DX193" s="2"/>
    </row>
    <row r="194" spans="128:128">
      <c r="DX194" s="2"/>
    </row>
    <row r="195" spans="128:128">
      <c r="DX195" s="2"/>
    </row>
    <row r="196" spans="128:128">
      <c r="DX196" s="2"/>
    </row>
    <row r="197" spans="128:128">
      <c r="DX197" s="2"/>
    </row>
    <row r="198" spans="128:128">
      <c r="DX198" s="2"/>
    </row>
    <row r="199" spans="128:128">
      <c r="DX199" s="2"/>
    </row>
    <row r="200" spans="128:128">
      <c r="DX200" s="2"/>
    </row>
    <row r="201" spans="128:128">
      <c r="DX201" s="2"/>
    </row>
    <row r="202" spans="128:128">
      <c r="DX202" s="2"/>
    </row>
    <row r="203" spans="128:128">
      <c r="DX203" s="2"/>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04"/>
  <sheetViews>
    <sheetView workbookViewId="0">
      <selection activeCell="A2" sqref="A2:F2"/>
    </sheetView>
  </sheetViews>
  <sheetFormatPr defaultRowHeight="15"/>
  <cols>
    <col min="1" max="1" width="7.140625" customWidth="1"/>
    <col min="2" max="2" width="20.7109375" customWidth="1"/>
  </cols>
  <sheetData>
    <row r="1" spans="1:19">
      <c r="A1" s="16" t="s">
        <v>0</v>
      </c>
      <c r="B1" s="2"/>
      <c r="C1" s="2"/>
      <c r="D1" s="2"/>
      <c r="E1" s="2"/>
      <c r="F1" s="2"/>
      <c r="G1" s="2"/>
      <c r="H1" s="2"/>
      <c r="I1" s="2"/>
      <c r="J1" s="2"/>
      <c r="K1" s="2"/>
      <c r="L1" s="2"/>
    </row>
    <row r="2" spans="1:19" ht="15.75">
      <c r="A2" s="19" t="s">
        <v>177</v>
      </c>
      <c r="B2" s="2"/>
      <c r="C2" s="2"/>
      <c r="D2" s="2"/>
      <c r="E2" s="2"/>
      <c r="F2" s="2"/>
      <c r="G2" s="2"/>
      <c r="H2" s="2"/>
      <c r="I2" s="42"/>
      <c r="J2" s="76"/>
      <c r="K2" s="76"/>
      <c r="L2" s="76"/>
      <c r="M2" s="76"/>
      <c r="N2" s="76"/>
      <c r="O2" s="76"/>
      <c r="P2" s="76"/>
      <c r="Q2" s="76"/>
      <c r="R2" s="76"/>
      <c r="S2" s="76"/>
    </row>
    <row r="3" spans="1:19">
      <c r="A3" s="44"/>
      <c r="B3" s="2"/>
      <c r="C3" s="2"/>
      <c r="D3" s="2"/>
      <c r="E3" s="2"/>
      <c r="F3" s="2"/>
      <c r="G3" s="2"/>
      <c r="H3" s="2"/>
      <c r="I3" s="76"/>
      <c r="J3" s="76"/>
      <c r="K3" s="76"/>
      <c r="L3" s="76"/>
      <c r="M3" s="76"/>
      <c r="N3" s="76"/>
      <c r="O3" s="76"/>
      <c r="P3" s="76"/>
      <c r="Q3" s="76"/>
      <c r="R3" s="76"/>
      <c r="S3" s="76"/>
    </row>
    <row r="4" spans="1:19">
      <c r="A4" s="2"/>
      <c r="B4" s="2"/>
      <c r="C4" s="2"/>
      <c r="D4" s="2"/>
      <c r="E4" s="2"/>
      <c r="F4" s="2"/>
      <c r="G4" s="2"/>
      <c r="H4" s="2"/>
      <c r="I4" s="76"/>
      <c r="J4" s="76"/>
      <c r="K4" s="76"/>
      <c r="L4" s="76"/>
      <c r="M4" s="76"/>
      <c r="N4" s="76"/>
      <c r="O4" s="76"/>
      <c r="P4" s="76"/>
      <c r="Q4" s="76"/>
      <c r="R4" s="76"/>
      <c r="S4" s="76"/>
    </row>
    <row r="5" spans="1:19">
      <c r="A5" s="2"/>
      <c r="B5" s="2"/>
      <c r="C5" s="2"/>
      <c r="D5" s="2"/>
      <c r="E5" s="2"/>
      <c r="F5" s="2"/>
      <c r="G5" s="2"/>
      <c r="H5" s="2"/>
      <c r="I5" s="76"/>
      <c r="J5" s="76"/>
      <c r="K5" s="76"/>
      <c r="L5" s="76"/>
      <c r="M5" s="76"/>
      <c r="N5" s="76"/>
      <c r="O5" s="76"/>
      <c r="P5" s="76"/>
      <c r="Q5" s="76"/>
      <c r="R5" s="76"/>
      <c r="S5" s="76"/>
    </row>
    <row r="6" spans="1:19">
      <c r="A6" s="2"/>
      <c r="B6" s="2"/>
      <c r="C6" s="2"/>
      <c r="D6" s="2"/>
      <c r="E6" s="2"/>
      <c r="F6" s="2"/>
      <c r="G6" s="2"/>
      <c r="H6" s="2"/>
      <c r="I6" s="76"/>
      <c r="J6" s="76"/>
      <c r="K6" s="76"/>
      <c r="L6" s="76"/>
      <c r="M6" s="76"/>
      <c r="N6" s="76"/>
      <c r="O6" s="76"/>
      <c r="P6" s="76"/>
      <c r="Q6" s="76"/>
      <c r="R6" s="76"/>
      <c r="S6" s="76"/>
    </row>
    <row r="7" spans="1:19">
      <c r="A7" s="2"/>
      <c r="B7" s="2"/>
      <c r="C7" s="2"/>
      <c r="D7" s="2"/>
      <c r="E7" s="2"/>
      <c r="F7" s="2"/>
      <c r="G7" s="2"/>
      <c r="H7" s="2"/>
      <c r="I7" s="76"/>
      <c r="J7" s="76"/>
      <c r="K7" s="76"/>
      <c r="L7" s="76"/>
      <c r="M7" s="76"/>
      <c r="N7" s="76"/>
      <c r="O7" s="76"/>
      <c r="P7" s="76"/>
      <c r="Q7" s="76"/>
      <c r="R7" s="76"/>
      <c r="S7" s="76"/>
    </row>
    <row r="8" spans="1:19">
      <c r="A8" s="2"/>
      <c r="B8" s="2"/>
      <c r="C8" s="2"/>
      <c r="D8" s="2"/>
      <c r="E8" s="2"/>
      <c r="F8" s="2"/>
      <c r="G8" s="2"/>
      <c r="H8" s="2"/>
      <c r="I8" s="76"/>
      <c r="J8" s="76"/>
      <c r="K8" s="76"/>
      <c r="L8" s="76"/>
      <c r="M8" s="76"/>
      <c r="N8" s="76"/>
      <c r="O8" s="76"/>
      <c r="P8" s="76"/>
      <c r="Q8" s="76"/>
      <c r="R8" s="76"/>
      <c r="S8" s="76"/>
    </row>
    <row r="9" spans="1:19">
      <c r="A9" s="2"/>
      <c r="B9" s="2"/>
      <c r="C9" s="2"/>
      <c r="D9" s="2"/>
      <c r="E9" s="2"/>
      <c r="F9" s="2"/>
      <c r="G9" s="2"/>
      <c r="H9" s="2"/>
      <c r="I9" s="76"/>
      <c r="J9" s="76"/>
      <c r="K9" s="76"/>
      <c r="L9" s="76"/>
      <c r="M9" s="76"/>
      <c r="N9" s="76"/>
      <c r="O9" s="76"/>
      <c r="P9" s="76"/>
      <c r="Q9" s="76"/>
      <c r="R9" s="76"/>
      <c r="S9" s="76"/>
    </row>
    <row r="10" spans="1:19">
      <c r="A10" s="2"/>
      <c r="B10" s="2"/>
      <c r="C10" s="2"/>
      <c r="D10" s="2"/>
      <c r="E10" s="2"/>
      <c r="F10" s="2"/>
      <c r="G10" s="2"/>
      <c r="H10" s="2"/>
      <c r="I10" s="76"/>
      <c r="J10" s="76"/>
      <c r="K10" s="76"/>
      <c r="L10" s="76"/>
      <c r="M10" s="76"/>
      <c r="N10" s="76"/>
      <c r="O10" s="76"/>
      <c r="P10" s="76"/>
      <c r="Q10" s="76"/>
      <c r="R10" s="76"/>
      <c r="S10" s="76"/>
    </row>
    <row r="11" spans="1:19">
      <c r="A11" s="2"/>
      <c r="B11" s="2"/>
      <c r="C11" s="2"/>
      <c r="D11" s="2"/>
      <c r="E11" s="2"/>
      <c r="F11" s="2"/>
      <c r="G11" s="2"/>
      <c r="H11" s="2"/>
      <c r="I11" s="76"/>
      <c r="J11" s="76"/>
      <c r="K11" s="76"/>
      <c r="L11" s="76"/>
      <c r="M11" s="76"/>
      <c r="N11" s="76"/>
      <c r="O11" s="76"/>
      <c r="P11" s="76"/>
      <c r="Q11" s="76"/>
      <c r="R11" s="76"/>
      <c r="S11" s="76"/>
    </row>
    <row r="12" spans="1:19">
      <c r="A12" s="2"/>
      <c r="B12" s="2"/>
      <c r="C12" s="2"/>
      <c r="D12" s="2"/>
      <c r="E12" s="2"/>
      <c r="F12" s="2"/>
      <c r="G12" s="2"/>
      <c r="H12" s="2"/>
      <c r="I12" s="76"/>
      <c r="J12" s="76"/>
      <c r="K12" s="76"/>
      <c r="L12" s="76"/>
      <c r="M12" s="76"/>
      <c r="N12" s="76"/>
      <c r="O12" s="76"/>
      <c r="P12" s="76"/>
      <c r="Q12" s="76"/>
      <c r="R12" s="76"/>
      <c r="S12" s="76"/>
    </row>
    <row r="13" spans="1:19">
      <c r="A13" s="2"/>
      <c r="B13" s="2"/>
      <c r="C13" s="2"/>
      <c r="D13" s="2"/>
      <c r="E13" s="2"/>
      <c r="F13" s="2"/>
      <c r="G13" s="2"/>
      <c r="H13" s="2"/>
      <c r="I13" s="76"/>
      <c r="J13" s="76"/>
      <c r="K13" s="76"/>
      <c r="L13" s="76"/>
      <c r="M13" s="76"/>
      <c r="N13" s="76"/>
      <c r="O13" s="76"/>
      <c r="P13" s="76"/>
      <c r="Q13" s="76"/>
      <c r="R13" s="76"/>
      <c r="S13" s="76"/>
    </row>
    <row r="14" spans="1:19">
      <c r="A14" s="2"/>
      <c r="B14" s="2"/>
      <c r="C14" s="2"/>
      <c r="D14" s="2"/>
      <c r="E14" s="2"/>
      <c r="F14" s="2"/>
      <c r="G14" s="2"/>
      <c r="H14" s="2"/>
      <c r="I14" s="76"/>
      <c r="J14" s="76"/>
      <c r="K14" s="76"/>
      <c r="L14" s="76"/>
      <c r="M14" s="76"/>
      <c r="N14" s="76"/>
      <c r="O14" s="76"/>
      <c r="P14" s="76"/>
      <c r="Q14" s="76"/>
      <c r="R14" s="76"/>
      <c r="S14" s="76"/>
    </row>
    <row r="15" spans="1:19">
      <c r="A15" s="2"/>
      <c r="B15" s="2"/>
      <c r="C15" s="2"/>
      <c r="D15" s="2"/>
      <c r="E15" s="2"/>
      <c r="F15" s="2"/>
      <c r="G15" s="2"/>
      <c r="H15" s="2"/>
      <c r="I15" s="76"/>
      <c r="J15" s="76"/>
      <c r="K15" s="76"/>
      <c r="L15" s="76"/>
      <c r="M15" s="76"/>
      <c r="N15" s="76"/>
      <c r="O15" s="76"/>
      <c r="P15" s="76"/>
      <c r="Q15" s="76"/>
      <c r="R15" s="76"/>
      <c r="S15" s="76"/>
    </row>
    <row r="16" spans="1:19">
      <c r="A16" s="2"/>
      <c r="B16" s="2"/>
      <c r="C16" s="2"/>
      <c r="D16" s="2"/>
      <c r="E16" s="2"/>
      <c r="F16" s="2"/>
      <c r="G16" s="2"/>
      <c r="H16" s="2"/>
      <c r="I16" s="76"/>
      <c r="J16" s="76"/>
      <c r="K16" s="76"/>
      <c r="L16" s="76"/>
      <c r="M16" s="76"/>
      <c r="N16" s="76"/>
      <c r="O16" s="76"/>
      <c r="P16" s="76"/>
      <c r="Q16" s="76"/>
      <c r="R16" s="76"/>
      <c r="S16" s="76"/>
    </row>
    <row r="17" spans="1:19">
      <c r="A17" s="2"/>
      <c r="B17" s="2"/>
      <c r="C17" s="2"/>
      <c r="D17" s="2"/>
      <c r="E17" s="2"/>
      <c r="F17" s="2"/>
      <c r="G17" s="2"/>
      <c r="H17" s="2"/>
      <c r="I17" s="76"/>
      <c r="J17" s="76"/>
      <c r="K17" s="76"/>
      <c r="L17" s="76"/>
      <c r="M17" s="76"/>
      <c r="N17" s="76"/>
      <c r="O17" s="76"/>
      <c r="P17" s="76"/>
      <c r="Q17" s="76"/>
      <c r="R17" s="76"/>
      <c r="S17" s="76"/>
    </row>
    <row r="18" spans="1:19">
      <c r="A18" s="2"/>
      <c r="B18" s="2"/>
      <c r="C18" s="2"/>
      <c r="D18" s="2"/>
      <c r="E18" s="2"/>
      <c r="F18" s="2"/>
      <c r="G18" s="2"/>
      <c r="H18" s="2"/>
      <c r="I18" s="76"/>
      <c r="J18" s="76"/>
      <c r="K18" s="76"/>
      <c r="L18" s="76"/>
      <c r="M18" s="76"/>
      <c r="N18" s="76"/>
      <c r="O18" s="76"/>
      <c r="P18" s="76"/>
      <c r="Q18" s="76"/>
      <c r="R18" s="76"/>
      <c r="S18" s="76"/>
    </row>
    <row r="19" spans="1:19" ht="15.75">
      <c r="A19" s="2"/>
      <c r="B19" s="41"/>
      <c r="C19" s="2"/>
      <c r="D19" s="2"/>
      <c r="E19" s="2"/>
      <c r="F19" s="2"/>
      <c r="G19" s="2"/>
      <c r="H19" s="2"/>
      <c r="I19" s="76"/>
      <c r="J19" s="76"/>
      <c r="K19" s="76"/>
      <c r="L19" s="76"/>
      <c r="M19" s="76"/>
      <c r="N19" s="76"/>
      <c r="O19" s="76"/>
      <c r="P19" s="76"/>
      <c r="Q19" s="76"/>
      <c r="R19" s="76"/>
      <c r="S19" s="76"/>
    </row>
    <row r="20" spans="1:19">
      <c r="A20" s="2"/>
      <c r="B20" s="2"/>
      <c r="C20" s="2"/>
      <c r="D20" s="20"/>
      <c r="E20" s="45"/>
      <c r="F20" s="2"/>
      <c r="G20" s="2"/>
      <c r="H20" s="2"/>
      <c r="I20" s="76"/>
      <c r="J20" s="76"/>
      <c r="K20" s="76"/>
      <c r="L20" s="76"/>
      <c r="M20" s="76"/>
      <c r="N20" s="76"/>
      <c r="O20" s="76"/>
      <c r="P20" s="76"/>
      <c r="Q20" s="76"/>
      <c r="R20" s="76"/>
      <c r="S20" s="76"/>
    </row>
    <row r="21" spans="1:19">
      <c r="A21" s="2"/>
      <c r="B21" s="2"/>
      <c r="C21" s="2"/>
      <c r="D21" s="2"/>
      <c r="E21" s="2"/>
      <c r="F21" s="2"/>
      <c r="G21" s="2"/>
      <c r="H21" s="2"/>
      <c r="I21" s="76"/>
      <c r="J21" s="76"/>
      <c r="K21" s="76"/>
      <c r="L21" s="76"/>
      <c r="M21" s="76"/>
      <c r="N21" s="76"/>
      <c r="O21" s="76"/>
      <c r="P21" s="76"/>
      <c r="Q21" s="76"/>
      <c r="R21" s="76"/>
      <c r="S21" s="76"/>
    </row>
    <row r="22" spans="1:19">
      <c r="A22" s="2"/>
      <c r="B22" s="2"/>
      <c r="C22" s="2"/>
      <c r="D22" s="2"/>
      <c r="E22" s="2"/>
      <c r="F22" s="2"/>
      <c r="G22" s="2"/>
      <c r="H22" s="2"/>
      <c r="I22" s="76"/>
      <c r="J22" s="76"/>
      <c r="K22" s="76"/>
      <c r="L22" s="76"/>
      <c r="M22" s="76"/>
      <c r="N22" s="76"/>
      <c r="O22" s="76"/>
      <c r="P22" s="76"/>
      <c r="Q22" s="76"/>
      <c r="R22" s="76"/>
      <c r="S22" s="76"/>
    </row>
    <row r="23" spans="1:19">
      <c r="A23" s="2"/>
      <c r="B23" s="2"/>
      <c r="C23" s="2"/>
      <c r="D23" s="2"/>
      <c r="E23" s="2"/>
      <c r="F23" s="2"/>
      <c r="G23" s="2"/>
      <c r="H23" s="2"/>
      <c r="I23" s="76"/>
      <c r="J23" s="76"/>
      <c r="K23" s="76"/>
      <c r="L23" s="76"/>
      <c r="M23" s="76"/>
      <c r="N23" s="76"/>
      <c r="O23" s="76"/>
      <c r="P23" s="76"/>
      <c r="Q23" s="76"/>
      <c r="R23" s="76"/>
    </row>
    <row r="24" spans="1:19">
      <c r="A24" s="2"/>
      <c r="B24" s="2"/>
      <c r="C24" s="2"/>
      <c r="D24" s="2"/>
      <c r="E24" s="2"/>
      <c r="F24" s="2"/>
      <c r="G24" s="2"/>
      <c r="H24" s="2"/>
      <c r="I24" s="76"/>
      <c r="J24" s="76"/>
      <c r="K24" s="76"/>
      <c r="L24" s="76"/>
      <c r="M24" s="76"/>
      <c r="N24" s="76"/>
      <c r="O24" s="76"/>
      <c r="P24" s="76"/>
      <c r="Q24" s="76"/>
      <c r="R24" s="76"/>
    </row>
    <row r="25" spans="1:19">
      <c r="A25" s="2"/>
      <c r="B25" s="2"/>
      <c r="C25" s="2"/>
      <c r="D25" s="2"/>
      <c r="E25" s="2"/>
      <c r="F25" s="2"/>
      <c r="G25" s="2"/>
      <c r="H25" s="2"/>
      <c r="I25" s="76"/>
      <c r="J25" s="76"/>
      <c r="K25" s="76"/>
      <c r="L25" s="76"/>
      <c r="M25" s="76"/>
      <c r="N25" s="76"/>
      <c r="O25" s="76"/>
      <c r="P25" s="76"/>
      <c r="Q25" s="76"/>
      <c r="R25" s="76"/>
    </row>
    <row r="26" spans="1:19">
      <c r="A26" s="2"/>
      <c r="B26" s="2"/>
      <c r="C26" s="2"/>
      <c r="D26" s="2"/>
      <c r="E26" s="2"/>
      <c r="F26" s="2"/>
      <c r="G26" s="2"/>
      <c r="H26" s="2"/>
      <c r="I26" s="76"/>
      <c r="J26" s="76"/>
      <c r="K26" s="76"/>
      <c r="L26" s="76"/>
      <c r="M26" s="76"/>
      <c r="N26" s="76"/>
      <c r="O26" s="76"/>
      <c r="P26" s="76"/>
      <c r="Q26" s="76"/>
      <c r="R26" s="76"/>
    </row>
    <row r="27" spans="1:19">
      <c r="A27" s="2"/>
      <c r="B27" s="2"/>
      <c r="C27" s="2"/>
      <c r="D27" s="2"/>
      <c r="E27" s="2"/>
      <c r="F27" s="2"/>
      <c r="G27" s="2"/>
      <c r="H27" s="2"/>
      <c r="I27" s="76"/>
      <c r="J27" s="76"/>
      <c r="K27" s="76"/>
      <c r="L27" s="76"/>
      <c r="M27" s="76"/>
      <c r="N27" s="76"/>
      <c r="O27" s="76"/>
      <c r="P27" s="76"/>
      <c r="Q27" s="76"/>
      <c r="R27" s="76"/>
    </row>
    <row r="28" spans="1:19">
      <c r="A28" s="2"/>
      <c r="B28" s="2"/>
      <c r="C28" s="2"/>
      <c r="D28" s="2"/>
      <c r="E28" s="2"/>
      <c r="F28" s="2"/>
      <c r="G28" s="2"/>
      <c r="H28" s="2"/>
      <c r="I28" s="76"/>
      <c r="J28" s="76"/>
      <c r="K28" s="76"/>
      <c r="L28" s="76"/>
      <c r="M28" s="76"/>
      <c r="N28" s="76"/>
      <c r="O28" s="76"/>
      <c r="P28" s="76"/>
      <c r="Q28" s="76"/>
      <c r="R28" s="76"/>
    </row>
    <row r="29" spans="1:19">
      <c r="A29" s="2"/>
      <c r="B29" s="2"/>
      <c r="C29" s="2"/>
      <c r="D29" s="2"/>
      <c r="E29" s="2"/>
      <c r="F29" s="2"/>
      <c r="G29" s="2"/>
      <c r="H29" s="2"/>
      <c r="I29" s="76"/>
      <c r="J29" s="76"/>
      <c r="K29" s="76"/>
      <c r="L29" s="76"/>
      <c r="M29" s="76"/>
      <c r="N29" s="76"/>
      <c r="O29" s="76"/>
      <c r="P29" s="76"/>
      <c r="Q29" s="76"/>
      <c r="R29" s="76"/>
    </row>
    <row r="30" spans="1:19">
      <c r="A30" s="2"/>
      <c r="B30" s="2"/>
      <c r="C30" s="2"/>
      <c r="D30" s="2"/>
      <c r="E30" s="2"/>
      <c r="F30" s="2"/>
      <c r="G30" s="2"/>
      <c r="H30" s="2"/>
      <c r="I30" s="76"/>
      <c r="J30" s="76"/>
      <c r="K30" s="76"/>
      <c r="L30" s="76"/>
      <c r="M30" s="76"/>
      <c r="N30" s="76"/>
      <c r="O30" s="76"/>
      <c r="P30" s="76"/>
      <c r="Q30" s="76"/>
      <c r="R30" s="76"/>
    </row>
    <row r="31" spans="1:19">
      <c r="A31" s="2"/>
      <c r="B31" s="48"/>
      <c r="C31" s="29">
        <v>2005</v>
      </c>
      <c r="D31" s="29">
        <v>2010</v>
      </c>
      <c r="E31" s="29">
        <v>2015</v>
      </c>
      <c r="F31" s="29">
        <v>2020</v>
      </c>
      <c r="G31" s="29">
        <v>2025</v>
      </c>
      <c r="H31" s="29">
        <v>2030</v>
      </c>
      <c r="I31" s="29">
        <v>2035</v>
      </c>
      <c r="J31" s="29">
        <v>2040</v>
      </c>
      <c r="K31" s="29">
        <v>2045</v>
      </c>
      <c r="L31" s="2"/>
    </row>
    <row r="32" spans="1:19">
      <c r="A32" s="36" t="s">
        <v>173</v>
      </c>
      <c r="B32" s="52" t="s">
        <v>22</v>
      </c>
      <c r="C32" s="77">
        <v>5.2828643076881189E-3</v>
      </c>
      <c r="D32" s="77">
        <v>7.9661705806554784E-3</v>
      </c>
      <c r="E32" s="78">
        <v>8.9017015947771925E-3</v>
      </c>
      <c r="F32" s="79"/>
      <c r="G32" s="79"/>
      <c r="H32" s="79"/>
      <c r="I32" s="79"/>
      <c r="J32" s="79"/>
      <c r="K32" s="79"/>
      <c r="L32" s="2"/>
    </row>
    <row r="33" spans="1:12">
      <c r="A33" s="37" t="s">
        <v>173</v>
      </c>
      <c r="B33" s="52" t="s">
        <v>27</v>
      </c>
      <c r="C33" s="77">
        <v>4.9994112151889479E-3</v>
      </c>
      <c r="D33" s="77">
        <v>8.0433393661174992E-3</v>
      </c>
      <c r="E33" s="78">
        <v>8.5100779669957122E-3</v>
      </c>
      <c r="F33" s="79"/>
      <c r="G33" s="79"/>
      <c r="H33" s="79"/>
      <c r="I33" s="79"/>
      <c r="J33" s="79"/>
      <c r="K33" s="79"/>
      <c r="L33" s="2"/>
    </row>
    <row r="34" spans="1:12">
      <c r="A34" s="75" t="s">
        <v>173</v>
      </c>
      <c r="B34" s="52" t="s">
        <v>102</v>
      </c>
      <c r="C34" s="77">
        <v>9.6264091243400366E-5</v>
      </c>
      <c r="D34" s="77">
        <v>1.9380513646223931E-4</v>
      </c>
      <c r="E34" s="78">
        <v>2.9629879646743184E-4</v>
      </c>
      <c r="F34" s="79"/>
      <c r="G34" s="79"/>
      <c r="H34" s="79"/>
      <c r="I34" s="79"/>
      <c r="J34" s="79"/>
      <c r="K34" s="79"/>
      <c r="L34" s="2"/>
    </row>
    <row r="35" spans="1:12">
      <c r="A35" s="38" t="s">
        <v>173</v>
      </c>
      <c r="B35" s="52" t="s">
        <v>63</v>
      </c>
      <c r="C35" s="77">
        <v>1.0780319059635929E-3</v>
      </c>
      <c r="D35" s="77">
        <v>2.0149384470256682E-3</v>
      </c>
      <c r="E35" s="78">
        <v>5.1281763224843195E-3</v>
      </c>
      <c r="F35" s="79"/>
      <c r="G35" s="79"/>
      <c r="H35" s="79"/>
      <c r="I35" s="79"/>
      <c r="J35" s="79"/>
      <c r="K35" s="79"/>
      <c r="L35" s="2"/>
    </row>
    <row r="36" spans="1:12">
      <c r="A36" s="39" t="s">
        <v>173</v>
      </c>
      <c r="B36" s="52" t="s">
        <v>44</v>
      </c>
      <c r="C36" s="77">
        <v>1.0125651009391806E-3</v>
      </c>
      <c r="D36" s="77">
        <v>3.8363594444206181E-3</v>
      </c>
      <c r="E36" s="78">
        <v>5.5877911863401767E-3</v>
      </c>
      <c r="F36" s="79"/>
      <c r="G36" s="79"/>
      <c r="H36" s="79"/>
      <c r="I36" s="79"/>
      <c r="J36" s="79"/>
      <c r="K36" s="79"/>
      <c r="L36" s="2"/>
    </row>
    <row r="37" spans="1:12">
      <c r="A37" s="17"/>
      <c r="B37" s="60"/>
      <c r="C37" s="61"/>
      <c r="D37" s="61"/>
      <c r="E37" s="61"/>
      <c r="F37" s="61"/>
      <c r="G37" s="61"/>
      <c r="H37" s="61"/>
      <c r="I37" s="61"/>
      <c r="J37" s="61"/>
      <c r="K37" s="61"/>
      <c r="L37" s="2"/>
    </row>
    <row r="38" spans="1:12">
      <c r="A38" s="2"/>
      <c r="B38" s="2"/>
      <c r="C38" s="2"/>
      <c r="D38" s="2"/>
      <c r="E38" s="2"/>
      <c r="F38" s="2"/>
      <c r="G38" s="2"/>
      <c r="H38" s="2"/>
      <c r="I38" s="2"/>
      <c r="J38" s="2"/>
      <c r="K38" s="2"/>
      <c r="L38" s="2"/>
    </row>
    <row r="39" spans="1:12">
      <c r="A39" s="59"/>
      <c r="B39" s="63" t="s">
        <v>176</v>
      </c>
      <c r="C39" s="27"/>
      <c r="D39" s="27"/>
      <c r="E39" s="27"/>
      <c r="F39" s="29"/>
      <c r="G39" s="28"/>
      <c r="H39" s="28"/>
      <c r="I39" s="27"/>
      <c r="J39" s="27"/>
      <c r="K39" s="27"/>
      <c r="L39" s="2"/>
    </row>
    <row r="40" spans="1:12">
      <c r="A40" s="62"/>
      <c r="B40" s="64"/>
      <c r="C40" s="32"/>
      <c r="D40" s="30" t="s">
        <v>175</v>
      </c>
      <c r="E40" s="31"/>
      <c r="F40" s="32"/>
      <c r="G40" s="31"/>
      <c r="H40" s="31"/>
      <c r="I40" s="32"/>
      <c r="J40" s="32"/>
      <c r="K40" s="32"/>
      <c r="L40" s="2"/>
    </row>
    <row r="41" spans="1:12">
      <c r="A41" s="62"/>
      <c r="B41" s="65" t="s">
        <v>9</v>
      </c>
      <c r="C41" s="29">
        <v>2005</v>
      </c>
      <c r="D41" s="29">
        <v>2010</v>
      </c>
      <c r="E41" s="29">
        <v>2015</v>
      </c>
      <c r="F41" s="29"/>
      <c r="G41" s="29"/>
      <c r="H41" s="29"/>
      <c r="I41" s="29"/>
      <c r="J41" s="29"/>
      <c r="K41" s="29"/>
      <c r="L41" s="2"/>
    </row>
    <row r="42" spans="1:12">
      <c r="A42" s="62"/>
      <c r="B42" s="66"/>
      <c r="C42" s="66"/>
      <c r="D42" s="51"/>
      <c r="E42" s="51"/>
      <c r="F42" s="51"/>
      <c r="G42" s="51"/>
      <c r="H42" s="51"/>
      <c r="I42" s="51"/>
      <c r="J42" s="51"/>
      <c r="K42" s="51"/>
      <c r="L42" s="2"/>
    </row>
    <row r="43" spans="1:12">
      <c r="A43" s="74"/>
      <c r="B43" s="52" t="s">
        <v>111</v>
      </c>
      <c r="C43" s="80">
        <v>0</v>
      </c>
      <c r="D43" s="80">
        <v>0</v>
      </c>
      <c r="E43" s="81">
        <v>0</v>
      </c>
      <c r="F43" s="79"/>
      <c r="G43" s="79"/>
      <c r="H43" s="79"/>
      <c r="I43" s="79"/>
      <c r="J43" s="79"/>
      <c r="K43" s="79"/>
      <c r="L43" s="2"/>
    </row>
    <row r="44" spans="1:12">
      <c r="A44" s="74"/>
      <c r="B44" s="52" t="s">
        <v>100</v>
      </c>
      <c r="C44" s="77">
        <v>1.7238294941451861E-4</v>
      </c>
      <c r="D44" s="77">
        <v>1.452128415463201E-4</v>
      </c>
      <c r="E44" s="78">
        <v>2.4985646671487748E-4</v>
      </c>
      <c r="F44" s="79"/>
      <c r="G44" s="79"/>
      <c r="H44" s="79"/>
      <c r="I44" s="79"/>
      <c r="J44" s="79"/>
      <c r="K44" s="79"/>
      <c r="L44" s="2"/>
    </row>
    <row r="45" spans="1:12">
      <c r="A45" s="67"/>
      <c r="B45" s="58" t="s">
        <v>88</v>
      </c>
      <c r="C45" s="77">
        <v>2.3498698399845146E-5</v>
      </c>
      <c r="D45" s="77">
        <v>2.3588119807281901E-4</v>
      </c>
      <c r="E45" s="78">
        <v>6.7825883638000827E-4</v>
      </c>
      <c r="F45" s="79"/>
      <c r="G45" s="79"/>
      <c r="H45" s="79"/>
      <c r="I45" s="79"/>
      <c r="J45" s="79"/>
      <c r="K45" s="79"/>
      <c r="L45" s="2"/>
    </row>
    <row r="46" spans="1:12">
      <c r="A46" s="67"/>
      <c r="B46" s="52" t="s">
        <v>102</v>
      </c>
      <c r="C46" s="77">
        <v>9.6264091243400366E-5</v>
      </c>
      <c r="D46" s="77">
        <v>1.9380513646223931E-4</v>
      </c>
      <c r="E46" s="78">
        <v>2.9629879646743184E-4</v>
      </c>
      <c r="F46" s="79"/>
      <c r="G46" s="79"/>
      <c r="H46" s="79"/>
      <c r="I46" s="79"/>
      <c r="J46" s="79"/>
      <c r="K46" s="79"/>
      <c r="L46" s="2"/>
    </row>
    <row r="47" spans="1:12">
      <c r="A47" s="67"/>
      <c r="B47" s="52" t="s">
        <v>103</v>
      </c>
      <c r="C47" s="77">
        <v>1.6323381510153571E-4</v>
      </c>
      <c r="D47" s="77">
        <v>3.0026497580732775E-4</v>
      </c>
      <c r="E47" s="78">
        <v>2.41810313902317E-4</v>
      </c>
      <c r="F47" s="79"/>
      <c r="G47" s="79"/>
      <c r="H47" s="79"/>
      <c r="I47" s="79"/>
      <c r="J47" s="79"/>
      <c r="K47" s="79"/>
      <c r="L47" s="2"/>
    </row>
    <row r="48" spans="1:12">
      <c r="A48" s="67"/>
      <c r="B48" s="52" t="s">
        <v>24</v>
      </c>
      <c r="C48" s="77">
        <v>5.0806156437572724E-3</v>
      </c>
      <c r="D48" s="77">
        <v>9.5492906282139151E-3</v>
      </c>
      <c r="E48" s="78">
        <v>1.0446071269074791E-2</v>
      </c>
      <c r="F48" s="79"/>
      <c r="G48" s="79"/>
      <c r="H48" s="79"/>
      <c r="I48" s="79"/>
      <c r="J48" s="79"/>
      <c r="K48" s="79"/>
      <c r="L48" s="2"/>
    </row>
    <row r="49" spans="1:12">
      <c r="A49" s="67"/>
      <c r="B49" s="52" t="s">
        <v>33</v>
      </c>
      <c r="C49" s="77">
        <v>2.0781557385984918E-3</v>
      </c>
      <c r="D49" s="77">
        <v>3.3708970524002424E-3</v>
      </c>
      <c r="E49" s="78">
        <v>3.8226912530008651E-3</v>
      </c>
      <c r="F49" s="79"/>
      <c r="G49" s="79"/>
      <c r="H49" s="79"/>
      <c r="I49" s="79"/>
      <c r="J49" s="79"/>
      <c r="K49" s="79"/>
      <c r="L49" s="2"/>
    </row>
    <row r="50" spans="1:12">
      <c r="A50" s="67"/>
      <c r="B50" s="52" t="s">
        <v>112</v>
      </c>
      <c r="C50" s="80">
        <v>0</v>
      </c>
      <c r="D50" s="80">
        <v>0</v>
      </c>
      <c r="E50" s="81">
        <v>0</v>
      </c>
      <c r="F50" s="79"/>
      <c r="G50" s="79"/>
      <c r="H50" s="79"/>
      <c r="I50" s="79"/>
      <c r="J50" s="79"/>
      <c r="K50" s="79"/>
      <c r="L50" s="2"/>
    </row>
    <row r="51" spans="1:12">
      <c r="A51" s="67"/>
      <c r="B51" s="52" t="s">
        <v>66</v>
      </c>
      <c r="C51" s="82"/>
      <c r="D51" s="82"/>
      <c r="E51" s="78">
        <v>1.5293749707186643E-3</v>
      </c>
      <c r="F51" s="79"/>
      <c r="G51" s="79"/>
      <c r="H51" s="79"/>
      <c r="I51" s="79"/>
      <c r="J51" s="79"/>
      <c r="K51" s="79"/>
      <c r="L51" s="2"/>
    </row>
    <row r="52" spans="1:12">
      <c r="A52" s="67"/>
      <c r="B52" s="52" t="s">
        <v>23</v>
      </c>
      <c r="C52" s="77">
        <v>2.9516970666933293E-3</v>
      </c>
      <c r="D52" s="77">
        <v>2.4368522249157247E-3</v>
      </c>
      <c r="E52" s="78">
        <v>9.7363453588676045E-3</v>
      </c>
      <c r="F52" s="79"/>
      <c r="G52" s="79"/>
      <c r="H52" s="79"/>
      <c r="I52" s="79"/>
      <c r="J52" s="79"/>
      <c r="K52" s="79"/>
      <c r="L52" s="2"/>
    </row>
    <row r="53" spans="1:12">
      <c r="A53" s="67"/>
      <c r="B53" s="52" t="s">
        <v>113</v>
      </c>
      <c r="C53" s="80">
        <v>0</v>
      </c>
      <c r="D53" s="80">
        <v>0</v>
      </c>
      <c r="E53" s="81">
        <v>0</v>
      </c>
      <c r="F53" s="79"/>
      <c r="G53" s="79"/>
      <c r="H53" s="79"/>
      <c r="I53" s="79"/>
      <c r="J53" s="79"/>
      <c r="K53" s="79"/>
      <c r="L53" s="2"/>
    </row>
    <row r="54" spans="1:12">
      <c r="A54" s="67"/>
      <c r="B54" s="52" t="s">
        <v>58</v>
      </c>
      <c r="C54" s="82"/>
      <c r="D54" s="82"/>
      <c r="E54" s="78">
        <v>3.2632744291495128E-3</v>
      </c>
      <c r="F54" s="79"/>
      <c r="G54" s="79"/>
      <c r="H54" s="79"/>
      <c r="I54" s="79"/>
      <c r="J54" s="79"/>
      <c r="K54" s="79"/>
      <c r="L54" s="2"/>
    </row>
    <row r="55" spans="1:12">
      <c r="A55" s="67"/>
      <c r="B55" s="52" t="s">
        <v>78</v>
      </c>
      <c r="C55" s="77">
        <v>0</v>
      </c>
      <c r="D55" s="77">
        <v>2.5991208901089631E-4</v>
      </c>
      <c r="E55" s="78">
        <v>1.2594240637785739E-3</v>
      </c>
      <c r="F55" s="79"/>
      <c r="G55" s="79"/>
      <c r="H55" s="79"/>
      <c r="I55" s="79"/>
      <c r="J55" s="79"/>
      <c r="K55" s="79"/>
      <c r="L55" s="2"/>
    </row>
    <row r="56" spans="1:12">
      <c r="A56" s="67"/>
      <c r="B56" s="52" t="s">
        <v>32</v>
      </c>
      <c r="C56" s="77">
        <v>2.2187602686199533E-3</v>
      </c>
      <c r="D56" s="77">
        <v>4.0120987713333188E-3</v>
      </c>
      <c r="E56" s="78">
        <v>4.1166111757482476E-3</v>
      </c>
      <c r="F56" s="79"/>
      <c r="G56" s="79"/>
      <c r="H56" s="79"/>
      <c r="I56" s="79"/>
      <c r="J56" s="79"/>
      <c r="K56" s="79"/>
      <c r="L56" s="2"/>
    </row>
    <row r="57" spans="1:12">
      <c r="A57" s="67"/>
      <c r="B57" s="58" t="s">
        <v>114</v>
      </c>
      <c r="C57" s="80">
        <v>0</v>
      </c>
      <c r="D57" s="80">
        <v>0</v>
      </c>
      <c r="E57" s="81">
        <v>0</v>
      </c>
      <c r="F57" s="79"/>
      <c r="G57" s="79"/>
      <c r="H57" s="79"/>
      <c r="I57" s="79"/>
      <c r="J57" s="79"/>
      <c r="K57" s="79"/>
      <c r="L57" s="2"/>
    </row>
    <row r="58" spans="1:12">
      <c r="A58" s="67"/>
      <c r="B58" s="52" t="s">
        <v>115</v>
      </c>
      <c r="C58" s="80">
        <v>0</v>
      </c>
      <c r="D58" s="80">
        <v>0</v>
      </c>
      <c r="E58" s="81">
        <v>0</v>
      </c>
      <c r="F58" s="79"/>
      <c r="G58" s="79"/>
      <c r="H58" s="79"/>
      <c r="I58" s="79"/>
      <c r="J58" s="79"/>
      <c r="K58" s="79"/>
      <c r="L58" s="2"/>
    </row>
    <row r="59" spans="1:12">
      <c r="A59" s="67"/>
      <c r="B59" s="52" t="s">
        <v>99</v>
      </c>
      <c r="C59" s="77">
        <v>1.4258835723894665E-4</v>
      </c>
      <c r="D59" s="77">
        <v>1.7158829575436379E-4</v>
      </c>
      <c r="E59" s="78">
        <v>4.264988281685159E-4</v>
      </c>
      <c r="F59" s="79"/>
      <c r="G59" s="79"/>
      <c r="H59" s="79"/>
      <c r="I59" s="79"/>
      <c r="J59" s="79"/>
      <c r="K59" s="79"/>
      <c r="L59" s="2"/>
    </row>
    <row r="60" spans="1:12">
      <c r="A60" s="67"/>
      <c r="B60" s="52" t="s">
        <v>67</v>
      </c>
      <c r="C60" s="77">
        <v>2.6338773596754346E-3</v>
      </c>
      <c r="D60" s="77">
        <v>4.3547289925626592E-3</v>
      </c>
      <c r="E60" s="78">
        <v>4.4126806239502695E-3</v>
      </c>
      <c r="F60" s="79"/>
      <c r="G60" s="79"/>
      <c r="H60" s="79"/>
      <c r="I60" s="79"/>
      <c r="J60" s="79"/>
      <c r="K60" s="79"/>
      <c r="L60" s="2"/>
    </row>
    <row r="61" spans="1:12">
      <c r="A61" s="67"/>
      <c r="B61" s="52" t="s">
        <v>83</v>
      </c>
      <c r="C61" s="77">
        <v>6.7607444351378671E-4</v>
      </c>
      <c r="D61" s="77">
        <v>1.0336399153455273E-3</v>
      </c>
      <c r="E61" s="78">
        <v>7.4588543711134642E-4</v>
      </c>
      <c r="F61" s="79"/>
      <c r="G61" s="79"/>
      <c r="H61" s="79"/>
      <c r="I61" s="79"/>
      <c r="J61" s="79"/>
      <c r="K61" s="79"/>
      <c r="L61" s="2"/>
    </row>
    <row r="62" spans="1:12">
      <c r="A62" s="67"/>
      <c r="B62" s="52" t="s">
        <v>84</v>
      </c>
      <c r="C62" s="77">
        <v>3.5811440062925664E-4</v>
      </c>
      <c r="D62" s="77">
        <v>4.4169941306276654E-4</v>
      </c>
      <c r="E62" s="78">
        <v>7.0385389605370687E-4</v>
      </c>
      <c r="F62" s="79"/>
      <c r="G62" s="79"/>
      <c r="H62" s="79"/>
      <c r="I62" s="79"/>
      <c r="J62" s="79"/>
      <c r="K62" s="79"/>
      <c r="L62" s="2"/>
    </row>
    <row r="63" spans="1:12">
      <c r="A63" s="67"/>
      <c r="B63" s="52" t="s">
        <v>16</v>
      </c>
      <c r="C63" s="70"/>
      <c r="D63" s="82"/>
      <c r="E63" s="78">
        <v>1.2039748800213128E-2</v>
      </c>
      <c r="F63" s="79"/>
      <c r="G63" s="79"/>
      <c r="H63" s="79"/>
      <c r="I63" s="79"/>
      <c r="J63" s="79"/>
      <c r="K63" s="79"/>
      <c r="L63" s="2"/>
    </row>
    <row r="64" spans="1:12">
      <c r="A64" s="67"/>
      <c r="B64" s="52" t="s">
        <v>77</v>
      </c>
      <c r="C64" s="77">
        <v>2.3901595392249484E-5</v>
      </c>
      <c r="D64" s="77">
        <v>8.1395987285369834E-4</v>
      </c>
      <c r="E64" s="78">
        <v>1.2589005058745047E-3</v>
      </c>
      <c r="F64" s="79"/>
      <c r="G64" s="79"/>
      <c r="H64" s="79"/>
      <c r="I64" s="79"/>
      <c r="J64" s="79"/>
      <c r="K64" s="79"/>
      <c r="L64" s="2"/>
    </row>
    <row r="65" spans="1:12">
      <c r="A65" s="67"/>
      <c r="B65" s="52" t="s">
        <v>116</v>
      </c>
      <c r="C65" s="80">
        <v>0</v>
      </c>
      <c r="D65" s="80">
        <v>0</v>
      </c>
      <c r="E65" s="81">
        <v>0</v>
      </c>
      <c r="F65" s="79"/>
      <c r="G65" s="79"/>
      <c r="H65" s="79"/>
      <c r="I65" s="79"/>
      <c r="J65" s="79"/>
      <c r="K65" s="79"/>
      <c r="L65" s="2"/>
    </row>
    <row r="66" spans="1:12">
      <c r="A66" s="67"/>
      <c r="B66" s="52" t="s">
        <v>117</v>
      </c>
      <c r="C66" s="80">
        <v>0</v>
      </c>
      <c r="D66" s="80">
        <v>0</v>
      </c>
      <c r="E66" s="81">
        <v>0</v>
      </c>
      <c r="F66" s="79"/>
      <c r="G66" s="79"/>
      <c r="H66" s="79"/>
      <c r="I66" s="79"/>
      <c r="J66" s="79"/>
      <c r="K66" s="79"/>
      <c r="L66" s="2"/>
    </row>
    <row r="67" spans="1:12">
      <c r="A67" s="67"/>
      <c r="B67" s="71" t="s">
        <v>118</v>
      </c>
      <c r="C67" s="80">
        <v>0</v>
      </c>
      <c r="D67" s="80">
        <v>0</v>
      </c>
      <c r="E67" s="81">
        <v>0</v>
      </c>
      <c r="F67" s="79"/>
      <c r="G67" s="79"/>
      <c r="H67" s="79"/>
      <c r="I67" s="79"/>
      <c r="J67" s="79"/>
      <c r="K67" s="79"/>
      <c r="L67" s="2"/>
    </row>
    <row r="68" spans="1:12">
      <c r="A68" s="67"/>
      <c r="B68" s="52" t="s">
        <v>119</v>
      </c>
      <c r="C68" s="80">
        <v>0</v>
      </c>
      <c r="D68" s="80">
        <v>0</v>
      </c>
      <c r="E68" s="81">
        <v>0</v>
      </c>
      <c r="F68" s="79"/>
      <c r="G68" s="79"/>
      <c r="H68" s="79"/>
      <c r="I68" s="79"/>
      <c r="J68" s="79"/>
      <c r="K68" s="79"/>
      <c r="L68" s="2"/>
    </row>
    <row r="69" spans="1:12">
      <c r="A69" s="67"/>
      <c r="B69" s="52" t="s">
        <v>27</v>
      </c>
      <c r="C69" s="77">
        <v>4.9994112151889479E-3</v>
      </c>
      <c r="D69" s="77">
        <v>8.0433393661174992E-3</v>
      </c>
      <c r="E69" s="78">
        <v>8.5100779669957122E-3</v>
      </c>
      <c r="F69" s="79"/>
      <c r="G69" s="79"/>
      <c r="H69" s="79"/>
      <c r="I69" s="79"/>
      <c r="J69" s="79"/>
      <c r="K69" s="79"/>
      <c r="L69" s="2"/>
    </row>
    <row r="70" spans="1:12">
      <c r="A70" s="67"/>
      <c r="B70" s="52" t="s">
        <v>120</v>
      </c>
      <c r="C70" s="80">
        <v>0</v>
      </c>
      <c r="D70" s="80">
        <v>0</v>
      </c>
      <c r="E70" s="81">
        <v>0</v>
      </c>
      <c r="F70" s="79"/>
      <c r="G70" s="79"/>
      <c r="H70" s="79"/>
      <c r="I70" s="79"/>
      <c r="J70" s="79"/>
      <c r="K70" s="79"/>
      <c r="L70" s="2"/>
    </row>
    <row r="71" spans="1:12">
      <c r="A71" s="67"/>
      <c r="B71" s="52" t="s">
        <v>121</v>
      </c>
      <c r="C71" s="80">
        <v>0</v>
      </c>
      <c r="D71" s="80">
        <v>0</v>
      </c>
      <c r="E71" s="81">
        <v>0</v>
      </c>
      <c r="F71" s="79"/>
      <c r="G71" s="79"/>
      <c r="H71" s="79"/>
      <c r="I71" s="79"/>
      <c r="J71" s="79"/>
      <c r="K71" s="79"/>
      <c r="L71" s="2"/>
    </row>
    <row r="72" spans="1:12">
      <c r="A72" s="67"/>
      <c r="B72" s="52" t="s">
        <v>65</v>
      </c>
      <c r="C72" s="77">
        <v>8.9081695281016259E-4</v>
      </c>
      <c r="D72" s="77">
        <v>1.5333972938965574E-3</v>
      </c>
      <c r="E72" s="78">
        <v>2.1531500814314804E-3</v>
      </c>
      <c r="F72" s="79"/>
      <c r="G72" s="79"/>
      <c r="H72" s="79"/>
      <c r="I72" s="79"/>
      <c r="J72" s="79"/>
      <c r="K72" s="79"/>
      <c r="L72" s="2"/>
    </row>
    <row r="73" spans="1:12">
      <c r="A73" s="67"/>
      <c r="B73" s="52" t="s">
        <v>63</v>
      </c>
      <c r="C73" s="77">
        <v>1.0780319059635929E-3</v>
      </c>
      <c r="D73" s="77">
        <v>2.355435225573149E-3</v>
      </c>
      <c r="E73" s="78">
        <v>5.166348231818229E-3</v>
      </c>
      <c r="F73" s="79"/>
      <c r="G73" s="79"/>
      <c r="H73" s="79"/>
      <c r="I73" s="79"/>
      <c r="J73" s="79"/>
      <c r="K73" s="79"/>
      <c r="L73" s="2"/>
    </row>
    <row r="74" spans="1:12">
      <c r="A74" s="67"/>
      <c r="B74" s="52" t="s">
        <v>122</v>
      </c>
      <c r="C74" s="80">
        <v>0</v>
      </c>
      <c r="D74" s="80">
        <v>0</v>
      </c>
      <c r="E74" s="81">
        <v>0</v>
      </c>
      <c r="F74" s="79"/>
      <c r="G74" s="79"/>
      <c r="H74" s="79"/>
      <c r="I74" s="79"/>
      <c r="J74" s="79"/>
      <c r="K74" s="79"/>
      <c r="L74" s="2"/>
    </row>
    <row r="75" spans="1:12">
      <c r="A75" s="67"/>
      <c r="B75" s="52" t="s">
        <v>123</v>
      </c>
      <c r="C75" s="83"/>
      <c r="D75" s="83"/>
      <c r="E75" s="81">
        <v>0</v>
      </c>
      <c r="F75" s="79"/>
      <c r="G75" s="79"/>
      <c r="H75" s="79"/>
      <c r="I75" s="79"/>
      <c r="J75" s="79"/>
      <c r="K75" s="79"/>
      <c r="L75" s="2"/>
    </row>
    <row r="76" spans="1:12">
      <c r="A76" s="67"/>
      <c r="B76" s="52" t="s">
        <v>124</v>
      </c>
      <c r="C76" s="80">
        <v>0</v>
      </c>
      <c r="D76" s="80">
        <v>0</v>
      </c>
      <c r="E76" s="81">
        <v>0</v>
      </c>
      <c r="F76" s="79"/>
      <c r="G76" s="79"/>
      <c r="H76" s="79"/>
      <c r="I76" s="79"/>
      <c r="J76" s="79"/>
      <c r="K76" s="79"/>
      <c r="L76" s="2"/>
    </row>
    <row r="77" spans="1:12">
      <c r="A77" s="67"/>
      <c r="B77" s="52" t="s">
        <v>125</v>
      </c>
      <c r="C77" s="80">
        <v>1.4298972445994239E-4</v>
      </c>
      <c r="D77" s="80">
        <v>8.8986699657407902E-5</v>
      </c>
      <c r="E77" s="81">
        <v>0</v>
      </c>
      <c r="F77" s="79"/>
      <c r="G77" s="79"/>
      <c r="H77" s="79"/>
      <c r="I77" s="79"/>
      <c r="J77" s="79"/>
      <c r="K77" s="79"/>
      <c r="L77" s="2"/>
    </row>
    <row r="78" spans="1:12">
      <c r="A78" s="67"/>
      <c r="B78" s="52" t="s">
        <v>126</v>
      </c>
      <c r="C78" s="80">
        <v>0</v>
      </c>
      <c r="D78" s="80">
        <v>0</v>
      </c>
      <c r="E78" s="81">
        <v>0</v>
      </c>
      <c r="F78" s="79"/>
      <c r="G78" s="79"/>
      <c r="H78" s="79"/>
      <c r="I78" s="79"/>
      <c r="J78" s="79"/>
      <c r="K78" s="79"/>
      <c r="L78" s="2"/>
    </row>
    <row r="79" spans="1:12">
      <c r="A79" s="67"/>
      <c r="B79" s="52" t="s">
        <v>59</v>
      </c>
      <c r="C79" s="77">
        <v>1.3830630618756254E-3</v>
      </c>
      <c r="D79" s="77">
        <v>2.2634622923692282E-3</v>
      </c>
      <c r="E79" s="78">
        <v>2.4611121447989945E-3</v>
      </c>
      <c r="F79" s="79"/>
      <c r="G79" s="79"/>
      <c r="H79" s="79"/>
      <c r="I79" s="79"/>
      <c r="J79" s="79"/>
      <c r="K79" s="79"/>
      <c r="L79" s="2"/>
    </row>
    <row r="80" spans="1:12">
      <c r="A80" s="67"/>
      <c r="B80" s="71" t="s">
        <v>127</v>
      </c>
      <c r="C80" s="80">
        <v>0</v>
      </c>
      <c r="D80" s="80">
        <v>0</v>
      </c>
      <c r="E80" s="81">
        <v>0</v>
      </c>
      <c r="F80" s="79"/>
      <c r="G80" s="79"/>
      <c r="H80" s="79"/>
      <c r="I80" s="79"/>
      <c r="J80" s="79"/>
      <c r="K80" s="79"/>
      <c r="L80" s="2"/>
    </row>
    <row r="81" spans="1:12">
      <c r="A81" s="67"/>
      <c r="B81" s="52" t="s">
        <v>40</v>
      </c>
      <c r="C81" s="77">
        <v>1.6133036419430037E-3</v>
      </c>
      <c r="D81" s="77">
        <v>3.0494692036515964E-3</v>
      </c>
      <c r="E81" s="78">
        <v>3.4242442618255065E-3</v>
      </c>
      <c r="F81" s="79"/>
      <c r="G81" s="79"/>
      <c r="H81" s="79"/>
      <c r="I81" s="79"/>
      <c r="J81" s="79"/>
      <c r="K81" s="79"/>
      <c r="L81" s="2"/>
    </row>
    <row r="82" spans="1:12">
      <c r="A82" s="67"/>
      <c r="B82" s="71" t="s">
        <v>42</v>
      </c>
      <c r="C82" s="77">
        <v>1.2596792503063569E-3</v>
      </c>
      <c r="D82" s="77">
        <v>3.2823399295686243E-3</v>
      </c>
      <c r="E82" s="78">
        <v>3.8917131075138041E-3</v>
      </c>
      <c r="F82" s="79"/>
      <c r="G82" s="79"/>
      <c r="H82" s="79"/>
      <c r="I82" s="79"/>
      <c r="J82" s="79"/>
      <c r="K82" s="79"/>
      <c r="L82" s="2"/>
    </row>
    <row r="83" spans="1:12">
      <c r="A83" s="67"/>
      <c r="B83" s="52" t="s">
        <v>128</v>
      </c>
      <c r="C83" s="80">
        <v>0</v>
      </c>
      <c r="D83" s="80">
        <v>0</v>
      </c>
      <c r="E83" s="81">
        <v>0</v>
      </c>
      <c r="F83" s="79"/>
      <c r="G83" s="79"/>
      <c r="H83" s="79"/>
      <c r="I83" s="79"/>
      <c r="J83" s="79"/>
      <c r="K83" s="79"/>
      <c r="L83" s="2"/>
    </row>
    <row r="84" spans="1:12">
      <c r="A84" s="67"/>
      <c r="B84" s="52" t="s">
        <v>57</v>
      </c>
      <c r="C84" s="77">
        <v>0</v>
      </c>
      <c r="D84" s="77">
        <v>1.43121219654532E-3</v>
      </c>
      <c r="E84" s="78">
        <v>1.2731380896523047E-3</v>
      </c>
      <c r="F84" s="79"/>
      <c r="G84" s="79"/>
      <c r="H84" s="79"/>
      <c r="I84" s="79"/>
      <c r="J84" s="79"/>
      <c r="K84" s="79"/>
      <c r="L84" s="2"/>
    </row>
    <row r="85" spans="1:12">
      <c r="A85" s="67"/>
      <c r="B85" s="52" t="s">
        <v>93</v>
      </c>
      <c r="C85" s="77">
        <v>4.353467499639742E-4</v>
      </c>
      <c r="D85" s="77">
        <v>3.8716153206402794E-4</v>
      </c>
      <c r="E85" s="78">
        <v>4.9767073970394954E-4</v>
      </c>
      <c r="F85" s="79"/>
      <c r="G85" s="79"/>
      <c r="H85" s="79"/>
      <c r="I85" s="79"/>
      <c r="J85" s="79"/>
      <c r="K85" s="79"/>
      <c r="L85" s="2"/>
    </row>
    <row r="86" spans="1:12">
      <c r="A86" s="67"/>
      <c r="B86" s="52" t="s">
        <v>87</v>
      </c>
      <c r="C86" s="77">
        <v>4.7578043981695356E-4</v>
      </c>
      <c r="D86" s="77">
        <v>7.8025751825043174E-4</v>
      </c>
      <c r="E86" s="78">
        <v>9.4370099995584632E-4</v>
      </c>
      <c r="F86" s="79"/>
      <c r="G86" s="79"/>
      <c r="H86" s="79"/>
      <c r="I86" s="79"/>
      <c r="J86" s="79"/>
      <c r="K86" s="79"/>
      <c r="L86" s="2"/>
    </row>
    <row r="87" spans="1:12">
      <c r="A87" s="67"/>
      <c r="B87" s="52" t="s">
        <v>86</v>
      </c>
      <c r="C87" s="77">
        <v>5.2251268494638448E-4</v>
      </c>
      <c r="D87" s="77">
        <v>4.7754249514817226E-4</v>
      </c>
      <c r="E87" s="78">
        <v>9.5758324285587617E-4</v>
      </c>
      <c r="F87" s="79"/>
      <c r="G87" s="79"/>
      <c r="H87" s="79"/>
      <c r="I87" s="79"/>
      <c r="J87" s="79"/>
      <c r="K87" s="79"/>
      <c r="L87" s="2"/>
    </row>
    <row r="88" spans="1:12">
      <c r="A88" s="67"/>
      <c r="B88" s="52" t="s">
        <v>129</v>
      </c>
      <c r="C88" s="77">
        <v>1.0325789406957127E-4</v>
      </c>
      <c r="D88" s="80">
        <v>0</v>
      </c>
      <c r="E88" s="81">
        <v>0</v>
      </c>
      <c r="F88" s="79"/>
      <c r="G88" s="79"/>
      <c r="H88" s="79"/>
      <c r="I88" s="79"/>
      <c r="J88" s="79"/>
      <c r="K88" s="79"/>
      <c r="L88" s="2"/>
    </row>
    <row r="89" spans="1:12">
      <c r="A89" s="67"/>
      <c r="B89" s="52" t="s">
        <v>26</v>
      </c>
      <c r="C89" s="83"/>
      <c r="D89" s="83"/>
      <c r="E89" s="78">
        <v>1.0671671307224462E-2</v>
      </c>
      <c r="F89" s="79"/>
      <c r="G89" s="79"/>
      <c r="H89" s="79"/>
      <c r="I89" s="79"/>
      <c r="J89" s="79"/>
      <c r="K89" s="79"/>
      <c r="L89" s="2"/>
    </row>
    <row r="90" spans="1:12">
      <c r="A90" s="67"/>
      <c r="B90" s="52" t="s">
        <v>130</v>
      </c>
      <c r="C90" s="80">
        <v>0</v>
      </c>
      <c r="D90" s="80">
        <v>0</v>
      </c>
      <c r="E90" s="81">
        <v>0</v>
      </c>
      <c r="F90" s="79"/>
      <c r="G90" s="79"/>
      <c r="H90" s="79"/>
      <c r="I90" s="79"/>
      <c r="J90" s="79"/>
      <c r="K90" s="79"/>
      <c r="L90" s="2"/>
    </row>
    <row r="91" spans="1:12">
      <c r="A91" s="67"/>
      <c r="B91" s="52" t="s">
        <v>37</v>
      </c>
      <c r="C91" s="77">
        <v>5.0200890768140462E-4</v>
      </c>
      <c r="D91" s="77">
        <v>3.5554351100364843E-3</v>
      </c>
      <c r="E91" s="78">
        <v>5.4512979456314958E-3</v>
      </c>
      <c r="F91" s="79"/>
      <c r="G91" s="79"/>
      <c r="H91" s="79"/>
      <c r="I91" s="79"/>
      <c r="J91" s="79"/>
      <c r="K91" s="79"/>
      <c r="L91" s="2"/>
    </row>
    <row r="92" spans="1:12">
      <c r="A92" s="67"/>
      <c r="B92" s="52" t="s">
        <v>131</v>
      </c>
      <c r="C92" s="80">
        <v>0</v>
      </c>
      <c r="D92" s="80">
        <v>0</v>
      </c>
      <c r="E92" s="81">
        <v>0</v>
      </c>
      <c r="F92" s="79"/>
      <c r="G92" s="79"/>
      <c r="H92" s="79"/>
      <c r="I92" s="79"/>
      <c r="J92" s="79"/>
      <c r="K92" s="79"/>
      <c r="L92" s="2"/>
    </row>
    <row r="93" spans="1:12">
      <c r="A93" s="67"/>
      <c r="B93" s="52" t="s">
        <v>106</v>
      </c>
      <c r="C93" s="82"/>
      <c r="D93" s="82"/>
      <c r="E93" s="78">
        <v>1.43503816645523E-4</v>
      </c>
      <c r="F93" s="79"/>
      <c r="G93" s="79"/>
      <c r="H93" s="79"/>
      <c r="I93" s="79"/>
      <c r="J93" s="79"/>
      <c r="K93" s="79"/>
      <c r="L93" s="2"/>
    </row>
    <row r="94" spans="1:12">
      <c r="A94" s="67"/>
      <c r="B94" s="52" t="s">
        <v>29</v>
      </c>
      <c r="C94" s="77">
        <v>3.3115874583506352E-3</v>
      </c>
      <c r="D94" s="77">
        <v>5.4470601577813671E-3</v>
      </c>
      <c r="E94" s="78">
        <v>5.397435314206684E-3</v>
      </c>
      <c r="F94" s="79"/>
      <c r="G94" s="79"/>
      <c r="H94" s="79"/>
      <c r="I94" s="79"/>
      <c r="J94" s="79"/>
      <c r="K94" s="79"/>
      <c r="L94" s="2"/>
    </row>
    <row r="95" spans="1:12">
      <c r="A95" s="67"/>
      <c r="B95" s="52" t="s">
        <v>53</v>
      </c>
      <c r="C95" s="77">
        <v>1.1714176285856648E-3</v>
      </c>
      <c r="D95" s="77">
        <v>2.0436215820676422E-3</v>
      </c>
      <c r="E95" s="78">
        <v>2.0251137489089989E-3</v>
      </c>
      <c r="F95" s="79"/>
      <c r="G95" s="79"/>
      <c r="H95" s="79"/>
      <c r="I95" s="79"/>
      <c r="J95" s="79"/>
      <c r="K95" s="79"/>
      <c r="L95" s="2"/>
    </row>
    <row r="96" spans="1:12">
      <c r="A96" s="67"/>
      <c r="B96" s="52" t="s">
        <v>76</v>
      </c>
      <c r="C96" s="80">
        <v>0</v>
      </c>
      <c r="D96" s="80">
        <v>0</v>
      </c>
      <c r="E96" s="78">
        <v>1.1877036268066255E-3</v>
      </c>
      <c r="F96" s="79"/>
      <c r="G96" s="79"/>
      <c r="H96" s="79"/>
      <c r="I96" s="79"/>
      <c r="J96" s="79"/>
      <c r="K96" s="79"/>
      <c r="L96" s="2"/>
    </row>
    <row r="97" spans="1:12">
      <c r="A97" s="67"/>
      <c r="B97" s="52" t="s">
        <v>132</v>
      </c>
      <c r="C97" s="80">
        <v>0</v>
      </c>
      <c r="D97" s="80">
        <v>0</v>
      </c>
      <c r="E97" s="81">
        <v>0</v>
      </c>
      <c r="F97" s="79"/>
      <c r="G97" s="79"/>
      <c r="H97" s="79"/>
      <c r="I97" s="79"/>
      <c r="J97" s="79"/>
      <c r="K97" s="79"/>
      <c r="L97" s="2"/>
    </row>
    <row r="98" spans="1:12">
      <c r="A98" s="67"/>
      <c r="B98" s="52" t="s">
        <v>133</v>
      </c>
      <c r="C98" s="80">
        <v>0</v>
      </c>
      <c r="D98" s="80">
        <v>0</v>
      </c>
      <c r="E98" s="81">
        <v>0</v>
      </c>
      <c r="F98" s="79"/>
      <c r="G98" s="79"/>
      <c r="H98" s="79"/>
      <c r="I98" s="79"/>
      <c r="J98" s="79"/>
      <c r="K98" s="79"/>
      <c r="L98" s="2"/>
    </row>
    <row r="99" spans="1:12">
      <c r="A99" s="67"/>
      <c r="B99" s="52" t="s">
        <v>39</v>
      </c>
      <c r="C99" s="77">
        <v>9.2998731393724866E-4</v>
      </c>
      <c r="D99" s="77">
        <v>2.1890165393069465E-3</v>
      </c>
      <c r="E99" s="78">
        <v>2.7453446304412841E-3</v>
      </c>
      <c r="F99" s="79"/>
      <c r="G99" s="79"/>
      <c r="H99" s="79"/>
      <c r="I99" s="79"/>
      <c r="J99" s="79"/>
      <c r="K99" s="79"/>
      <c r="L99" s="2"/>
    </row>
    <row r="100" spans="1:12">
      <c r="A100" s="67"/>
      <c r="B100" s="52" t="s">
        <v>134</v>
      </c>
      <c r="C100" s="80">
        <v>0</v>
      </c>
      <c r="D100" s="80">
        <v>0</v>
      </c>
      <c r="E100" s="81">
        <v>0</v>
      </c>
      <c r="F100" s="79"/>
      <c r="G100" s="79"/>
      <c r="H100" s="79"/>
      <c r="I100" s="79"/>
      <c r="J100" s="79"/>
      <c r="K100" s="79"/>
      <c r="L100" s="2"/>
    </row>
    <row r="101" spans="1:12">
      <c r="A101" s="67"/>
      <c r="B101" s="52" t="s">
        <v>45</v>
      </c>
      <c r="C101" s="77">
        <v>2.0889976011291785E-3</v>
      </c>
      <c r="D101" s="77">
        <v>3.5023454522698878E-3</v>
      </c>
      <c r="E101" s="78">
        <v>3.479481304402521E-3</v>
      </c>
      <c r="F101" s="79"/>
      <c r="G101" s="79"/>
      <c r="H101" s="79"/>
      <c r="I101" s="79"/>
      <c r="J101" s="79"/>
      <c r="K101" s="79"/>
      <c r="L101" s="2"/>
    </row>
    <row r="102" spans="1:12">
      <c r="A102" s="67"/>
      <c r="B102" s="52" t="s">
        <v>108</v>
      </c>
      <c r="C102" s="77">
        <v>9.8982347352818623E-5</v>
      </c>
      <c r="D102" s="80">
        <v>0</v>
      </c>
      <c r="E102" s="78">
        <v>1.0358125177801809E-4</v>
      </c>
      <c r="F102" s="79"/>
      <c r="G102" s="79"/>
      <c r="H102" s="79"/>
      <c r="I102" s="79"/>
      <c r="J102" s="79"/>
      <c r="K102" s="79"/>
      <c r="L102" s="2"/>
    </row>
    <row r="103" spans="1:12">
      <c r="A103" s="67"/>
      <c r="B103" s="52" t="s">
        <v>135</v>
      </c>
      <c r="C103" s="80">
        <v>0</v>
      </c>
      <c r="D103" s="80">
        <v>0</v>
      </c>
      <c r="E103" s="81">
        <v>0</v>
      </c>
      <c r="F103" s="79"/>
      <c r="G103" s="79"/>
      <c r="H103" s="79"/>
      <c r="I103" s="79"/>
      <c r="J103" s="79"/>
      <c r="K103" s="79"/>
      <c r="L103" s="2"/>
    </row>
    <row r="104" spans="1:12">
      <c r="A104" s="67"/>
      <c r="B104" s="52" t="s">
        <v>136</v>
      </c>
      <c r="C104" s="80">
        <v>0</v>
      </c>
      <c r="D104" s="80">
        <v>0</v>
      </c>
      <c r="E104" s="81">
        <v>0</v>
      </c>
      <c r="F104" s="79"/>
      <c r="G104" s="79"/>
      <c r="H104" s="79"/>
      <c r="I104" s="79"/>
      <c r="J104" s="79"/>
      <c r="K104" s="79"/>
      <c r="L104" s="2"/>
    </row>
    <row r="105" spans="1:12">
      <c r="A105" s="67"/>
      <c r="B105" s="52" t="s">
        <v>96</v>
      </c>
      <c r="C105" s="83"/>
      <c r="D105" s="83"/>
      <c r="E105" s="78">
        <v>6.2917955437190396E-4</v>
      </c>
      <c r="F105" s="79"/>
      <c r="G105" s="79"/>
      <c r="H105" s="79"/>
      <c r="I105" s="79"/>
      <c r="J105" s="79"/>
      <c r="K105" s="79"/>
      <c r="L105" s="2"/>
    </row>
    <row r="106" spans="1:12">
      <c r="A106" s="67"/>
      <c r="B106" s="52" t="s">
        <v>137</v>
      </c>
      <c r="C106" s="80">
        <v>0</v>
      </c>
      <c r="D106" s="80">
        <v>0</v>
      </c>
      <c r="E106" s="81">
        <v>0</v>
      </c>
      <c r="F106" s="79"/>
      <c r="G106" s="79"/>
      <c r="H106" s="79"/>
      <c r="I106" s="79"/>
      <c r="J106" s="79"/>
      <c r="K106" s="79"/>
      <c r="L106" s="2"/>
    </row>
    <row r="107" spans="1:12">
      <c r="A107" s="67"/>
      <c r="B107" s="52" t="s">
        <v>97</v>
      </c>
      <c r="C107" s="77">
        <v>4.3278231323551385E-4</v>
      </c>
      <c r="D107" s="77">
        <v>6.2311434103366986E-4</v>
      </c>
      <c r="E107" s="78">
        <v>5.7448786747030082E-4</v>
      </c>
      <c r="F107" s="79"/>
      <c r="G107" s="79"/>
      <c r="H107" s="79"/>
      <c r="I107" s="79"/>
      <c r="J107" s="79"/>
      <c r="K107" s="79"/>
      <c r="L107" s="2"/>
    </row>
    <row r="108" spans="1:12">
      <c r="A108" s="67"/>
      <c r="B108" s="52" t="s">
        <v>75</v>
      </c>
      <c r="C108" s="77">
        <v>3.9371908404582548E-4</v>
      </c>
      <c r="D108" s="77">
        <v>9.3562408154625925E-4</v>
      </c>
      <c r="E108" s="78">
        <v>1.0154780062819413E-3</v>
      </c>
      <c r="F108" s="79"/>
      <c r="G108" s="79"/>
      <c r="H108" s="79"/>
      <c r="I108" s="79"/>
      <c r="J108" s="79"/>
      <c r="K108" s="79"/>
      <c r="L108" s="2"/>
    </row>
    <row r="109" spans="1:12">
      <c r="A109" s="67"/>
      <c r="B109" s="52" t="s">
        <v>110</v>
      </c>
      <c r="C109" s="77">
        <v>7.5454917962050706E-5</v>
      </c>
      <c r="D109" s="77">
        <v>2.3754322451939288E-5</v>
      </c>
      <c r="E109" s="78">
        <v>1.7536677776731677E-5</v>
      </c>
      <c r="F109" s="79"/>
      <c r="G109" s="79"/>
      <c r="H109" s="79"/>
      <c r="I109" s="79"/>
      <c r="J109" s="79"/>
      <c r="K109" s="79"/>
      <c r="L109" s="2"/>
    </row>
    <row r="110" spans="1:12">
      <c r="A110" s="67"/>
      <c r="B110" s="52" t="s">
        <v>89</v>
      </c>
      <c r="C110" s="77">
        <v>4.5708501838988437E-4</v>
      </c>
      <c r="D110" s="77">
        <v>3.7966153116393905E-4</v>
      </c>
      <c r="E110" s="78">
        <v>1.0194145748342975E-3</v>
      </c>
      <c r="F110" s="79"/>
      <c r="G110" s="79"/>
      <c r="H110" s="79"/>
      <c r="I110" s="79"/>
      <c r="J110" s="79"/>
      <c r="K110" s="79"/>
      <c r="L110" s="2"/>
    </row>
    <row r="111" spans="1:12">
      <c r="A111" s="67"/>
      <c r="B111" s="52" t="s">
        <v>46</v>
      </c>
      <c r="C111" s="77">
        <v>2.3802532028099439E-3</v>
      </c>
      <c r="D111" s="77">
        <v>3.4047713863186056E-3</v>
      </c>
      <c r="E111" s="78">
        <v>6.1526123641531651E-3</v>
      </c>
      <c r="F111" s="79"/>
      <c r="G111" s="79"/>
      <c r="H111" s="79"/>
      <c r="I111" s="79"/>
      <c r="J111" s="79"/>
      <c r="K111" s="79"/>
      <c r="L111" s="2"/>
    </row>
    <row r="112" spans="1:12">
      <c r="A112" s="67"/>
      <c r="B112" s="52" t="s">
        <v>74</v>
      </c>
      <c r="C112" s="77">
        <v>9.9193234224012952E-4</v>
      </c>
      <c r="D112" s="77">
        <v>3.2990716872210985E-4</v>
      </c>
      <c r="E112" s="78">
        <v>1.8154481525623893E-3</v>
      </c>
      <c r="F112" s="79"/>
      <c r="G112" s="79"/>
      <c r="H112" s="79"/>
      <c r="I112" s="79"/>
      <c r="J112" s="79"/>
      <c r="K112" s="79"/>
      <c r="L112" s="2"/>
    </row>
    <row r="113" spans="1:12">
      <c r="A113" s="67"/>
      <c r="B113" s="52" t="s">
        <v>31</v>
      </c>
      <c r="C113" s="77">
        <v>2.7893263111904336E-3</v>
      </c>
      <c r="D113" s="77">
        <v>4.024120114975157E-3</v>
      </c>
      <c r="E113" s="78">
        <v>4.1719353047769952E-3</v>
      </c>
      <c r="F113" s="79"/>
      <c r="G113" s="79"/>
      <c r="H113" s="79"/>
      <c r="I113" s="79"/>
      <c r="J113" s="79"/>
      <c r="K113" s="79"/>
      <c r="L113" s="2"/>
    </row>
    <row r="114" spans="1:12">
      <c r="A114" s="67"/>
      <c r="B114" s="52" t="s">
        <v>36</v>
      </c>
      <c r="C114" s="77">
        <v>1.8615224746171236E-3</v>
      </c>
      <c r="D114" s="77">
        <v>3.2729422740576815E-3</v>
      </c>
      <c r="E114" s="78">
        <v>4.2170406617432314E-3</v>
      </c>
      <c r="F114" s="79"/>
      <c r="G114" s="79"/>
      <c r="H114" s="79"/>
      <c r="I114" s="79"/>
      <c r="J114" s="79"/>
      <c r="K114" s="79"/>
      <c r="L114" s="2"/>
    </row>
    <row r="115" spans="1:12">
      <c r="A115" s="67"/>
      <c r="B115" s="52" t="s">
        <v>50</v>
      </c>
      <c r="C115" s="77">
        <v>1.4040201598717029E-3</v>
      </c>
      <c r="D115" s="77">
        <v>2.028411478542028E-3</v>
      </c>
      <c r="E115" s="78">
        <v>2.2191955929163005E-3</v>
      </c>
      <c r="F115" s="79"/>
      <c r="G115" s="79"/>
      <c r="H115" s="79"/>
      <c r="I115" s="79"/>
      <c r="J115" s="79"/>
      <c r="K115" s="79"/>
      <c r="L115" s="2"/>
    </row>
    <row r="116" spans="1:12">
      <c r="A116" s="67"/>
      <c r="B116" s="52" t="s">
        <v>90</v>
      </c>
      <c r="C116" s="77">
        <v>7.8167258416885843E-4</v>
      </c>
      <c r="D116" s="77">
        <v>1.1903666891211529E-3</v>
      </c>
      <c r="E116" s="78">
        <v>9.182424578893948E-4</v>
      </c>
      <c r="F116" s="79"/>
      <c r="G116" s="79"/>
      <c r="H116" s="79"/>
      <c r="I116" s="79"/>
      <c r="J116" s="79"/>
      <c r="K116" s="79"/>
      <c r="L116" s="2"/>
    </row>
    <row r="117" spans="1:12">
      <c r="A117" s="67"/>
      <c r="B117" s="52" t="s">
        <v>34</v>
      </c>
      <c r="C117" s="77">
        <v>2.2486116598552305E-3</v>
      </c>
      <c r="D117" s="77">
        <v>3.84094152566565E-3</v>
      </c>
      <c r="E117" s="78">
        <v>3.9935716283304099E-3</v>
      </c>
      <c r="F117" s="79"/>
      <c r="G117" s="79"/>
      <c r="H117" s="79"/>
      <c r="I117" s="79"/>
      <c r="J117" s="79"/>
      <c r="K117" s="79"/>
      <c r="L117" s="2"/>
    </row>
    <row r="118" spans="1:12">
      <c r="A118" s="67"/>
      <c r="B118" s="52" t="s">
        <v>80</v>
      </c>
      <c r="C118" s="77">
        <v>6.8562630517384751E-4</v>
      </c>
      <c r="D118" s="77">
        <v>6.3368478574301723E-4</v>
      </c>
      <c r="E118" s="78">
        <v>1.4945862503165574E-3</v>
      </c>
      <c r="F118" s="79"/>
      <c r="G118" s="79"/>
      <c r="H118" s="79"/>
      <c r="I118" s="79"/>
      <c r="J118" s="79"/>
      <c r="K118" s="79"/>
      <c r="L118" s="2"/>
    </row>
    <row r="119" spans="1:12">
      <c r="A119" s="67"/>
      <c r="B119" s="52" t="s">
        <v>35</v>
      </c>
      <c r="C119" s="77">
        <v>8.7842806497693887E-4</v>
      </c>
      <c r="D119" s="77">
        <v>3.2553601790718009E-3</v>
      </c>
      <c r="E119" s="78">
        <v>6.7002786667621963E-3</v>
      </c>
      <c r="F119" s="79"/>
      <c r="G119" s="79"/>
      <c r="H119" s="79"/>
      <c r="I119" s="79"/>
      <c r="J119" s="79"/>
      <c r="K119" s="79"/>
      <c r="L119" s="2"/>
    </row>
    <row r="120" spans="1:12">
      <c r="A120" s="67"/>
      <c r="B120" s="52" t="s">
        <v>138</v>
      </c>
      <c r="C120" s="80">
        <v>0</v>
      </c>
      <c r="D120" s="80">
        <v>0</v>
      </c>
      <c r="E120" s="81">
        <v>0</v>
      </c>
      <c r="F120" s="79"/>
      <c r="G120" s="79"/>
      <c r="H120" s="79"/>
      <c r="I120" s="79"/>
      <c r="J120" s="79"/>
      <c r="K120" s="79"/>
      <c r="L120" s="2"/>
    </row>
    <row r="121" spans="1:12">
      <c r="A121" s="67"/>
      <c r="B121" s="52" t="s">
        <v>15</v>
      </c>
      <c r="C121" s="77">
        <v>1.3552927351481796E-2</v>
      </c>
      <c r="D121" s="77">
        <v>1.2432384211343432E-2</v>
      </c>
      <c r="E121" s="78">
        <v>2.1749247770654786E-2</v>
      </c>
      <c r="F121" s="79"/>
      <c r="G121" s="79"/>
      <c r="H121" s="79"/>
      <c r="I121" s="79"/>
      <c r="J121" s="79"/>
      <c r="K121" s="79"/>
      <c r="L121" s="2"/>
    </row>
    <row r="122" spans="1:12">
      <c r="A122" s="67"/>
      <c r="B122" s="52" t="s">
        <v>139</v>
      </c>
      <c r="C122" s="80">
        <v>0</v>
      </c>
      <c r="D122" s="80">
        <v>0</v>
      </c>
      <c r="E122" s="81">
        <v>0</v>
      </c>
      <c r="F122" s="79"/>
      <c r="G122" s="79"/>
      <c r="H122" s="79"/>
      <c r="I122" s="79"/>
      <c r="J122" s="79"/>
      <c r="K122" s="79"/>
      <c r="L122" s="2"/>
    </row>
    <row r="123" spans="1:12">
      <c r="A123" s="67"/>
      <c r="B123" s="52" t="s">
        <v>140</v>
      </c>
      <c r="C123" s="80">
        <v>0</v>
      </c>
      <c r="D123" s="80">
        <v>0</v>
      </c>
      <c r="E123" s="81">
        <v>0</v>
      </c>
      <c r="F123" s="79"/>
      <c r="G123" s="79"/>
      <c r="H123" s="79"/>
      <c r="I123" s="79"/>
      <c r="J123" s="79"/>
      <c r="K123" s="79"/>
      <c r="L123" s="2"/>
    </row>
    <row r="124" spans="1:12">
      <c r="A124" s="67"/>
      <c r="B124" s="52" t="s">
        <v>141</v>
      </c>
      <c r="C124" s="80">
        <v>0</v>
      </c>
      <c r="D124" s="80">
        <v>0</v>
      </c>
      <c r="E124" s="81">
        <v>0</v>
      </c>
      <c r="F124" s="79"/>
      <c r="G124" s="79"/>
      <c r="H124" s="79"/>
      <c r="I124" s="79"/>
      <c r="J124" s="79"/>
      <c r="K124" s="79"/>
      <c r="L124" s="2"/>
    </row>
    <row r="125" spans="1:12">
      <c r="A125" s="67"/>
      <c r="B125" s="52" t="s">
        <v>73</v>
      </c>
      <c r="C125" s="77">
        <v>7.1748449350195296E-4</v>
      </c>
      <c r="D125" s="77">
        <v>9.4986911594188261E-4</v>
      </c>
      <c r="E125" s="78">
        <v>1.7757129438344299E-3</v>
      </c>
      <c r="F125" s="79"/>
      <c r="G125" s="79"/>
      <c r="H125" s="79"/>
      <c r="I125" s="79"/>
      <c r="J125" s="79"/>
      <c r="K125" s="79"/>
      <c r="L125" s="2"/>
    </row>
    <row r="126" spans="1:12">
      <c r="A126" s="67"/>
      <c r="B126" s="52" t="s">
        <v>142</v>
      </c>
      <c r="C126" s="80">
        <v>0</v>
      </c>
      <c r="D126" s="80">
        <v>0</v>
      </c>
      <c r="E126" s="81">
        <v>0</v>
      </c>
      <c r="F126" s="79"/>
      <c r="G126" s="79"/>
      <c r="H126" s="79"/>
      <c r="I126" s="79"/>
      <c r="J126" s="79"/>
      <c r="K126" s="79"/>
      <c r="L126" s="2"/>
    </row>
    <row r="127" spans="1:12">
      <c r="A127" s="67"/>
      <c r="B127" s="52" t="s">
        <v>49</v>
      </c>
      <c r="C127" s="77">
        <v>2.1888179465532334E-3</v>
      </c>
      <c r="D127" s="77">
        <v>1.9947730516604607E-3</v>
      </c>
      <c r="E127" s="78">
        <v>3.8369102585660781E-3</v>
      </c>
      <c r="F127" s="79"/>
      <c r="G127" s="79"/>
      <c r="H127" s="79"/>
      <c r="I127" s="79"/>
      <c r="J127" s="79"/>
      <c r="K127" s="79"/>
      <c r="L127" s="2"/>
    </row>
    <row r="128" spans="1:12">
      <c r="A128" s="67"/>
      <c r="B128" s="52" t="s">
        <v>101</v>
      </c>
      <c r="C128" s="80">
        <v>0</v>
      </c>
      <c r="D128" s="80">
        <v>0</v>
      </c>
      <c r="E128" s="78">
        <v>8.0245170297056826E-5</v>
      </c>
      <c r="F128" s="79"/>
      <c r="G128" s="79"/>
      <c r="H128" s="79"/>
      <c r="I128" s="79"/>
      <c r="J128" s="79"/>
      <c r="K128" s="79"/>
      <c r="L128" s="2"/>
    </row>
    <row r="129" spans="1:12">
      <c r="A129" s="67"/>
      <c r="B129" s="52" t="s">
        <v>17</v>
      </c>
      <c r="C129" s="82"/>
      <c r="D129" s="82"/>
      <c r="E129" s="78">
        <v>1.0477513182219832E-2</v>
      </c>
      <c r="F129" s="79"/>
      <c r="G129" s="79"/>
      <c r="H129" s="79"/>
      <c r="I129" s="79"/>
      <c r="J129" s="79"/>
      <c r="K129" s="79"/>
      <c r="L129" s="2"/>
    </row>
    <row r="130" spans="1:12">
      <c r="A130" s="67"/>
      <c r="B130" s="52" t="s">
        <v>85</v>
      </c>
      <c r="C130" s="77">
        <v>4.8862265693420698E-4</v>
      </c>
      <c r="D130" s="77">
        <v>4.0838541262678906E-4</v>
      </c>
      <c r="E130" s="78">
        <v>8.3036292871884886E-4</v>
      </c>
      <c r="F130" s="79"/>
      <c r="G130" s="79"/>
      <c r="H130" s="79"/>
      <c r="I130" s="79"/>
      <c r="J130" s="79"/>
      <c r="K130" s="79"/>
      <c r="L130" s="2"/>
    </row>
    <row r="131" spans="1:12">
      <c r="A131" s="67"/>
      <c r="B131" s="52" t="s">
        <v>143</v>
      </c>
      <c r="C131" s="80">
        <v>0</v>
      </c>
      <c r="D131" s="80">
        <v>0</v>
      </c>
      <c r="E131" s="81">
        <v>0</v>
      </c>
      <c r="F131" s="79"/>
      <c r="G131" s="79"/>
      <c r="H131" s="79"/>
      <c r="I131" s="79"/>
      <c r="J131" s="79"/>
      <c r="K131" s="79"/>
      <c r="L131" s="2"/>
    </row>
    <row r="132" spans="1:12">
      <c r="A132" s="67"/>
      <c r="B132" s="52" t="s">
        <v>144</v>
      </c>
      <c r="C132" s="80">
        <v>0</v>
      </c>
      <c r="D132" s="80">
        <v>0</v>
      </c>
      <c r="E132" s="81">
        <v>0</v>
      </c>
      <c r="F132" s="79"/>
      <c r="G132" s="79"/>
      <c r="H132" s="79"/>
      <c r="I132" s="79"/>
      <c r="J132" s="79"/>
      <c r="K132" s="79"/>
      <c r="L132" s="2"/>
    </row>
    <row r="133" spans="1:12">
      <c r="A133" s="67"/>
      <c r="B133" s="52" t="s">
        <v>43</v>
      </c>
      <c r="C133" s="77">
        <v>2.4610839984513899E-3</v>
      </c>
      <c r="D133" s="77">
        <v>3.4542620556543531E-3</v>
      </c>
      <c r="E133" s="78">
        <v>4.9579613729633359E-3</v>
      </c>
      <c r="F133" s="79"/>
      <c r="G133" s="79"/>
      <c r="H133" s="79"/>
      <c r="I133" s="79"/>
      <c r="J133" s="79"/>
      <c r="K133" s="79"/>
      <c r="L133" s="2"/>
    </row>
    <row r="134" spans="1:12">
      <c r="A134" s="67"/>
      <c r="B134" s="52" t="s">
        <v>145</v>
      </c>
      <c r="C134" s="80">
        <v>0</v>
      </c>
      <c r="D134" s="80">
        <v>0</v>
      </c>
      <c r="E134" s="81">
        <v>0</v>
      </c>
      <c r="F134" s="79"/>
      <c r="G134" s="79"/>
      <c r="H134" s="79"/>
      <c r="I134" s="79"/>
      <c r="J134" s="79"/>
      <c r="K134" s="79"/>
      <c r="L134" s="2"/>
    </row>
    <row r="135" spans="1:12">
      <c r="A135" s="67"/>
      <c r="B135" s="52" t="s">
        <v>146</v>
      </c>
      <c r="C135" s="80">
        <v>0</v>
      </c>
      <c r="D135" s="80">
        <v>0</v>
      </c>
      <c r="E135" s="81">
        <v>0</v>
      </c>
      <c r="F135" s="79"/>
      <c r="G135" s="79"/>
      <c r="H135" s="79"/>
      <c r="I135" s="79"/>
      <c r="J135" s="79"/>
      <c r="K135" s="79"/>
      <c r="L135" s="2"/>
    </row>
    <row r="136" spans="1:12">
      <c r="A136" s="67"/>
      <c r="B136" s="52" t="s">
        <v>71</v>
      </c>
      <c r="C136" s="77">
        <v>0</v>
      </c>
      <c r="D136" s="77">
        <v>1.3920542358754825E-3</v>
      </c>
      <c r="E136" s="78">
        <v>1.8144631126407E-3</v>
      </c>
      <c r="F136" s="79"/>
      <c r="G136" s="79"/>
      <c r="H136" s="79"/>
      <c r="I136" s="79"/>
      <c r="J136" s="79"/>
      <c r="K136" s="79"/>
      <c r="L136" s="2"/>
    </row>
    <row r="137" spans="1:12">
      <c r="A137" s="67"/>
      <c r="B137" s="71" t="s">
        <v>72</v>
      </c>
      <c r="C137" s="77">
        <v>8.5342244146161493E-4</v>
      </c>
      <c r="D137" s="77">
        <v>1.3435541286808993E-3</v>
      </c>
      <c r="E137" s="78">
        <v>1.7060887210316221E-3</v>
      </c>
      <c r="F137" s="79"/>
      <c r="G137" s="79"/>
      <c r="H137" s="79"/>
      <c r="I137" s="79"/>
      <c r="J137" s="79"/>
      <c r="K137" s="79"/>
      <c r="L137" s="2"/>
    </row>
    <row r="138" spans="1:12">
      <c r="A138" s="67"/>
      <c r="B138" s="71" t="s">
        <v>147</v>
      </c>
      <c r="C138" s="80">
        <v>0</v>
      </c>
      <c r="D138" s="80">
        <v>0</v>
      </c>
      <c r="E138" s="81">
        <v>0</v>
      </c>
      <c r="F138" s="79"/>
      <c r="G138" s="79"/>
      <c r="H138" s="79"/>
      <c r="I138" s="79"/>
      <c r="J138" s="79"/>
      <c r="K138" s="79"/>
      <c r="L138" s="2"/>
    </row>
    <row r="139" spans="1:12">
      <c r="A139" s="67"/>
      <c r="B139" s="52" t="s">
        <v>62</v>
      </c>
      <c r="C139" s="77">
        <v>2.0977011629181913E-4</v>
      </c>
      <c r="D139" s="77">
        <v>4.8254279777603564E-4</v>
      </c>
      <c r="E139" s="78">
        <v>5.6187309734485715E-3</v>
      </c>
      <c r="F139" s="79"/>
      <c r="G139" s="79"/>
      <c r="H139" s="79"/>
      <c r="I139" s="79"/>
      <c r="J139" s="79"/>
      <c r="K139" s="79"/>
      <c r="L139" s="2"/>
    </row>
    <row r="140" spans="1:12">
      <c r="A140" s="67"/>
      <c r="B140" s="52" t="s">
        <v>82</v>
      </c>
      <c r="C140" s="82"/>
      <c r="D140" s="82"/>
      <c r="E140" s="78">
        <v>8.3373248194914054E-4</v>
      </c>
      <c r="F140" s="79"/>
      <c r="G140" s="79"/>
      <c r="H140" s="79"/>
      <c r="I140" s="79"/>
      <c r="J140" s="79"/>
      <c r="K140" s="79"/>
      <c r="L140" s="2"/>
    </row>
    <row r="141" spans="1:12">
      <c r="A141" s="67"/>
      <c r="B141" s="52" t="s">
        <v>105</v>
      </c>
      <c r="C141" s="77">
        <v>1.0168038492564382E-4</v>
      </c>
      <c r="D141" s="77">
        <v>1.0804008300154511E-4</v>
      </c>
      <c r="E141" s="78">
        <v>2.0400808027551951E-4</v>
      </c>
      <c r="F141" s="79"/>
      <c r="G141" s="79"/>
      <c r="H141" s="79"/>
      <c r="I141" s="79"/>
      <c r="J141" s="79"/>
      <c r="K141" s="79"/>
      <c r="L141" s="2"/>
    </row>
    <row r="142" spans="1:12">
      <c r="A142" s="67"/>
      <c r="B142" s="52" t="s">
        <v>148</v>
      </c>
      <c r="C142" s="80">
        <v>0</v>
      </c>
      <c r="D142" s="80">
        <v>0</v>
      </c>
      <c r="E142" s="81">
        <v>0</v>
      </c>
      <c r="F142" s="79"/>
      <c r="G142" s="79"/>
      <c r="H142" s="79"/>
      <c r="I142" s="79"/>
      <c r="J142" s="79"/>
      <c r="K142" s="79"/>
      <c r="L142" s="2"/>
    </row>
    <row r="143" spans="1:12">
      <c r="A143" s="67"/>
      <c r="B143" s="52" t="s">
        <v>149</v>
      </c>
      <c r="C143" s="80">
        <v>0</v>
      </c>
      <c r="D143" s="77">
        <v>5.3765209787971775E-5</v>
      </c>
      <c r="E143" s="81">
        <v>0</v>
      </c>
      <c r="F143" s="79"/>
      <c r="G143" s="79"/>
      <c r="H143" s="79"/>
      <c r="I143" s="79"/>
      <c r="J143" s="79"/>
      <c r="K143" s="79"/>
      <c r="L143" s="2"/>
    </row>
    <row r="144" spans="1:12">
      <c r="A144" s="67"/>
      <c r="B144" s="52" t="s">
        <v>150</v>
      </c>
      <c r="C144" s="80">
        <v>0</v>
      </c>
      <c r="D144" s="80">
        <v>0</v>
      </c>
      <c r="E144" s="81">
        <v>0</v>
      </c>
      <c r="F144" s="79"/>
      <c r="G144" s="79"/>
      <c r="H144" s="79"/>
      <c r="I144" s="79"/>
      <c r="J144" s="79"/>
      <c r="K144" s="79"/>
      <c r="L144" s="2"/>
    </row>
    <row r="145" spans="1:12">
      <c r="A145" s="67"/>
      <c r="B145" s="52" t="s">
        <v>30</v>
      </c>
      <c r="C145" s="77">
        <v>1.6644251191884839E-3</v>
      </c>
      <c r="D145" s="77">
        <v>3.6004980618236922E-3</v>
      </c>
      <c r="E145" s="78">
        <v>4.3193658698305994E-3</v>
      </c>
      <c r="F145" s="79"/>
      <c r="G145" s="79"/>
      <c r="H145" s="79"/>
      <c r="I145" s="79"/>
      <c r="J145" s="79"/>
      <c r="K145" s="79"/>
      <c r="L145" s="2"/>
    </row>
    <row r="146" spans="1:12">
      <c r="A146" s="67"/>
      <c r="B146" s="52" t="s">
        <v>38</v>
      </c>
      <c r="C146" s="77">
        <v>2.3470872777787274E-3</v>
      </c>
      <c r="D146" s="77">
        <v>3.369393424024654E-3</v>
      </c>
      <c r="E146" s="78">
        <v>3.6490999277851068E-3</v>
      </c>
      <c r="F146" s="79"/>
      <c r="G146" s="79"/>
      <c r="H146" s="79"/>
      <c r="I146" s="79"/>
      <c r="J146" s="79"/>
      <c r="K146" s="79"/>
      <c r="L146" s="2"/>
    </row>
    <row r="147" spans="1:12">
      <c r="A147" s="67"/>
      <c r="B147" s="52" t="s">
        <v>151</v>
      </c>
      <c r="C147" s="80">
        <v>5.1604179791085526E-5</v>
      </c>
      <c r="D147" s="80">
        <v>0</v>
      </c>
      <c r="E147" s="81">
        <v>0</v>
      </c>
      <c r="F147" s="79"/>
      <c r="G147" s="79"/>
      <c r="H147" s="79"/>
      <c r="I147" s="79"/>
      <c r="J147" s="79"/>
      <c r="K147" s="79"/>
      <c r="L147" s="2"/>
    </row>
    <row r="148" spans="1:12">
      <c r="A148" s="67"/>
      <c r="B148" s="52" t="s">
        <v>152</v>
      </c>
      <c r="C148" s="80">
        <v>0</v>
      </c>
      <c r="D148" s="80">
        <v>0</v>
      </c>
      <c r="E148" s="81">
        <v>0</v>
      </c>
      <c r="F148" s="79"/>
      <c r="G148" s="79"/>
      <c r="H148" s="79"/>
      <c r="I148" s="79"/>
      <c r="J148" s="79"/>
      <c r="K148" s="79"/>
      <c r="L148" s="2"/>
    </row>
    <row r="149" spans="1:12">
      <c r="A149" s="67"/>
      <c r="B149" s="52" t="s">
        <v>153</v>
      </c>
      <c r="C149" s="80">
        <v>0</v>
      </c>
      <c r="D149" s="80">
        <v>0</v>
      </c>
      <c r="E149" s="81">
        <v>0</v>
      </c>
      <c r="F149" s="79"/>
      <c r="G149" s="79"/>
      <c r="H149" s="79"/>
      <c r="I149" s="79"/>
      <c r="J149" s="79"/>
      <c r="K149" s="79"/>
      <c r="L149" s="2"/>
    </row>
    <row r="150" spans="1:12">
      <c r="A150" s="67"/>
      <c r="B150" s="52" t="s">
        <v>25</v>
      </c>
      <c r="C150" s="77">
        <v>3.0151442939524123E-3</v>
      </c>
      <c r="D150" s="77">
        <v>5.5180120987969221E-3</v>
      </c>
      <c r="E150" s="78">
        <v>6.6104546942795757E-3</v>
      </c>
      <c r="F150" s="79"/>
      <c r="G150" s="79"/>
      <c r="H150" s="79"/>
      <c r="I150" s="79"/>
      <c r="J150" s="79"/>
      <c r="K150" s="79"/>
      <c r="L150" s="2"/>
    </row>
    <row r="151" spans="1:12">
      <c r="A151" s="67"/>
      <c r="B151" s="52" t="s">
        <v>20</v>
      </c>
      <c r="C151" s="77">
        <v>5.5984082250383812E-3</v>
      </c>
      <c r="D151" s="77">
        <v>6.8549882411228658E-3</v>
      </c>
      <c r="E151" s="78">
        <v>1.4237323279446466E-2</v>
      </c>
      <c r="F151" s="79"/>
      <c r="G151" s="79"/>
      <c r="H151" s="79"/>
      <c r="I151" s="79"/>
      <c r="J151" s="79"/>
      <c r="K151" s="79"/>
      <c r="L151" s="2"/>
    </row>
    <row r="152" spans="1:12">
      <c r="A152" s="67"/>
      <c r="B152" s="52" t="s">
        <v>154</v>
      </c>
      <c r="C152" s="80">
        <v>0</v>
      </c>
      <c r="D152" s="80">
        <v>0</v>
      </c>
      <c r="E152" s="81">
        <v>0</v>
      </c>
      <c r="F152" s="79"/>
      <c r="G152" s="79"/>
      <c r="H152" s="79"/>
      <c r="I152" s="79"/>
      <c r="J152" s="79"/>
      <c r="K152" s="79"/>
      <c r="L152" s="2"/>
    </row>
    <row r="153" spans="1:12">
      <c r="A153" s="67"/>
      <c r="B153" s="52" t="s">
        <v>79</v>
      </c>
      <c r="C153" s="77">
        <v>4.7172790547038402E-4</v>
      </c>
      <c r="D153" s="77">
        <v>8.1894028893456767E-4</v>
      </c>
      <c r="E153" s="78">
        <v>1.0772508178170225E-3</v>
      </c>
      <c r="F153" s="79"/>
      <c r="G153" s="79"/>
      <c r="H153" s="79"/>
      <c r="I153" s="79"/>
      <c r="J153" s="79"/>
      <c r="K153" s="79"/>
      <c r="L153" s="2"/>
    </row>
    <row r="154" spans="1:12">
      <c r="A154" s="67"/>
      <c r="B154" s="52" t="s">
        <v>109</v>
      </c>
      <c r="C154" s="80">
        <v>0</v>
      </c>
      <c r="D154" s="80">
        <v>0</v>
      </c>
      <c r="E154" s="78">
        <v>1.8242120821205935E-4</v>
      </c>
      <c r="F154" s="79"/>
      <c r="G154" s="79"/>
      <c r="H154" s="79"/>
      <c r="I154" s="79"/>
      <c r="J154" s="79"/>
      <c r="K154" s="79"/>
      <c r="L154" s="2"/>
    </row>
    <row r="155" spans="1:12">
      <c r="A155" s="67"/>
      <c r="B155" s="52" t="s">
        <v>155</v>
      </c>
      <c r="C155" s="80">
        <v>0</v>
      </c>
      <c r="D155" s="80">
        <v>0</v>
      </c>
      <c r="E155" s="81">
        <v>0</v>
      </c>
      <c r="F155" s="79"/>
      <c r="G155" s="79"/>
      <c r="H155" s="79"/>
      <c r="I155" s="79"/>
      <c r="J155" s="79"/>
      <c r="K155" s="79"/>
      <c r="L155" s="2"/>
    </row>
    <row r="156" spans="1:12">
      <c r="A156" s="67"/>
      <c r="B156" s="52" t="s">
        <v>98</v>
      </c>
      <c r="C156" s="80">
        <v>0</v>
      </c>
      <c r="D156" s="77">
        <v>6.8602867477246792E-5</v>
      </c>
      <c r="E156" s="78">
        <v>2.554372991481448E-4</v>
      </c>
      <c r="F156" s="79"/>
      <c r="G156" s="79"/>
      <c r="H156" s="79"/>
      <c r="I156" s="79"/>
      <c r="J156" s="79"/>
      <c r="K156" s="79"/>
      <c r="L156" s="2"/>
    </row>
    <row r="157" spans="1:12">
      <c r="A157" s="67"/>
      <c r="B157" s="52" t="s">
        <v>156</v>
      </c>
      <c r="C157" s="80">
        <v>0</v>
      </c>
      <c r="D157" s="80">
        <v>0</v>
      </c>
      <c r="E157" s="81">
        <v>0</v>
      </c>
      <c r="F157" s="79"/>
      <c r="G157" s="79"/>
      <c r="H157" s="79"/>
      <c r="I157" s="79"/>
      <c r="J157" s="79"/>
      <c r="K157" s="79"/>
      <c r="L157" s="2"/>
    </row>
    <row r="158" spans="1:12">
      <c r="A158" s="67"/>
      <c r="B158" s="52" t="s">
        <v>61</v>
      </c>
      <c r="C158" s="77">
        <v>2.5488846434224401E-4</v>
      </c>
      <c r="D158" s="77">
        <v>1.6328397141985296E-3</v>
      </c>
      <c r="E158" s="78">
        <v>2.3886141838423756E-3</v>
      </c>
      <c r="F158" s="79"/>
      <c r="G158" s="79"/>
      <c r="H158" s="79"/>
      <c r="I158" s="79"/>
      <c r="J158" s="79"/>
      <c r="K158" s="79"/>
      <c r="L158" s="2"/>
    </row>
    <row r="159" spans="1:12">
      <c r="A159" s="67"/>
      <c r="B159" s="52" t="s">
        <v>54</v>
      </c>
      <c r="C159" s="77">
        <v>1.7980597100103178E-3</v>
      </c>
      <c r="D159" s="77">
        <v>2.2322090785412102E-3</v>
      </c>
      <c r="E159" s="78">
        <v>2.480283737394388E-3</v>
      </c>
      <c r="F159" s="79"/>
      <c r="G159" s="79"/>
      <c r="H159" s="79"/>
      <c r="I159" s="79"/>
      <c r="J159" s="79"/>
      <c r="K159" s="79"/>
      <c r="L159" s="2"/>
    </row>
    <row r="160" spans="1:12">
      <c r="A160" s="67"/>
      <c r="B160" s="52" t="s">
        <v>14</v>
      </c>
      <c r="C160" s="77">
        <v>1.7295168648461215E-2</v>
      </c>
      <c r="D160" s="77">
        <v>1.6722306380497511E-2</v>
      </c>
      <c r="E160" s="78">
        <v>3.22092346932535E-2</v>
      </c>
      <c r="F160" s="79"/>
      <c r="G160" s="79"/>
      <c r="H160" s="79"/>
      <c r="I160" s="79"/>
      <c r="J160" s="79"/>
      <c r="K160" s="79"/>
      <c r="L160" s="2"/>
    </row>
    <row r="161" spans="1:12">
      <c r="A161" s="67"/>
      <c r="B161" s="52" t="s">
        <v>91</v>
      </c>
      <c r="C161" s="77">
        <v>0</v>
      </c>
      <c r="D161" s="77">
        <v>1.9981660756061178E-4</v>
      </c>
      <c r="E161" s="78">
        <v>4.4253061396758603E-4</v>
      </c>
      <c r="F161" s="79"/>
      <c r="G161" s="79"/>
      <c r="H161" s="79"/>
      <c r="I161" s="79"/>
      <c r="J161" s="79"/>
      <c r="K161" s="79"/>
      <c r="L161" s="2"/>
    </row>
    <row r="162" spans="1:12">
      <c r="A162" s="67"/>
      <c r="B162" s="52" t="s">
        <v>44</v>
      </c>
      <c r="C162" s="77">
        <v>1.0125651009391806E-3</v>
      </c>
      <c r="D162" s="77">
        <v>3.8363594444206181E-3</v>
      </c>
      <c r="E162" s="78">
        <v>5.5877911863401767E-3</v>
      </c>
      <c r="F162" s="79"/>
      <c r="G162" s="79"/>
      <c r="H162" s="79"/>
      <c r="I162" s="79"/>
      <c r="J162" s="79"/>
      <c r="K162" s="79"/>
      <c r="L162" s="2"/>
    </row>
    <row r="163" spans="1:12">
      <c r="A163" s="67"/>
      <c r="B163" s="52" t="s">
        <v>157</v>
      </c>
      <c r="C163" s="80">
        <v>0</v>
      </c>
      <c r="D163" s="80">
        <v>0</v>
      </c>
      <c r="E163" s="81">
        <v>0</v>
      </c>
      <c r="F163" s="79"/>
      <c r="G163" s="79"/>
      <c r="H163" s="79"/>
      <c r="I163" s="79"/>
      <c r="J163" s="79"/>
      <c r="K163" s="79"/>
      <c r="L163" s="2"/>
    </row>
    <row r="164" spans="1:12">
      <c r="A164" s="67"/>
      <c r="B164" s="52" t="s">
        <v>21</v>
      </c>
      <c r="C164" s="77">
        <v>4.254132103483705E-3</v>
      </c>
      <c r="D164" s="77">
        <v>4.9971511984821092E-3</v>
      </c>
      <c r="E164" s="78">
        <v>1.1612995670424182E-2</v>
      </c>
      <c r="F164" s="79"/>
      <c r="G164" s="79"/>
      <c r="H164" s="79"/>
      <c r="I164" s="79"/>
      <c r="J164" s="79"/>
      <c r="K164" s="79"/>
      <c r="L164" s="2"/>
    </row>
    <row r="165" spans="1:12">
      <c r="A165" s="67"/>
      <c r="B165" s="52" t="s">
        <v>158</v>
      </c>
      <c r="C165" s="80">
        <v>0</v>
      </c>
      <c r="D165" s="80">
        <v>0</v>
      </c>
      <c r="E165" s="81">
        <v>0</v>
      </c>
      <c r="F165" s="79"/>
      <c r="G165" s="79"/>
      <c r="H165" s="79"/>
      <c r="I165" s="79"/>
      <c r="J165" s="79"/>
      <c r="K165" s="79"/>
      <c r="L165" s="2"/>
    </row>
    <row r="166" spans="1:12">
      <c r="A166" s="67"/>
      <c r="B166" s="52" t="s">
        <v>68</v>
      </c>
      <c r="C166" s="77">
        <v>1.2109226635941704E-3</v>
      </c>
      <c r="D166" s="77">
        <v>2.2646676640342978E-3</v>
      </c>
      <c r="E166" s="78">
        <v>3.2135512134817443E-3</v>
      </c>
      <c r="F166" s="79"/>
      <c r="G166" s="79"/>
      <c r="H166" s="79"/>
      <c r="I166" s="79"/>
      <c r="J166" s="79"/>
      <c r="K166" s="79"/>
      <c r="L166" s="2"/>
    </row>
    <row r="167" spans="1:12">
      <c r="A167" s="67"/>
      <c r="B167" s="52" t="s">
        <v>159</v>
      </c>
      <c r="C167" s="80">
        <v>0</v>
      </c>
      <c r="D167" s="80">
        <v>0</v>
      </c>
      <c r="E167" s="81">
        <v>0</v>
      </c>
      <c r="F167" s="79"/>
      <c r="G167" s="79"/>
      <c r="H167" s="79"/>
      <c r="I167" s="79"/>
      <c r="J167" s="79"/>
      <c r="K167" s="79"/>
      <c r="L167" s="2"/>
    </row>
    <row r="168" spans="1:12">
      <c r="A168" s="67"/>
      <c r="B168" s="52" t="s">
        <v>160</v>
      </c>
      <c r="C168" s="80">
        <v>0</v>
      </c>
      <c r="D168" s="80">
        <v>0</v>
      </c>
      <c r="E168" s="81">
        <v>0</v>
      </c>
      <c r="F168" s="79"/>
      <c r="G168" s="79"/>
      <c r="H168" s="79"/>
      <c r="I168" s="79"/>
      <c r="J168" s="79"/>
      <c r="K168" s="79"/>
      <c r="L168" s="2"/>
    </row>
    <row r="169" spans="1:12">
      <c r="A169" s="67"/>
      <c r="B169" s="52" t="s">
        <v>64</v>
      </c>
      <c r="C169" s="77">
        <v>1.0159584346710509E-3</v>
      </c>
      <c r="D169" s="77">
        <v>2.6817883598202947E-3</v>
      </c>
      <c r="E169" s="78">
        <v>1.900941034712613E-3</v>
      </c>
      <c r="F169" s="79"/>
      <c r="G169" s="79"/>
      <c r="H169" s="79"/>
      <c r="I169" s="79"/>
      <c r="J169" s="79"/>
      <c r="K169" s="79"/>
      <c r="L169" s="2"/>
    </row>
    <row r="170" spans="1:12">
      <c r="A170" s="67"/>
      <c r="B170" s="52" t="s">
        <v>41</v>
      </c>
      <c r="C170" s="77">
        <v>1.4953261285798123E-3</v>
      </c>
      <c r="D170" s="77">
        <v>3.0899695861987156E-3</v>
      </c>
      <c r="E170" s="78">
        <v>3.8286296965386558E-3</v>
      </c>
      <c r="F170" s="79"/>
      <c r="G170" s="79"/>
      <c r="H170" s="79"/>
      <c r="I170" s="79"/>
      <c r="J170" s="79"/>
      <c r="K170" s="79"/>
      <c r="L170" s="2"/>
    </row>
    <row r="171" spans="1:12">
      <c r="A171" s="67"/>
      <c r="B171" s="52" t="s">
        <v>161</v>
      </c>
      <c r="C171" s="82"/>
      <c r="D171" s="82"/>
      <c r="E171" s="81">
        <v>0</v>
      </c>
      <c r="F171" s="79"/>
      <c r="G171" s="79"/>
      <c r="H171" s="79"/>
      <c r="I171" s="79"/>
      <c r="J171" s="79"/>
      <c r="K171" s="79"/>
      <c r="L171" s="2"/>
    </row>
    <row r="172" spans="1:12">
      <c r="A172" s="67"/>
      <c r="B172" s="52" t="s">
        <v>56</v>
      </c>
      <c r="C172" s="77">
        <v>1.2237195755282057E-3</v>
      </c>
      <c r="D172" s="77">
        <v>2.8166137004524204E-3</v>
      </c>
      <c r="E172" s="78">
        <v>4.6652747679688487E-3</v>
      </c>
      <c r="F172" s="79"/>
      <c r="G172" s="79"/>
      <c r="H172" s="79"/>
      <c r="I172" s="79"/>
      <c r="J172" s="79"/>
      <c r="K172" s="79"/>
      <c r="L172" s="2"/>
    </row>
    <row r="173" spans="1:12">
      <c r="A173" s="67"/>
      <c r="B173" s="52" t="s">
        <v>28</v>
      </c>
      <c r="C173" s="77">
        <v>4.3378692067402806E-3</v>
      </c>
      <c r="D173" s="77">
        <v>6.8454037999711457E-3</v>
      </c>
      <c r="E173" s="78">
        <v>9.8204570983384115E-3</v>
      </c>
      <c r="F173" s="79"/>
      <c r="G173" s="79"/>
      <c r="H173" s="79"/>
      <c r="I173" s="79"/>
      <c r="J173" s="79"/>
      <c r="K173" s="79"/>
      <c r="L173" s="2"/>
    </row>
    <row r="174" spans="1:12">
      <c r="A174" s="67"/>
      <c r="B174" s="52" t="s">
        <v>47</v>
      </c>
      <c r="C174" s="77">
        <v>2.1663485663303253E-3</v>
      </c>
      <c r="D174" s="77">
        <v>2.8686570884296357E-3</v>
      </c>
      <c r="E174" s="78">
        <v>2.9706208124962389E-3</v>
      </c>
      <c r="F174" s="79"/>
      <c r="G174" s="79"/>
      <c r="H174" s="79"/>
      <c r="I174" s="79"/>
      <c r="J174" s="79"/>
      <c r="K174" s="79"/>
      <c r="L174" s="2"/>
    </row>
    <row r="175" spans="1:12">
      <c r="A175" s="67"/>
      <c r="B175" s="52" t="s">
        <v>162</v>
      </c>
      <c r="C175" s="80">
        <v>0</v>
      </c>
      <c r="D175" s="80">
        <v>0</v>
      </c>
      <c r="E175" s="81">
        <v>0</v>
      </c>
      <c r="F175" s="79"/>
      <c r="G175" s="79"/>
      <c r="H175" s="79"/>
      <c r="I175" s="79"/>
      <c r="J175" s="79"/>
      <c r="K175" s="79"/>
      <c r="L175" s="2"/>
    </row>
    <row r="176" spans="1:12">
      <c r="A176" s="67"/>
      <c r="B176" s="52" t="s">
        <v>163</v>
      </c>
      <c r="C176" s="80">
        <v>0</v>
      </c>
      <c r="D176" s="80">
        <v>0</v>
      </c>
      <c r="E176" s="81">
        <v>0</v>
      </c>
      <c r="F176" s="79"/>
      <c r="G176" s="79"/>
      <c r="H176" s="79"/>
      <c r="I176" s="79"/>
      <c r="J176" s="79"/>
      <c r="K176" s="79"/>
      <c r="L176" s="2"/>
    </row>
    <row r="177" spans="1:12">
      <c r="A177" s="67"/>
      <c r="B177" s="52" t="s">
        <v>81</v>
      </c>
      <c r="C177" s="83"/>
      <c r="D177" s="83"/>
      <c r="E177" s="78">
        <v>8.7499536844358949E-4</v>
      </c>
      <c r="F177" s="79"/>
      <c r="G177" s="79"/>
      <c r="H177" s="79"/>
      <c r="I177" s="79"/>
      <c r="J177" s="79"/>
      <c r="K177" s="79"/>
      <c r="L177" s="2"/>
    </row>
    <row r="178" spans="1:12">
      <c r="A178" s="67"/>
      <c r="B178" s="52" t="s">
        <v>164</v>
      </c>
      <c r="C178" s="80">
        <v>0</v>
      </c>
      <c r="D178" s="80">
        <v>0</v>
      </c>
      <c r="E178" s="81">
        <v>0</v>
      </c>
      <c r="F178" s="79"/>
      <c r="G178" s="79"/>
      <c r="H178" s="79"/>
      <c r="I178" s="79"/>
      <c r="J178" s="79"/>
      <c r="K178" s="79"/>
      <c r="L178" s="2"/>
    </row>
    <row r="179" spans="1:12">
      <c r="A179" s="67"/>
      <c r="B179" s="52" t="s">
        <v>51</v>
      </c>
      <c r="C179" s="77">
        <v>9.7058912526710734E-4</v>
      </c>
      <c r="D179" s="77">
        <v>1.5886438434510874E-3</v>
      </c>
      <c r="E179" s="78">
        <v>1.7812336641925375E-3</v>
      </c>
      <c r="F179" s="79"/>
      <c r="G179" s="79"/>
      <c r="H179" s="79"/>
      <c r="I179" s="79"/>
      <c r="J179" s="79"/>
      <c r="K179" s="79"/>
      <c r="L179" s="2"/>
    </row>
    <row r="180" spans="1:12">
      <c r="A180" s="67"/>
      <c r="B180" s="52" t="s">
        <v>60</v>
      </c>
      <c r="C180" s="77">
        <v>4.1126917726619572E-4</v>
      </c>
      <c r="D180" s="77">
        <v>8.2138417616031147E-4</v>
      </c>
      <c r="E180" s="78">
        <v>9.1484727006087047E-4</v>
      </c>
      <c r="F180" s="79"/>
      <c r="G180" s="79"/>
      <c r="H180" s="79"/>
      <c r="I180" s="79"/>
      <c r="J180" s="79"/>
      <c r="K180" s="79"/>
      <c r="L180" s="2"/>
    </row>
    <row r="181" spans="1:12">
      <c r="A181" s="67"/>
      <c r="B181" s="52" t="s">
        <v>165</v>
      </c>
      <c r="C181" s="80">
        <v>0</v>
      </c>
      <c r="D181" s="80">
        <v>0</v>
      </c>
      <c r="E181" s="81">
        <v>0</v>
      </c>
      <c r="F181" s="79"/>
      <c r="G181" s="79"/>
      <c r="H181" s="79"/>
      <c r="I181" s="79"/>
      <c r="J181" s="79"/>
      <c r="K181" s="79"/>
      <c r="L181" s="2"/>
    </row>
    <row r="182" spans="1:12">
      <c r="A182" s="67"/>
      <c r="B182" s="52" t="s">
        <v>166</v>
      </c>
      <c r="C182" s="80">
        <v>0</v>
      </c>
      <c r="D182" s="80">
        <v>0</v>
      </c>
      <c r="E182" s="81">
        <v>0</v>
      </c>
      <c r="F182" s="79"/>
      <c r="G182" s="79"/>
      <c r="H182" s="79"/>
      <c r="I182" s="79"/>
      <c r="J182" s="79"/>
      <c r="K182" s="79"/>
      <c r="L182" s="2"/>
    </row>
    <row r="183" spans="1:12">
      <c r="A183" s="67"/>
      <c r="B183" s="52" t="s">
        <v>69</v>
      </c>
      <c r="C183" s="77">
        <v>1.3648317842090191E-3</v>
      </c>
      <c r="D183" s="77">
        <v>1.5419280878174251E-3</v>
      </c>
      <c r="E183" s="78">
        <v>2.5078076561179086E-3</v>
      </c>
      <c r="F183" s="79"/>
      <c r="G183" s="79"/>
      <c r="H183" s="79"/>
      <c r="I183" s="79"/>
      <c r="J183" s="79"/>
      <c r="K183" s="79"/>
      <c r="L183" s="2"/>
    </row>
    <row r="184" spans="1:12">
      <c r="A184" s="67"/>
      <c r="B184" s="52" t="s">
        <v>167</v>
      </c>
      <c r="C184" s="80">
        <v>0</v>
      </c>
      <c r="D184" s="80">
        <v>0</v>
      </c>
      <c r="E184" s="81">
        <v>0</v>
      </c>
      <c r="F184" s="79"/>
      <c r="G184" s="79"/>
      <c r="H184" s="79"/>
      <c r="I184" s="79"/>
      <c r="J184" s="79"/>
      <c r="K184" s="79"/>
      <c r="L184" s="2"/>
    </row>
    <row r="185" spans="1:12">
      <c r="A185" s="67"/>
      <c r="B185" s="52" t="s">
        <v>168</v>
      </c>
      <c r="C185" s="80">
        <v>0</v>
      </c>
      <c r="D185" s="80">
        <v>0</v>
      </c>
      <c r="E185" s="81">
        <v>0</v>
      </c>
      <c r="F185" s="79"/>
      <c r="G185" s="79"/>
      <c r="H185" s="79"/>
      <c r="I185" s="79"/>
      <c r="J185" s="79"/>
      <c r="K185" s="79"/>
      <c r="L185" s="2"/>
    </row>
    <row r="186" spans="1:12">
      <c r="A186" s="67"/>
      <c r="B186" s="52" t="s">
        <v>18</v>
      </c>
      <c r="C186" s="77">
        <v>9.9928737369372016E-3</v>
      </c>
      <c r="D186" s="77">
        <v>2.3857611892839851E-2</v>
      </c>
      <c r="E186" s="78">
        <v>3.1779925812846284E-2</v>
      </c>
      <c r="F186" s="79"/>
      <c r="G186" s="79"/>
      <c r="H186" s="79"/>
      <c r="I186" s="79"/>
      <c r="J186" s="79"/>
      <c r="K186" s="79"/>
      <c r="L186" s="2"/>
    </row>
    <row r="187" spans="1:12">
      <c r="A187" s="67"/>
      <c r="B187" s="52" t="s">
        <v>92</v>
      </c>
      <c r="C187" s="77">
        <v>3.8422854304149672E-4</v>
      </c>
      <c r="D187" s="77">
        <v>4.5306404939765983E-4</v>
      </c>
      <c r="E187" s="78">
        <v>6.5741426908957933E-4</v>
      </c>
      <c r="F187" s="79"/>
      <c r="G187" s="79"/>
      <c r="H187" s="79"/>
      <c r="I187" s="79"/>
      <c r="J187" s="79"/>
      <c r="K187" s="79"/>
      <c r="L187" s="2"/>
    </row>
    <row r="188" spans="1:12">
      <c r="A188" s="67"/>
      <c r="B188" s="52" t="s">
        <v>70</v>
      </c>
      <c r="C188" s="77">
        <v>5.7747322687191861E-4</v>
      </c>
      <c r="D188" s="77">
        <v>1.3501210227892708E-3</v>
      </c>
      <c r="E188" s="78">
        <v>1.9992920314164274E-3</v>
      </c>
      <c r="F188" s="79"/>
      <c r="G188" s="79"/>
      <c r="H188" s="79"/>
      <c r="I188" s="79"/>
      <c r="J188" s="79"/>
      <c r="K188" s="79"/>
      <c r="L188" s="2"/>
    </row>
    <row r="189" spans="1:12">
      <c r="A189" s="67"/>
      <c r="B189" s="52" t="s">
        <v>48</v>
      </c>
      <c r="C189" s="77">
        <v>2.9972535154419162E-3</v>
      </c>
      <c r="D189" s="77">
        <v>5.0831424353313384E-3</v>
      </c>
      <c r="E189" s="78">
        <v>9.5292935851247467E-3</v>
      </c>
      <c r="F189" s="79"/>
      <c r="G189" s="79"/>
      <c r="H189" s="79"/>
      <c r="I189" s="79"/>
      <c r="J189" s="79"/>
      <c r="K189" s="79"/>
      <c r="L189" s="2"/>
    </row>
    <row r="190" spans="1:12">
      <c r="A190" s="67"/>
      <c r="B190" s="52" t="s">
        <v>169</v>
      </c>
      <c r="C190" s="80">
        <v>0</v>
      </c>
      <c r="D190" s="80">
        <v>0</v>
      </c>
      <c r="E190" s="81">
        <v>0</v>
      </c>
      <c r="F190" s="79"/>
      <c r="G190" s="79"/>
      <c r="H190" s="79"/>
      <c r="I190" s="79"/>
      <c r="J190" s="79"/>
      <c r="K190" s="79"/>
      <c r="L190" s="2"/>
    </row>
    <row r="191" spans="1:12">
      <c r="A191" s="67"/>
      <c r="B191" s="52" t="s">
        <v>104</v>
      </c>
      <c r="C191" s="80">
        <v>0</v>
      </c>
      <c r="D191" s="80">
        <v>0</v>
      </c>
      <c r="E191" s="78">
        <v>1.9220916712191024E-4</v>
      </c>
      <c r="F191" s="79"/>
      <c r="G191" s="79"/>
      <c r="H191" s="79"/>
      <c r="I191" s="79"/>
      <c r="J191" s="79"/>
      <c r="K191" s="79"/>
      <c r="L191" s="2"/>
    </row>
    <row r="192" spans="1:12">
      <c r="A192" s="67"/>
      <c r="B192" s="52" t="s">
        <v>19</v>
      </c>
      <c r="C192" s="77">
        <v>1.0301206858732434E-2</v>
      </c>
      <c r="D192" s="77">
        <v>8.5483557325525331E-3</v>
      </c>
      <c r="E192" s="78">
        <v>9.530095194727542E-3</v>
      </c>
      <c r="F192" s="79"/>
      <c r="G192" s="79"/>
      <c r="H192" s="79"/>
      <c r="I192" s="79"/>
      <c r="J192" s="79"/>
      <c r="K192" s="79"/>
      <c r="L192" s="2"/>
    </row>
    <row r="193" spans="1:12">
      <c r="A193" s="67"/>
      <c r="B193" s="52" t="s">
        <v>52</v>
      </c>
      <c r="C193" s="77">
        <v>1.0788509860221974E-3</v>
      </c>
      <c r="D193" s="77">
        <v>2.033363591169444E-3</v>
      </c>
      <c r="E193" s="78">
        <v>1.9362434640474786E-3</v>
      </c>
      <c r="F193" s="79"/>
      <c r="G193" s="79"/>
      <c r="H193" s="79"/>
      <c r="I193" s="79"/>
      <c r="J193" s="79"/>
      <c r="K193" s="79"/>
      <c r="L193" s="2"/>
    </row>
    <row r="194" spans="1:12">
      <c r="A194" s="67"/>
      <c r="B194" s="52" t="s">
        <v>22</v>
      </c>
      <c r="C194" s="77">
        <v>5.2828643076881189E-3</v>
      </c>
      <c r="D194" s="77">
        <v>7.9661705806554784E-3</v>
      </c>
      <c r="E194" s="78">
        <v>8.9017015947771925E-3</v>
      </c>
      <c r="F194" s="79"/>
      <c r="G194" s="79"/>
      <c r="H194" s="79"/>
      <c r="I194" s="79"/>
      <c r="J194" s="79"/>
      <c r="K194" s="79"/>
      <c r="L194" s="2"/>
    </row>
    <row r="195" spans="1:12">
      <c r="A195" s="67"/>
      <c r="B195" s="52" t="s">
        <v>94</v>
      </c>
      <c r="C195" s="80">
        <v>0</v>
      </c>
      <c r="D195" s="77">
        <v>8.69091961091846E-5</v>
      </c>
      <c r="E195" s="78">
        <v>2.9250475230546544E-4</v>
      </c>
      <c r="F195" s="79"/>
      <c r="G195" s="79"/>
      <c r="H195" s="79"/>
      <c r="I195" s="79"/>
      <c r="J195" s="79"/>
      <c r="K195" s="79"/>
      <c r="L195" s="2"/>
    </row>
    <row r="196" spans="1:12">
      <c r="A196" s="67"/>
      <c r="B196" s="52" t="s">
        <v>95</v>
      </c>
      <c r="C196" s="77">
        <v>6.2218694149150612E-4</v>
      </c>
      <c r="D196" s="77">
        <v>5.1321681496179872E-4</v>
      </c>
      <c r="E196" s="78">
        <v>1.080084950809199E-3</v>
      </c>
      <c r="F196" s="79"/>
      <c r="G196" s="79"/>
      <c r="H196" s="79"/>
      <c r="I196" s="79"/>
      <c r="J196" s="79"/>
      <c r="K196" s="79"/>
      <c r="L196" s="2"/>
    </row>
    <row r="197" spans="1:12">
      <c r="A197" s="67"/>
      <c r="B197" s="52" t="s">
        <v>55</v>
      </c>
      <c r="C197" s="77">
        <v>2.2089506517667095E-3</v>
      </c>
      <c r="D197" s="77">
        <v>2.6289821688085541E-3</v>
      </c>
      <c r="E197" s="78">
        <v>3.7243311496592724E-3</v>
      </c>
      <c r="F197" s="79"/>
      <c r="G197" s="79"/>
      <c r="H197" s="79"/>
      <c r="I197" s="79"/>
      <c r="J197" s="79"/>
      <c r="K197" s="79"/>
      <c r="L197" s="2"/>
    </row>
    <row r="198" spans="1:12">
      <c r="A198" s="67"/>
      <c r="B198" s="52" t="s">
        <v>107</v>
      </c>
      <c r="C198" s="77">
        <v>8.8358224435811065E-5</v>
      </c>
      <c r="D198" s="77">
        <v>4.6910725367483638E-5</v>
      </c>
      <c r="E198" s="78">
        <v>2.1920340761588357E-4</v>
      </c>
      <c r="F198" s="79"/>
      <c r="G198" s="79"/>
      <c r="H198" s="79"/>
      <c r="I198" s="79"/>
      <c r="J198" s="79"/>
      <c r="K198" s="79"/>
      <c r="L198" s="2"/>
    </row>
    <row r="199" spans="1:12">
      <c r="A199" s="67"/>
      <c r="B199" s="52" t="s">
        <v>170</v>
      </c>
      <c r="C199" s="80">
        <v>0</v>
      </c>
      <c r="D199" s="80">
        <v>0</v>
      </c>
      <c r="E199" s="81">
        <v>0</v>
      </c>
      <c r="F199" s="79"/>
      <c r="G199" s="79"/>
      <c r="H199" s="79"/>
      <c r="I199" s="79"/>
      <c r="J199" s="79"/>
      <c r="K199" s="79"/>
      <c r="L199" s="2"/>
    </row>
    <row r="200" spans="1:12">
      <c r="A200" s="67"/>
      <c r="B200" s="52" t="s">
        <v>171</v>
      </c>
      <c r="C200" s="80">
        <v>0</v>
      </c>
      <c r="D200" s="80">
        <v>0</v>
      </c>
      <c r="E200" s="81">
        <v>0</v>
      </c>
      <c r="F200" s="79"/>
      <c r="G200" s="79"/>
      <c r="H200" s="79"/>
      <c r="I200" s="79"/>
      <c r="J200" s="79"/>
      <c r="K200" s="79"/>
      <c r="L200" s="2"/>
    </row>
    <row r="201" spans="1:12">
      <c r="A201" s="67"/>
      <c r="B201" s="52" t="s">
        <v>172</v>
      </c>
      <c r="C201" s="80">
        <v>0</v>
      </c>
      <c r="D201" s="80">
        <v>0</v>
      </c>
      <c r="E201" s="81">
        <v>0</v>
      </c>
      <c r="F201" s="79"/>
      <c r="G201" s="79"/>
      <c r="H201" s="79"/>
      <c r="I201" s="79"/>
      <c r="J201" s="79"/>
      <c r="K201" s="79"/>
      <c r="L201" s="2"/>
    </row>
    <row r="202" spans="1:12">
      <c r="A202" s="2"/>
      <c r="B202" s="2"/>
      <c r="C202" s="2"/>
      <c r="D202" s="2"/>
      <c r="E202" s="2"/>
      <c r="F202" s="2"/>
      <c r="G202" s="2"/>
      <c r="H202" s="2"/>
      <c r="I202" s="2"/>
      <c r="J202" s="2"/>
      <c r="K202" s="2"/>
      <c r="L202" s="2"/>
    </row>
    <row r="203" spans="1:12">
      <c r="A203" s="2"/>
      <c r="B203" s="2"/>
      <c r="C203" s="2"/>
      <c r="D203" s="2"/>
      <c r="E203" s="2"/>
      <c r="F203" s="2"/>
      <c r="G203" s="2"/>
      <c r="H203" s="2"/>
      <c r="I203" s="2"/>
      <c r="J203" s="2"/>
      <c r="K203" s="2"/>
      <c r="L203" s="2"/>
    </row>
    <row r="204" spans="1:12">
      <c r="A204" s="2"/>
      <c r="B204" s="2"/>
      <c r="C204" s="2"/>
      <c r="D204" s="2"/>
      <c r="E204" s="2"/>
      <c r="F204" s="2"/>
      <c r="G204" s="2"/>
      <c r="H204" s="2"/>
      <c r="I204" s="2"/>
      <c r="J204" s="2"/>
      <c r="K204" s="2"/>
      <c r="L204" s="2"/>
    </row>
  </sheetData>
  <autoFilter ref="B42:E201" xr:uid="{00000000-0009-0000-0000-000003000000}">
    <sortState ref="B43:E201">
      <sortCondition ref="B42:B201"/>
    </sortState>
  </autoFilter>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98"/>
  <sheetViews>
    <sheetView topLeftCell="A2" zoomScaleNormal="100" workbookViewId="0">
      <selection activeCell="G10" sqref="G10"/>
    </sheetView>
  </sheetViews>
  <sheetFormatPr defaultRowHeight="15"/>
  <cols>
    <col min="1" max="1" width="7.140625" customWidth="1"/>
    <col min="2" max="2" width="19.7109375" customWidth="1"/>
    <col min="3" max="5" width="21" customWidth="1"/>
    <col min="6" max="8" width="14.42578125" customWidth="1"/>
    <col min="9" max="11" width="18.7109375" customWidth="1"/>
    <col min="12" max="12" width="16.85546875" customWidth="1"/>
    <col min="13" max="13" width="18.7109375" customWidth="1"/>
    <col min="14" max="21" width="9.140625" customWidth="1"/>
  </cols>
  <sheetData>
    <row r="1" spans="1:13">
      <c r="A1" s="16" t="s">
        <v>0</v>
      </c>
      <c r="B1" s="2"/>
      <c r="C1" s="17"/>
      <c r="D1" s="2"/>
      <c r="E1" s="18"/>
      <c r="F1" s="18"/>
      <c r="G1" s="18"/>
      <c r="H1" s="18"/>
      <c r="I1" s="18"/>
      <c r="J1" s="18"/>
      <c r="K1" s="2"/>
      <c r="L1" s="18"/>
      <c r="M1" s="18"/>
    </row>
    <row r="2" spans="1:13" ht="15.75">
      <c r="A2" s="19" t="s">
        <v>389</v>
      </c>
      <c r="B2" s="2"/>
      <c r="C2" s="20"/>
      <c r="D2" s="21"/>
      <c r="E2" s="22"/>
      <c r="F2" s="21"/>
      <c r="G2" s="2"/>
      <c r="H2" s="13"/>
      <c r="I2" s="13"/>
      <c r="J2" s="13"/>
      <c r="K2" s="2"/>
      <c r="L2" s="21"/>
      <c r="M2" s="14"/>
    </row>
    <row r="3" spans="1:13">
      <c r="A3" s="675">
        <v>43831</v>
      </c>
      <c r="C3" s="17"/>
      <c r="D3" s="17"/>
      <c r="E3" s="17"/>
      <c r="F3" s="23"/>
      <c r="G3" s="2"/>
      <c r="H3" s="2"/>
      <c r="I3" s="2"/>
      <c r="J3" s="2"/>
      <c r="K3" s="2"/>
      <c r="L3" s="2"/>
      <c r="M3" s="2"/>
    </row>
    <row r="4" spans="1:13">
      <c r="A4" s="2"/>
      <c r="B4" s="24"/>
      <c r="C4" s="2"/>
      <c r="D4" s="2"/>
      <c r="E4" s="25"/>
      <c r="F4" s="2"/>
      <c r="G4" s="2"/>
      <c r="H4" s="2"/>
      <c r="I4" s="2"/>
      <c r="K4" s="2"/>
      <c r="L4" s="26"/>
      <c r="M4" s="26"/>
    </row>
    <row r="5" spans="1:13">
      <c r="A5" s="2"/>
      <c r="F5" s="76"/>
      <c r="G5" s="76"/>
      <c r="H5" s="226"/>
      <c r="I5" s="226"/>
    </row>
    <row r="6" spans="1:13">
      <c r="A6" s="2"/>
      <c r="F6" s="76"/>
      <c r="G6" s="76"/>
      <c r="H6" s="226"/>
      <c r="I6" s="226"/>
      <c r="J6" s="76"/>
    </row>
    <row r="7" spans="1:13">
      <c r="A7" s="2"/>
      <c r="F7" s="123"/>
      <c r="G7" s="267">
        <v>2010</v>
      </c>
      <c r="H7" s="267">
        <v>2015</v>
      </c>
      <c r="I7" s="267">
        <v>2020</v>
      </c>
      <c r="J7" s="76"/>
      <c r="K7" s="226"/>
    </row>
    <row r="8" spans="1:13">
      <c r="A8" s="33"/>
      <c r="F8" s="123" t="str">
        <f>B19</f>
        <v>United Kingdom</v>
      </c>
      <c r="G8" s="268">
        <f>F19</f>
        <v>1.5899182643427219E-2</v>
      </c>
      <c r="H8" s="268">
        <f>G19</f>
        <v>1.1011294229613675E-2</v>
      </c>
      <c r="I8" s="268">
        <f>H19</f>
        <v>1.0087389430007273E-2</v>
      </c>
      <c r="J8" s="76"/>
      <c r="K8" s="226"/>
    </row>
    <row r="9" spans="1:13">
      <c r="A9" s="2"/>
      <c r="F9" s="123" t="str">
        <f>B18</f>
        <v>France</v>
      </c>
      <c r="G9" s="268">
        <f>F18</f>
        <v>1.6505371546384387E-2</v>
      </c>
      <c r="H9" s="268">
        <f>G18</f>
        <v>1.23590394180526E-2</v>
      </c>
      <c r="I9" s="268">
        <f>H18</f>
        <v>1.1809244059076428E-2</v>
      </c>
      <c r="J9" s="76"/>
      <c r="K9" s="76"/>
    </row>
    <row r="10" spans="1:13">
      <c r="A10" s="2"/>
      <c r="F10" s="123" t="str">
        <f>B17</f>
        <v>Germany</v>
      </c>
      <c r="G10" s="268">
        <f>F17</f>
        <v>2.2635087043207939E-2</v>
      </c>
      <c r="H10" s="268">
        <f>G17</f>
        <v>2.4692038948641973E-2</v>
      </c>
      <c r="I10" s="268">
        <f>H17</f>
        <v>2.7558902760161357E-2</v>
      </c>
      <c r="J10" s="76"/>
      <c r="K10" s="76"/>
    </row>
    <row r="11" spans="1:13">
      <c r="A11" s="2"/>
      <c r="F11" s="76"/>
      <c r="G11" s="76"/>
      <c r="H11" s="76"/>
      <c r="I11" s="76"/>
      <c r="J11" s="76"/>
    </row>
    <row r="12" spans="1:13">
      <c r="A12" s="2"/>
      <c r="F12" s="76"/>
      <c r="G12" s="76"/>
      <c r="H12" s="76"/>
      <c r="I12" s="76"/>
      <c r="J12" s="76"/>
    </row>
    <row r="13" spans="1:13">
      <c r="A13" s="2"/>
      <c r="F13" s="76"/>
      <c r="G13" s="76"/>
      <c r="H13" s="76"/>
      <c r="I13" s="76"/>
      <c r="J13" s="76"/>
    </row>
    <row r="14" spans="1:13">
      <c r="A14" s="2"/>
      <c r="F14" s="76"/>
      <c r="G14" s="76"/>
      <c r="H14" s="76"/>
      <c r="I14" s="76"/>
    </row>
    <row r="15" spans="1:13">
      <c r="A15" s="2"/>
      <c r="F15" s="76"/>
      <c r="G15" s="76"/>
      <c r="H15" s="76"/>
      <c r="I15" s="76"/>
    </row>
    <row r="16" spans="1:13">
      <c r="A16" s="2"/>
      <c r="B16" s="168"/>
      <c r="C16" s="713" t="s">
        <v>372</v>
      </c>
      <c r="D16" s="217" t="s">
        <v>11</v>
      </c>
      <c r="E16" s="217" t="s">
        <v>371</v>
      </c>
      <c r="F16" s="211" t="s">
        <v>374</v>
      </c>
      <c r="G16" s="211" t="s">
        <v>374</v>
      </c>
      <c r="H16" s="211" t="s">
        <v>374</v>
      </c>
    </row>
    <row r="17" spans="1:11">
      <c r="A17" s="227" t="s">
        <v>173</v>
      </c>
      <c r="B17" s="621" t="s">
        <v>39</v>
      </c>
      <c r="C17" s="493">
        <v>3536.2819865465199</v>
      </c>
      <c r="D17" s="494">
        <v>82927922</v>
      </c>
      <c r="E17" s="495">
        <v>293256516750.33484</v>
      </c>
      <c r="F17" s="496">
        <v>2.2635087043207939E-2</v>
      </c>
      <c r="G17" s="496">
        <v>2.4692038948641973E-2</v>
      </c>
      <c r="H17" s="497">
        <v>2.7558902760161357E-2</v>
      </c>
    </row>
    <row r="18" spans="1:11">
      <c r="A18" s="37" t="s">
        <v>173</v>
      </c>
      <c r="B18" s="621" t="s">
        <v>53</v>
      </c>
      <c r="C18" s="493">
        <v>1875.9261490243457</v>
      </c>
      <c r="D18" s="494">
        <v>66987244</v>
      </c>
      <c r="E18" s="495">
        <v>125663122670.67421</v>
      </c>
      <c r="F18" s="496">
        <v>1.6505371546384387E-2</v>
      </c>
      <c r="G18" s="496">
        <v>1.23590394180526E-2</v>
      </c>
      <c r="H18" s="497">
        <v>1.1809244059076428E-2</v>
      </c>
    </row>
    <row r="19" spans="1:11">
      <c r="A19" s="38" t="s">
        <v>173</v>
      </c>
      <c r="B19" s="621" t="s">
        <v>52</v>
      </c>
      <c r="C19" s="493">
        <v>1614.4135512525352</v>
      </c>
      <c r="D19" s="494">
        <v>66488991</v>
      </c>
      <c r="E19" s="495">
        <v>107340728079.50784</v>
      </c>
      <c r="F19" s="496">
        <v>1.5899182643427219E-2</v>
      </c>
      <c r="G19" s="496">
        <v>1.1011294229613675E-2</v>
      </c>
      <c r="H19" s="497">
        <v>1.0087389430007273E-2</v>
      </c>
    </row>
    <row r="21" spans="1:11">
      <c r="B21" s="708"/>
      <c r="C21" s="642"/>
      <c r="D21" s="642"/>
      <c r="E21" s="642"/>
    </row>
    <row r="22" spans="1:11">
      <c r="A22" s="2"/>
      <c r="B22" s="222"/>
      <c r="C22" s="223"/>
      <c r="D22" s="683" t="s">
        <v>375</v>
      </c>
      <c r="E22" s="219"/>
      <c r="F22" s="498"/>
      <c r="G22" s="498"/>
      <c r="H22" s="498"/>
    </row>
    <row r="23" spans="1:11">
      <c r="A23" s="2"/>
      <c r="B23" s="715" t="s">
        <v>320</v>
      </c>
      <c r="C23" s="217" t="s">
        <v>396</v>
      </c>
      <c r="D23" s="217" t="s">
        <v>11</v>
      </c>
      <c r="E23" s="217" t="s">
        <v>384</v>
      </c>
      <c r="F23" s="211" t="s">
        <v>374</v>
      </c>
      <c r="G23" s="211" t="s">
        <v>374</v>
      </c>
      <c r="H23" s="211" t="s">
        <v>374</v>
      </c>
    </row>
    <row r="24" spans="1:11">
      <c r="A24" s="2"/>
      <c r="B24" s="716" t="s">
        <v>12</v>
      </c>
      <c r="C24" s="709" t="s">
        <v>409</v>
      </c>
      <c r="D24" s="709">
        <v>2018</v>
      </c>
      <c r="E24" s="709" t="s">
        <v>409</v>
      </c>
      <c r="F24" s="211">
        <v>2010</v>
      </c>
      <c r="G24" s="211">
        <v>2015</v>
      </c>
      <c r="H24" s="211">
        <v>2020</v>
      </c>
    </row>
    <row r="25" spans="1:11">
      <c r="A25" s="2"/>
      <c r="B25" s="499" t="s">
        <v>12</v>
      </c>
      <c r="C25" s="640"/>
      <c r="D25" s="159"/>
      <c r="E25" s="640"/>
      <c r="F25" s="211"/>
      <c r="G25" s="211"/>
      <c r="H25" s="641"/>
    </row>
    <row r="26" spans="1:11">
      <c r="A26" s="212"/>
      <c r="B26" s="502" t="s">
        <v>318</v>
      </c>
      <c r="C26" s="710">
        <v>1423.4925453795452</v>
      </c>
      <c r="D26" s="711">
        <v>7475333146</v>
      </c>
      <c r="E26" s="712">
        <v>10641081007559.623</v>
      </c>
      <c r="F26" s="503">
        <v>1</v>
      </c>
      <c r="G26" s="503">
        <v>1</v>
      </c>
      <c r="H26" s="504">
        <v>1</v>
      </c>
      <c r="J26" s="266"/>
      <c r="K26" s="14"/>
    </row>
    <row r="27" spans="1:11">
      <c r="A27" s="212"/>
      <c r="B27" s="621" t="s">
        <v>22</v>
      </c>
      <c r="C27" s="493">
        <v>10717.637904640853</v>
      </c>
      <c r="D27" s="494">
        <v>327167434</v>
      </c>
      <c r="E27" s="495">
        <v>3506462091802.4844</v>
      </c>
      <c r="F27" s="496">
        <v>0.43928575850307167</v>
      </c>
      <c r="G27" s="496">
        <v>0.34308437802829367</v>
      </c>
      <c r="H27" s="497">
        <v>0.32952122902846392</v>
      </c>
      <c r="J27" s="266"/>
      <c r="K27" s="14"/>
    </row>
    <row r="28" spans="1:11">
      <c r="A28" s="212"/>
      <c r="B28" s="621" t="s">
        <v>63</v>
      </c>
      <c r="C28" s="493">
        <v>1394.6896170802027</v>
      </c>
      <c r="D28" s="494">
        <v>1392730000</v>
      </c>
      <c r="E28" s="495">
        <v>1942426070396.1106</v>
      </c>
      <c r="F28" s="496">
        <v>8.2462268229535438E-2</v>
      </c>
      <c r="G28" s="496">
        <v>0.15788201775520794</v>
      </c>
      <c r="H28" s="497">
        <v>0.18254029539068251</v>
      </c>
      <c r="J28" s="266"/>
      <c r="K28" s="14"/>
    </row>
    <row r="29" spans="1:11">
      <c r="A29" s="212"/>
      <c r="B29" s="621" t="s">
        <v>34</v>
      </c>
      <c r="C29" s="493">
        <v>3734.0714237121774</v>
      </c>
      <c r="D29" s="494">
        <v>126529100</v>
      </c>
      <c r="E29" s="495">
        <v>472468696578.02045</v>
      </c>
      <c r="F29" s="496">
        <v>6.1405557133578405E-2</v>
      </c>
      <c r="G29" s="496">
        <v>4.810850735956327E-2</v>
      </c>
      <c r="H29" s="497">
        <v>4.4400441669635901E-2</v>
      </c>
      <c r="J29" s="266"/>
      <c r="K29" s="14"/>
    </row>
    <row r="30" spans="1:11">
      <c r="A30" s="212"/>
      <c r="B30" s="621" t="s">
        <v>21</v>
      </c>
      <c r="C30" s="493">
        <v>13955.430072106177</v>
      </c>
      <c r="D30" s="494">
        <v>33699947</v>
      </c>
      <c r="E30" s="495">
        <v>470297253792.18433</v>
      </c>
      <c r="F30" s="496">
        <v>1.6047276803361751E-2</v>
      </c>
      <c r="G30" s="496">
        <v>3.4805999583989507E-2</v>
      </c>
      <c r="H30" s="497">
        <v>4.4196379433450173E-2</v>
      </c>
      <c r="J30" s="266"/>
      <c r="K30" s="14"/>
    </row>
    <row r="31" spans="1:11">
      <c r="A31" s="212"/>
      <c r="B31" s="621" t="s">
        <v>44</v>
      </c>
      <c r="C31" s="493">
        <v>2675.5035870666752</v>
      </c>
      <c r="D31" s="494">
        <v>144478050</v>
      </c>
      <c r="E31" s="495">
        <v>386551541027.39844</v>
      </c>
      <c r="F31" s="496">
        <v>2.706567646221052E-2</v>
      </c>
      <c r="G31" s="496">
        <v>3.7653149656593117E-2</v>
      </c>
      <c r="H31" s="497">
        <v>3.6326341351295588E-2</v>
      </c>
      <c r="J31" s="266"/>
      <c r="K31" s="14"/>
    </row>
    <row r="32" spans="1:11">
      <c r="A32" s="212"/>
      <c r="B32" s="621" t="s">
        <v>28</v>
      </c>
      <c r="C32" s="501">
        <v>7397.3807259309306</v>
      </c>
      <c r="D32" s="494">
        <v>51635256</v>
      </c>
      <c r="E32" s="495">
        <v>381965647512.90942</v>
      </c>
      <c r="F32" s="496">
        <v>3.5748010671042683E-2</v>
      </c>
      <c r="G32" s="496">
        <v>3.546013541100209E-2</v>
      </c>
      <c r="H32" s="497">
        <v>3.5895380106734903E-2</v>
      </c>
      <c r="J32" s="266"/>
      <c r="K32" s="14"/>
    </row>
    <row r="33" spans="1:11">
      <c r="A33" s="212"/>
      <c r="B33" s="621" t="s">
        <v>27</v>
      </c>
      <c r="C33" s="493">
        <v>9684.6722788659972</v>
      </c>
      <c r="D33" s="494">
        <v>37058856</v>
      </c>
      <c r="E33" s="495">
        <v>358902875389.68683</v>
      </c>
      <c r="F33" s="496">
        <v>5.396928301866033E-2</v>
      </c>
      <c r="G33" s="496">
        <v>4.4918588527066781E-2</v>
      </c>
      <c r="H33" s="497">
        <v>3.3728046533497515E-2</v>
      </c>
      <c r="J33" s="266"/>
      <c r="K33" s="14"/>
    </row>
    <row r="34" spans="1:11">
      <c r="A34" s="212"/>
      <c r="B34" s="621" t="s">
        <v>39</v>
      </c>
      <c r="C34" s="493">
        <v>3536.2819865465199</v>
      </c>
      <c r="D34" s="494">
        <v>82927922</v>
      </c>
      <c r="E34" s="495">
        <v>293256516750.33484</v>
      </c>
      <c r="F34" s="496">
        <v>2.2635087043207939E-2</v>
      </c>
      <c r="G34" s="496">
        <v>2.4692038948641973E-2</v>
      </c>
      <c r="H34" s="497">
        <v>2.7558902760161357E-2</v>
      </c>
      <c r="J34" s="266"/>
      <c r="K34" s="14"/>
    </row>
    <row r="35" spans="1:11">
      <c r="A35" s="212"/>
      <c r="B35" s="621" t="s">
        <v>24</v>
      </c>
      <c r="C35" s="495">
        <v>11256.37148442963</v>
      </c>
      <c r="D35" s="494">
        <v>24992369</v>
      </c>
      <c r="E35" s="495">
        <v>281323389739.94305</v>
      </c>
      <c r="F35" s="496">
        <v>3.816453409123359E-2</v>
      </c>
      <c r="G35" s="496">
        <v>3.0232039755803315E-2</v>
      </c>
      <c r="H35" s="497">
        <v>2.64374822012995E-2</v>
      </c>
      <c r="J35" s="266"/>
      <c r="K35" s="14"/>
    </row>
    <row r="36" spans="1:11">
      <c r="A36" s="212"/>
      <c r="B36" s="621" t="s">
        <v>14</v>
      </c>
      <c r="C36" s="493">
        <v>76175.796180132762</v>
      </c>
      <c r="D36" s="494">
        <v>2781677</v>
      </c>
      <c r="E36" s="495">
        <v>211896460190.96317</v>
      </c>
      <c r="F36" s="496">
        <v>8.3336580465056629E-3</v>
      </c>
      <c r="G36" s="496">
        <v>2.2249610851610216E-2</v>
      </c>
      <c r="H36" s="497">
        <v>1.9913057709120757E-2</v>
      </c>
      <c r="J36" s="266"/>
      <c r="K36" s="14"/>
    </row>
    <row r="37" spans="1:11">
      <c r="A37" s="212"/>
      <c r="B37" s="621" t="s">
        <v>46</v>
      </c>
      <c r="C37" s="493">
        <v>2153.2454022455704</v>
      </c>
      <c r="D37" s="494">
        <v>81800269</v>
      </c>
      <c r="E37" s="495">
        <v>176136053126.70087</v>
      </c>
      <c r="F37" s="496">
        <v>1.3202448694298924E-2</v>
      </c>
      <c r="G37" s="496">
        <v>1.6818637438783975E-2</v>
      </c>
      <c r="H37" s="497">
        <v>1.6552458627236359E-2</v>
      </c>
      <c r="J37" s="266"/>
      <c r="K37" s="14"/>
    </row>
    <row r="38" spans="1:11">
      <c r="A38" s="212"/>
      <c r="B38" s="621" t="s">
        <v>15</v>
      </c>
      <c r="C38" s="493">
        <v>35569.754703488587</v>
      </c>
      <c r="D38" s="494">
        <v>4137309</v>
      </c>
      <c r="E38" s="495">
        <v>147163066262.53568</v>
      </c>
      <c r="F38" s="496">
        <v>1.2313744311809488E-2</v>
      </c>
      <c r="G38" s="496">
        <v>1.7419453738650968E-2</v>
      </c>
      <c r="H38" s="497">
        <v>1.3829710173053716E-2</v>
      </c>
      <c r="J38" s="266"/>
      <c r="K38" s="14"/>
    </row>
    <row r="39" spans="1:11">
      <c r="A39" s="212"/>
      <c r="B39" s="621" t="s">
        <v>19</v>
      </c>
      <c r="C39" s="493">
        <v>14110.801381928221</v>
      </c>
      <c r="D39" s="494">
        <v>9630959</v>
      </c>
      <c r="E39" s="495">
        <v>135900549566.49403</v>
      </c>
      <c r="F39" s="496">
        <v>8.1289882376808006E-3</v>
      </c>
      <c r="G39" s="496">
        <v>1.1595683277809103E-2</v>
      </c>
      <c r="H39" s="497">
        <v>1.2771310496550871E-2</v>
      </c>
      <c r="J39" s="266"/>
      <c r="K39" s="14"/>
    </row>
    <row r="40" spans="1:11">
      <c r="A40" s="212"/>
      <c r="B40" s="621" t="s">
        <v>53</v>
      </c>
      <c r="C40" s="493">
        <v>1875.9261490243457</v>
      </c>
      <c r="D40" s="494">
        <v>66987244</v>
      </c>
      <c r="E40" s="495">
        <v>125663122670.67421</v>
      </c>
      <c r="F40" s="496">
        <v>1.6505371546384387E-2</v>
      </c>
      <c r="G40" s="496">
        <v>1.23590394180526E-2</v>
      </c>
      <c r="H40" s="497">
        <v>1.1809244059076428E-2</v>
      </c>
      <c r="J40" s="266"/>
      <c r="K40" s="14"/>
    </row>
    <row r="41" spans="1:11">
      <c r="A41" s="212"/>
      <c r="B41" s="621" t="s">
        <v>50</v>
      </c>
      <c r="C41" s="493">
        <v>1841.283408547295</v>
      </c>
      <c r="D41" s="494">
        <v>60431283</v>
      </c>
      <c r="E41" s="495">
        <v>111271118745.12621</v>
      </c>
      <c r="F41" s="496">
        <v>1.5898985563742907E-2</v>
      </c>
      <c r="G41" s="496">
        <v>1.1845121100598384E-2</v>
      </c>
      <c r="H41" s="497">
        <v>1.0456749522541681E-2</v>
      </c>
      <c r="J41" s="266"/>
      <c r="K41" s="14"/>
    </row>
    <row r="42" spans="1:11">
      <c r="A42" s="212"/>
      <c r="B42" s="621" t="s">
        <v>52</v>
      </c>
      <c r="C42" s="493">
        <v>1614.4135512525352</v>
      </c>
      <c r="D42" s="494">
        <v>66488991</v>
      </c>
      <c r="E42" s="495">
        <v>107340728079.50784</v>
      </c>
      <c r="F42" s="496">
        <v>1.5899182643427219E-2</v>
      </c>
      <c r="G42" s="496">
        <v>1.1011294229613675E-2</v>
      </c>
      <c r="H42" s="497">
        <v>1.0087389430007273E-2</v>
      </c>
      <c r="J42" s="266"/>
      <c r="K42" s="14"/>
    </row>
    <row r="43" spans="1:11">
      <c r="A43" s="212"/>
      <c r="B43" s="621" t="s">
        <v>47</v>
      </c>
      <c r="C43" s="493">
        <v>2110.2310506154731</v>
      </c>
      <c r="D43" s="494">
        <v>46723749</v>
      </c>
      <c r="E43" s="495">
        <v>98597905940.963669</v>
      </c>
      <c r="F43" s="496">
        <v>1.6632724016830209E-2</v>
      </c>
      <c r="G43" s="496">
        <v>1.0574364036962401E-2</v>
      </c>
      <c r="H43" s="497">
        <v>9.2657790943343147E-3</v>
      </c>
      <c r="J43" s="266"/>
      <c r="K43" s="14"/>
    </row>
    <row r="44" spans="1:11">
      <c r="A44" s="212"/>
      <c r="B44" s="621" t="s">
        <v>43</v>
      </c>
      <c r="C44" s="493">
        <v>2902.2741594535819</v>
      </c>
      <c r="D44" s="494">
        <v>31528585</v>
      </c>
      <c r="E44" s="495">
        <v>91504597529.635803</v>
      </c>
      <c r="F44" s="496">
        <v>7.2182548403959129E-3</v>
      </c>
      <c r="G44" s="496">
        <v>8.5628877501800586E-3</v>
      </c>
      <c r="H44" s="497">
        <v>8.5991824951458812E-3</v>
      </c>
      <c r="J44" s="266"/>
      <c r="K44" s="14"/>
    </row>
    <row r="45" spans="1:11">
      <c r="A45" s="212"/>
      <c r="B45" s="621" t="s">
        <v>70</v>
      </c>
      <c r="C45" s="493">
        <v>1040.2223410985462</v>
      </c>
      <c r="D45" s="494">
        <v>82319724</v>
      </c>
      <c r="E45" s="495">
        <v>85630816017.86618</v>
      </c>
      <c r="F45" s="496">
        <v>5.316324142829904E-3</v>
      </c>
      <c r="G45" s="496">
        <v>6.1264707428331433E-3</v>
      </c>
      <c r="H45" s="497">
        <v>8.0471914420191561E-3</v>
      </c>
      <c r="J45" s="266"/>
      <c r="K45" s="14"/>
    </row>
    <row r="46" spans="1:11">
      <c r="A46" s="212"/>
      <c r="B46" s="621" t="s">
        <v>30</v>
      </c>
      <c r="C46" s="493">
        <v>4917.970129025678</v>
      </c>
      <c r="D46" s="494">
        <v>17231017</v>
      </c>
      <c r="E46" s="495">
        <v>84741626898.733658</v>
      </c>
      <c r="F46" s="496">
        <v>8.6642215328762429E-3</v>
      </c>
      <c r="G46" s="496">
        <v>7.6176896819213852E-3</v>
      </c>
      <c r="H46" s="497">
        <v>7.9636295258472146E-3</v>
      </c>
      <c r="J46" s="266"/>
      <c r="K46" s="14"/>
    </row>
    <row r="47" spans="1:11">
      <c r="A47" s="212"/>
      <c r="B47" s="621" t="s">
        <v>72</v>
      </c>
      <c r="C47" s="493">
        <v>662.15703595396621</v>
      </c>
      <c r="D47" s="494">
        <v>126190788</v>
      </c>
      <c r="E47" s="495">
        <v>83558118146.77533</v>
      </c>
      <c r="F47" s="496">
        <v>7.221905604254516E-3</v>
      </c>
      <c r="G47" s="496">
        <v>7.186189411770778E-3</v>
      </c>
      <c r="H47" s="497">
        <v>7.8524088001411009E-3</v>
      </c>
      <c r="J47" s="266"/>
      <c r="K47" s="14"/>
    </row>
    <row r="48" spans="1:11">
      <c r="A48" s="212"/>
      <c r="B48" s="621" t="s">
        <v>56</v>
      </c>
      <c r="C48" s="493">
        <v>1354.6230281676389</v>
      </c>
      <c r="D48" s="494">
        <v>57779622</v>
      </c>
      <c r="E48" s="495">
        <v>78269606520.02153</v>
      </c>
      <c r="F48" s="496">
        <v>5.7399602248164351E-3</v>
      </c>
      <c r="G48" s="496">
        <v>6.3250170257080785E-3</v>
      </c>
      <c r="H48" s="497">
        <v>7.3554187271403634E-3</v>
      </c>
      <c r="J48" s="266"/>
      <c r="K48" s="14"/>
    </row>
    <row r="49" spans="1:11">
      <c r="A49" s="212"/>
      <c r="B49" s="621" t="s">
        <v>35</v>
      </c>
      <c r="C49" s="493">
        <v>4025.4541192019665</v>
      </c>
      <c r="D49" s="494">
        <v>18276499</v>
      </c>
      <c r="E49" s="495">
        <v>73571208184.140625</v>
      </c>
      <c r="F49" s="496">
        <v>2.6144098021284728E-3</v>
      </c>
      <c r="G49" s="496">
        <v>6.9536228423196017E-3</v>
      </c>
      <c r="H49" s="497">
        <v>6.9138847953393477E-3</v>
      </c>
      <c r="J49" s="266"/>
      <c r="K49" s="14"/>
    </row>
    <row r="50" spans="1:11">
      <c r="A50" s="212"/>
      <c r="B50" s="621" t="s">
        <v>20</v>
      </c>
      <c r="C50" s="493">
        <v>13601.775473120191</v>
      </c>
      <c r="D50" s="494">
        <v>4829483</v>
      </c>
      <c r="E50" s="495">
        <v>65689543417.250923</v>
      </c>
      <c r="F50" s="496">
        <v>3.7144308229798521E-3</v>
      </c>
      <c r="G50" s="496">
        <v>8.0748888694798238E-3</v>
      </c>
      <c r="H50" s="497">
        <v>6.1732020807457426E-3</v>
      </c>
      <c r="J50" s="266"/>
      <c r="K50" s="14"/>
    </row>
    <row r="51" spans="1:11">
      <c r="A51" s="212"/>
      <c r="B51" s="621" t="s">
        <v>61</v>
      </c>
      <c r="C51" s="493">
        <v>1554.8379521376307</v>
      </c>
      <c r="D51" s="494">
        <v>37978548</v>
      </c>
      <c r="E51" s="495">
        <v>59050487797.480713</v>
      </c>
      <c r="F51" s="496">
        <v>3.1142782763802926E-3</v>
      </c>
      <c r="G51" s="496">
        <v>4.3723413329924687E-3</v>
      </c>
      <c r="H51" s="497">
        <v>5.5492940759994469E-3</v>
      </c>
      <c r="J51" s="266"/>
      <c r="K51" s="14"/>
    </row>
    <row r="52" spans="1:11">
      <c r="A52" s="212"/>
      <c r="B52" s="621" t="s">
        <v>84</v>
      </c>
      <c r="C52" s="493">
        <v>245.64092660743987</v>
      </c>
      <c r="D52" s="494">
        <v>209469333</v>
      </c>
      <c r="E52" s="495">
        <v>51454241053.962379</v>
      </c>
      <c r="F52" s="496">
        <v>3.7358650021055372E-3</v>
      </c>
      <c r="G52" s="496">
        <v>4.3544476385721335E-3</v>
      </c>
      <c r="H52" s="497">
        <v>4.8354336385004904E-3</v>
      </c>
      <c r="J52" s="266"/>
      <c r="K52" s="14"/>
    </row>
    <row r="53" spans="1:11">
      <c r="A53" s="212"/>
      <c r="B53" s="621" t="s">
        <v>32</v>
      </c>
      <c r="C53" s="495">
        <v>4490.3838214273019</v>
      </c>
      <c r="D53" s="494">
        <v>11422068</v>
      </c>
      <c r="E53" s="495">
        <v>51289469354.442497</v>
      </c>
      <c r="F53" s="496">
        <v>5.3398241414514165E-3</v>
      </c>
      <c r="G53" s="496">
        <v>4.4384353079959709E-3</v>
      </c>
      <c r="H53" s="497">
        <v>4.8199491497156735E-3</v>
      </c>
      <c r="J53" s="266"/>
      <c r="K53" s="14"/>
    </row>
    <row r="54" spans="1:11">
      <c r="A54" s="212"/>
      <c r="B54" s="621" t="s">
        <v>225</v>
      </c>
      <c r="C54" s="493">
        <v>928.14818852657663</v>
      </c>
      <c r="D54" s="494">
        <v>44494502</v>
      </c>
      <c r="E54" s="495">
        <v>41297491430.692139</v>
      </c>
      <c r="F54" s="496">
        <v>2.8581802100100251E-3</v>
      </c>
      <c r="G54" s="496">
        <v>3.5369542863422101E-3</v>
      </c>
      <c r="H54" s="497">
        <v>3.8809488811666522E-3</v>
      </c>
      <c r="J54" s="266"/>
      <c r="K54" s="14"/>
    </row>
    <row r="55" spans="1:11">
      <c r="A55" s="212"/>
      <c r="B55" s="621" t="s">
        <v>89</v>
      </c>
      <c r="C55" s="493">
        <v>147.32425358229901</v>
      </c>
      <c r="D55" s="494">
        <v>267663435</v>
      </c>
      <c r="E55" s="495">
        <v>39433315772.649208</v>
      </c>
      <c r="F55" s="496">
        <v>2.5961700559229595E-3</v>
      </c>
      <c r="G55" s="496">
        <v>4.0763570680655455E-3</v>
      </c>
      <c r="H55" s="497">
        <v>3.7057622007233221E-3</v>
      </c>
      <c r="J55" s="266"/>
      <c r="K55" s="14"/>
    </row>
    <row r="56" spans="1:11">
      <c r="A56" s="212"/>
      <c r="B56" s="621" t="s">
        <v>33</v>
      </c>
      <c r="C56" s="620">
        <v>4371.0657412506253</v>
      </c>
      <c r="D56" s="494">
        <v>8847037</v>
      </c>
      <c r="E56" s="495">
        <v>38670980342.276711</v>
      </c>
      <c r="F56" s="496">
        <v>4.6000197888531992E-3</v>
      </c>
      <c r="G56" s="496">
        <v>4.0141156745360307E-3</v>
      </c>
      <c r="H56" s="497">
        <v>3.6341214125523722E-3</v>
      </c>
      <c r="J56" s="266"/>
      <c r="K56" s="14"/>
    </row>
    <row r="57" spans="1:11">
      <c r="A57" s="212"/>
      <c r="B57" s="621" t="s">
        <v>160</v>
      </c>
      <c r="C57" s="493">
        <v>6731.6090399865816</v>
      </c>
      <c r="D57" s="494">
        <v>5638676</v>
      </c>
      <c r="E57" s="495">
        <v>37957362335.15538</v>
      </c>
      <c r="F57" s="496">
        <v>1.6390785859179834E-3</v>
      </c>
      <c r="G57" s="496">
        <v>3.2054170935028239E-3</v>
      </c>
      <c r="H57" s="497">
        <v>3.5670588644320859E-3</v>
      </c>
      <c r="J57" s="266"/>
      <c r="K57" s="14"/>
    </row>
    <row r="58" spans="1:11">
      <c r="A58" s="212"/>
      <c r="B58" s="621" t="s">
        <v>69</v>
      </c>
      <c r="C58" s="493">
        <v>535.22981083805587</v>
      </c>
      <c r="D58" s="494">
        <v>69428524</v>
      </c>
      <c r="E58" s="495">
        <v>37160215767.285423</v>
      </c>
      <c r="F58" s="496">
        <v>2.8093517230694085E-3</v>
      </c>
      <c r="G58" s="496">
        <v>3.5021547527153735E-3</v>
      </c>
      <c r="H58" s="497">
        <v>3.4921466851804053E-3</v>
      </c>
      <c r="J58" s="266"/>
      <c r="K58" s="14"/>
    </row>
    <row r="59" spans="1:11">
      <c r="A59" s="212"/>
      <c r="B59" s="621" t="s">
        <v>42</v>
      </c>
      <c r="C59" s="493">
        <v>3356.262807624702</v>
      </c>
      <c r="D59" s="494">
        <v>10625695</v>
      </c>
      <c r="E59" s="495">
        <v>35662624933.663757</v>
      </c>
      <c r="F59" s="496">
        <v>3.2914003162246718E-3</v>
      </c>
      <c r="G59" s="496">
        <v>2.863684631591814E-3</v>
      </c>
      <c r="H59" s="497">
        <v>3.3514099656161288E-3</v>
      </c>
      <c r="J59" s="266"/>
      <c r="K59" s="14"/>
    </row>
    <row r="60" spans="1:11">
      <c r="A60" s="212"/>
      <c r="B60" s="621" t="s">
        <v>36</v>
      </c>
      <c r="C60" s="493">
        <v>3520.0275325677994</v>
      </c>
      <c r="D60" s="494">
        <v>8883800</v>
      </c>
      <c r="E60" s="495">
        <v>31271220593.825817</v>
      </c>
      <c r="F60" s="496">
        <v>3.4171418435681718E-3</v>
      </c>
      <c r="G60" s="496">
        <v>3.0697028744323695E-3</v>
      </c>
      <c r="H60" s="497">
        <v>2.9387259218880326E-3</v>
      </c>
      <c r="J60" s="266"/>
      <c r="K60" s="14"/>
    </row>
    <row r="61" spans="1:11">
      <c r="A61" s="212"/>
      <c r="B61" s="621" t="s">
        <v>55</v>
      </c>
      <c r="C61" s="493">
        <v>1045.4778446351388</v>
      </c>
      <c r="D61" s="494">
        <v>28870195</v>
      </c>
      <c r="E61" s="495">
        <v>30183149242.796162</v>
      </c>
      <c r="F61" s="496">
        <v>2.9760100783993502E-3</v>
      </c>
      <c r="G61" s="496">
        <v>3.9572461133407476E-3</v>
      </c>
      <c r="H61" s="497">
        <v>2.8364739655072219E-3</v>
      </c>
      <c r="J61" s="266"/>
      <c r="K61" s="14"/>
    </row>
    <row r="62" spans="1:11">
      <c r="A62" s="212"/>
      <c r="B62" s="621" t="s">
        <v>25</v>
      </c>
      <c r="C62" s="493">
        <v>5348.6760608203203</v>
      </c>
      <c r="D62" s="494">
        <v>5314336</v>
      </c>
      <c r="E62" s="495">
        <v>28424661742.355618</v>
      </c>
      <c r="F62" s="496">
        <v>3.017859847993833E-3</v>
      </c>
      <c r="G62" s="496">
        <v>2.6655127235886374E-3</v>
      </c>
      <c r="H62" s="497">
        <v>2.6712193734980748E-3</v>
      </c>
      <c r="J62" s="266"/>
      <c r="K62" s="14"/>
    </row>
    <row r="63" spans="1:11">
      <c r="A63" s="212"/>
      <c r="B63" s="621" t="s">
        <v>29</v>
      </c>
      <c r="C63" s="493">
        <v>4811.8916066846314</v>
      </c>
      <c r="D63" s="494">
        <v>5518050</v>
      </c>
      <c r="E63" s="495">
        <v>26552258480.266132</v>
      </c>
      <c r="F63" s="496">
        <v>4.1979722727794816E-3</v>
      </c>
      <c r="G63" s="496">
        <v>2.9309494046297507E-3</v>
      </c>
      <c r="H63" s="497">
        <v>2.4952595005529013E-3</v>
      </c>
      <c r="J63" s="266"/>
      <c r="K63" s="14"/>
    </row>
    <row r="64" spans="1:11">
      <c r="A64" s="212"/>
      <c r="B64" s="621" t="s">
        <v>31</v>
      </c>
      <c r="C64" s="493">
        <v>5109.9600245151978</v>
      </c>
      <c r="D64" s="494">
        <v>4853506</v>
      </c>
      <c r="E64" s="495">
        <v>24801221638.744659</v>
      </c>
      <c r="F64" s="496">
        <v>3.319892251481969E-3</v>
      </c>
      <c r="G64" s="496">
        <v>2.2074921707651881E-3</v>
      </c>
      <c r="H64" s="497">
        <v>2.3307050873050831E-3</v>
      </c>
      <c r="J64" s="266"/>
      <c r="K64" s="14"/>
    </row>
    <row r="65" spans="1:11">
      <c r="A65" s="212"/>
      <c r="B65" s="621" t="s">
        <v>261</v>
      </c>
      <c r="C65" s="493">
        <v>16445.217977442189</v>
      </c>
      <c r="D65" s="494">
        <v>1389858</v>
      </c>
      <c r="E65" s="495">
        <v>22856517767.691845</v>
      </c>
      <c r="F65" s="496">
        <v>2.7354213447990986E-3</v>
      </c>
      <c r="G65" s="496">
        <v>2.7472643339038626E-3</v>
      </c>
      <c r="H65" s="497">
        <v>2.147950734653199E-3</v>
      </c>
      <c r="J65" s="266"/>
      <c r="K65" s="14"/>
    </row>
    <row r="66" spans="1:11">
      <c r="A66" s="212"/>
      <c r="B66" s="621" t="s">
        <v>23</v>
      </c>
      <c r="C66" s="500">
        <v>13316.595141402417</v>
      </c>
      <c r="D66" s="494">
        <v>1569439</v>
      </c>
      <c r="E66" s="495">
        <v>20899583762.127468</v>
      </c>
      <c r="F66" s="496">
        <v>9.0088915425354449E-4</v>
      </c>
      <c r="G66" s="496">
        <v>1.9235585228258238E-3</v>
      </c>
      <c r="H66" s="497">
        <v>1.9640470500393767E-3</v>
      </c>
      <c r="J66" s="266"/>
      <c r="K66" s="14"/>
    </row>
    <row r="67" spans="1:11">
      <c r="A67" s="212"/>
      <c r="B67" s="621" t="s">
        <v>45</v>
      </c>
      <c r="C67" s="493">
        <v>1929.1251611417676</v>
      </c>
      <c r="D67" s="494">
        <v>10727668</v>
      </c>
      <c r="E67" s="495">
        <v>20695014259.175385</v>
      </c>
      <c r="F67" s="496">
        <v>4.1346619101676864E-3</v>
      </c>
      <c r="G67" s="496">
        <v>2.6394428638465551E-3</v>
      </c>
      <c r="H67" s="497">
        <v>1.9448225461748956E-3</v>
      </c>
      <c r="J67" s="266"/>
      <c r="K67" s="14"/>
    </row>
    <row r="68" spans="1:11">
      <c r="A68" s="212"/>
      <c r="B68" s="621" t="s">
        <v>65</v>
      </c>
      <c r="C68" s="493">
        <v>933.50409875473372</v>
      </c>
      <c r="D68" s="494">
        <v>18729160</v>
      </c>
      <c r="E68" s="495">
        <v>17483747626.233208</v>
      </c>
      <c r="F68" s="496">
        <v>1.2511139674997141E-3</v>
      </c>
      <c r="G68" s="496">
        <v>1.5227586874501499E-3</v>
      </c>
      <c r="H68" s="497">
        <v>1.6430424327953583E-3</v>
      </c>
      <c r="J68" s="266"/>
      <c r="K68" s="14"/>
    </row>
    <row r="69" spans="1:11">
      <c r="A69" s="212"/>
      <c r="B69" s="621" t="s">
        <v>48</v>
      </c>
      <c r="C69" s="493">
        <v>2798.7373856008849</v>
      </c>
      <c r="D69" s="494">
        <v>5850908</v>
      </c>
      <c r="E69" s="495">
        <v>16375154959.311302</v>
      </c>
      <c r="F69" s="496">
        <v>7.3623869236223054E-4</v>
      </c>
      <c r="G69" s="496">
        <v>1.3564828823197561E-3</v>
      </c>
      <c r="H69" s="497">
        <v>1.5388619772444287E-3</v>
      </c>
      <c r="J69" s="266"/>
      <c r="K69" s="14"/>
    </row>
    <row r="70" spans="1:11">
      <c r="A70" s="212"/>
      <c r="B70" s="621" t="s">
        <v>54</v>
      </c>
      <c r="C70" s="493">
        <v>1548.3786508477467</v>
      </c>
      <c r="D70" s="494">
        <v>10281762</v>
      </c>
      <c r="E70" s="495">
        <v>15920060773.897631</v>
      </c>
      <c r="F70" s="496">
        <v>2.3834442926704788E-3</v>
      </c>
      <c r="G70" s="496">
        <v>1.6634282388560259E-3</v>
      </c>
      <c r="H70" s="497">
        <v>1.4960943124657877E-3</v>
      </c>
      <c r="J70" s="266"/>
      <c r="K70" s="14"/>
    </row>
    <row r="71" spans="1:11">
      <c r="A71" s="212"/>
      <c r="B71" s="621" t="s">
        <v>86</v>
      </c>
      <c r="C71" s="493">
        <v>161.21953935586964</v>
      </c>
      <c r="D71" s="494">
        <v>98423595</v>
      </c>
      <c r="E71" s="495">
        <v>15867806647.648674</v>
      </c>
      <c r="F71" s="496">
        <v>9.5620749034116669E-4</v>
      </c>
      <c r="G71" s="496">
        <v>1.41012715104775E-3</v>
      </c>
      <c r="H71" s="497">
        <v>1.491183709284416E-3</v>
      </c>
      <c r="J71" s="266"/>
      <c r="K71" s="14"/>
    </row>
    <row r="72" spans="1:11">
      <c r="A72" s="212"/>
      <c r="B72" s="621" t="s">
        <v>38</v>
      </c>
      <c r="C72" s="493">
        <v>3209.7502694585492</v>
      </c>
      <c r="D72" s="494">
        <v>4885500</v>
      </c>
      <c r="E72" s="495">
        <v>15681234941.439741</v>
      </c>
      <c r="F72" s="496">
        <v>1.9709797672642863E-3</v>
      </c>
      <c r="G72" s="496">
        <v>1.437316802749623E-3</v>
      </c>
      <c r="H72" s="497">
        <v>1.4736505558316428E-3</v>
      </c>
      <c r="J72" s="266"/>
      <c r="K72" s="14"/>
    </row>
    <row r="73" spans="1:11">
      <c r="A73" s="212"/>
      <c r="B73" s="621" t="s">
        <v>60</v>
      </c>
      <c r="C73" s="493">
        <v>1784.4569725218971</v>
      </c>
      <c r="D73" s="494">
        <v>8516543</v>
      </c>
      <c r="E73" s="495">
        <v>15197404538.132555</v>
      </c>
      <c r="F73" s="496">
        <v>1.3249156920616221E-3</v>
      </c>
      <c r="G73" s="496">
        <v>1.2785538044281072E-3</v>
      </c>
      <c r="H73" s="497">
        <v>1.4281823930610122E-3</v>
      </c>
      <c r="J73" s="266"/>
      <c r="K73" s="14"/>
    </row>
    <row r="74" spans="1:11">
      <c r="A74" s="212"/>
      <c r="B74" s="621" t="s">
        <v>51</v>
      </c>
      <c r="C74" s="493">
        <v>1456.6641156445742</v>
      </c>
      <c r="D74" s="494">
        <v>10183175</v>
      </c>
      <c r="E74" s="495">
        <v>14833465605.828938</v>
      </c>
      <c r="F74" s="496">
        <v>1.2862650821971651E-3</v>
      </c>
      <c r="G74" s="496">
        <v>1.463022117408015E-3</v>
      </c>
      <c r="H74" s="497">
        <v>1.3939810809908315E-3</v>
      </c>
      <c r="J74" s="266"/>
      <c r="K74" s="14"/>
    </row>
    <row r="75" spans="1:11">
      <c r="A75" s="212"/>
      <c r="B75" s="621" t="s">
        <v>88</v>
      </c>
      <c r="C75" s="495">
        <v>345.92008890901695</v>
      </c>
      <c r="D75" s="494">
        <v>42228429</v>
      </c>
      <c r="E75" s="495">
        <v>14607661914.16811</v>
      </c>
      <c r="F75" s="496">
        <v>5.4410252246454925E-4</v>
      </c>
      <c r="G75" s="496">
        <v>1.1578723057663319E-3</v>
      </c>
      <c r="H75" s="497">
        <v>1.3727610854377063E-3</v>
      </c>
      <c r="J75" s="266"/>
      <c r="K75" s="14"/>
    </row>
    <row r="76" spans="1:11">
      <c r="A76" s="212"/>
      <c r="B76" s="621" t="s">
        <v>49</v>
      </c>
      <c r="C76" s="493">
        <v>2029.6417354788139</v>
      </c>
      <c r="D76" s="494">
        <v>6678567</v>
      </c>
      <c r="E76" s="495">
        <v>13555098316.391535</v>
      </c>
      <c r="F76" s="496">
        <v>1.6331556653420235E-3</v>
      </c>
      <c r="G76" s="496">
        <v>1.5191426442942558E-3</v>
      </c>
      <c r="H76" s="497">
        <v>1.2738459848921147E-3</v>
      </c>
      <c r="J76" s="266"/>
      <c r="K76" s="14"/>
    </row>
    <row r="77" spans="1:11">
      <c r="A77" s="212"/>
      <c r="B77" s="621" t="s">
        <v>74</v>
      </c>
      <c r="C77" s="493">
        <v>302.98365363712497</v>
      </c>
      <c r="D77" s="494">
        <v>38433600</v>
      </c>
      <c r="E77" s="495">
        <v>11644752550.427807</v>
      </c>
      <c r="F77" s="717">
        <v>0</v>
      </c>
      <c r="G77" s="496">
        <v>4.6940737416371816E-4</v>
      </c>
      <c r="H77" s="497">
        <v>1.0943204494125345E-3</v>
      </c>
      <c r="J77" s="266"/>
      <c r="K77" s="14"/>
    </row>
    <row r="78" spans="1:11">
      <c r="A78" s="212"/>
      <c r="B78" s="621" t="s">
        <v>17</v>
      </c>
      <c r="C78" s="500">
        <v>18347.220017819585</v>
      </c>
      <c r="D78" s="494">
        <v>607728</v>
      </c>
      <c r="E78" s="495">
        <v>11150119326.989462</v>
      </c>
      <c r="F78" s="496">
        <v>1.2457529361674122E-3</v>
      </c>
      <c r="G78" s="496">
        <v>1.0888752948760069E-3</v>
      </c>
      <c r="H78" s="497">
        <v>1.0478370871406988E-3</v>
      </c>
      <c r="J78" s="266"/>
      <c r="K78" s="14"/>
    </row>
    <row r="79" spans="1:11">
      <c r="A79" s="212"/>
      <c r="B79" s="621" t="s">
        <v>16</v>
      </c>
      <c r="C79" s="493">
        <v>23052.08956356132</v>
      </c>
      <c r="D79" s="494">
        <v>428962</v>
      </c>
      <c r="E79" s="495">
        <v>9888470443.3643913</v>
      </c>
      <c r="F79" s="496">
        <v>8.7654757715564726E-4</v>
      </c>
      <c r="G79" s="496">
        <v>1.0260166802594326E-3</v>
      </c>
      <c r="H79" s="497">
        <v>9.2927311016046754E-4</v>
      </c>
      <c r="J79" s="266"/>
      <c r="K79" s="14"/>
    </row>
    <row r="80" spans="1:11">
      <c r="A80" s="212"/>
      <c r="B80" s="621" t="s">
        <v>57</v>
      </c>
      <c r="C80" s="493">
        <v>1320.2622945490755</v>
      </c>
      <c r="D80" s="494">
        <v>5797446</v>
      </c>
      <c r="E80" s="495">
        <v>7654149358.4843597</v>
      </c>
      <c r="F80" s="496">
        <v>9.2752983944394888E-4</v>
      </c>
      <c r="G80" s="496">
        <v>9.4260911225855495E-4</v>
      </c>
      <c r="H80" s="497">
        <v>7.1930185974965568E-4</v>
      </c>
      <c r="J80" s="266"/>
      <c r="K80" s="14"/>
    </row>
    <row r="81" spans="1:11">
      <c r="A81" s="212"/>
      <c r="B81" s="621" t="s">
        <v>75</v>
      </c>
      <c r="C81" s="493">
        <v>759.6497355928002</v>
      </c>
      <c r="D81" s="494">
        <v>9768785</v>
      </c>
      <c r="E81" s="495">
        <v>7420854942.3129129</v>
      </c>
      <c r="F81" s="496">
        <v>7.0641009479893225E-4</v>
      </c>
      <c r="G81" s="496">
        <v>6.2560568214296841E-4</v>
      </c>
      <c r="H81" s="497">
        <v>6.9737792025462598E-4</v>
      </c>
      <c r="J81" s="266"/>
      <c r="K81" s="14"/>
    </row>
    <row r="82" spans="1:11">
      <c r="A82" s="212"/>
      <c r="B82" s="621" t="s">
        <v>64</v>
      </c>
      <c r="C82" s="493">
        <v>1268.3759366886673</v>
      </c>
      <c r="D82" s="494">
        <v>5447011</v>
      </c>
      <c r="E82" s="495">
        <v>6908857679.2784739</v>
      </c>
      <c r="F82" s="496">
        <v>5.5854891148698698E-4</v>
      </c>
      <c r="G82" s="496">
        <v>5.3682575225408151E-4</v>
      </c>
      <c r="H82" s="497">
        <v>6.4926276516176387E-4</v>
      </c>
      <c r="J82" s="266"/>
      <c r="K82" s="14"/>
    </row>
    <row r="83" spans="1:11">
      <c r="A83" s="212"/>
      <c r="B83" s="621" t="s">
        <v>68</v>
      </c>
      <c r="C83" s="493">
        <v>909.7316217424941</v>
      </c>
      <c r="D83" s="494">
        <v>6982084</v>
      </c>
      <c r="E83" s="495">
        <v>6351822600.4623203</v>
      </c>
      <c r="F83" s="496">
        <v>7.7456026794051871E-4</v>
      </c>
      <c r="G83" s="496">
        <v>6.2188354503846948E-4</v>
      </c>
      <c r="H83" s="497">
        <v>5.9691516265592567E-4</v>
      </c>
      <c r="J83" s="266"/>
      <c r="K83" s="14"/>
    </row>
    <row r="84" spans="1:11">
      <c r="A84" s="212"/>
      <c r="B84" s="621" t="s">
        <v>37</v>
      </c>
      <c r="C84" s="493">
        <v>4791.6041996933973</v>
      </c>
      <c r="D84" s="494">
        <v>1320884</v>
      </c>
      <c r="E84" s="495">
        <v>6329153321.7078133</v>
      </c>
      <c r="F84" s="496">
        <v>1.765044311965001E-4</v>
      </c>
      <c r="G84" s="496">
        <v>4.3207554356996218E-4</v>
      </c>
      <c r="H84" s="497">
        <v>5.9478480778517502E-4</v>
      </c>
      <c r="J84" s="266"/>
      <c r="K84" s="14"/>
    </row>
    <row r="85" spans="1:11">
      <c r="A85" s="212"/>
      <c r="B85" s="621" t="s">
        <v>41</v>
      </c>
      <c r="C85" s="493">
        <v>2824.7142316997247</v>
      </c>
      <c r="D85" s="494">
        <v>2067372</v>
      </c>
      <c r="E85" s="495">
        <v>5839735110.6175232</v>
      </c>
      <c r="F85" s="496">
        <v>7.8417426167885925E-4</v>
      </c>
      <c r="G85" s="496">
        <v>5.9230508278863836E-4</v>
      </c>
      <c r="H85" s="497">
        <v>5.4879152846114775E-4</v>
      </c>
      <c r="J85" s="266"/>
      <c r="K85" s="14"/>
    </row>
    <row r="86" spans="1:11">
      <c r="A86" s="212"/>
      <c r="B86" s="621" t="s">
        <v>78</v>
      </c>
      <c r="C86" s="495">
        <v>574.22493865388856</v>
      </c>
      <c r="D86" s="494">
        <v>9485386</v>
      </c>
      <c r="E86" s="495">
        <v>5446745193.9584532</v>
      </c>
      <c r="F86" s="717">
        <v>0</v>
      </c>
      <c r="G86" s="496">
        <v>4.9385166728933263E-4</v>
      </c>
      <c r="H86" s="497">
        <v>5.1186013809019926E-4</v>
      </c>
      <c r="J86" s="266"/>
      <c r="K86" s="14"/>
    </row>
    <row r="87" spans="1:11">
      <c r="A87" s="212"/>
      <c r="B87" s="621" t="s">
        <v>77</v>
      </c>
      <c r="C87" s="493">
        <v>754.80056133167716</v>
      </c>
      <c r="D87" s="494">
        <v>7024216</v>
      </c>
      <c r="E87" s="495">
        <v>5301882179.7149477</v>
      </c>
      <c r="F87" s="496">
        <v>2.6825939741968193E-4</v>
      </c>
      <c r="G87" s="496">
        <v>4.4742254011386986E-4</v>
      </c>
      <c r="H87" s="497">
        <v>4.9824657625934833E-4</v>
      </c>
      <c r="J87" s="266"/>
      <c r="K87" s="14"/>
    </row>
    <row r="88" spans="1:11">
      <c r="A88" s="212"/>
      <c r="B88" s="621" t="s">
        <v>104</v>
      </c>
      <c r="C88" s="493">
        <v>104.53565483558604</v>
      </c>
      <c r="D88" s="494">
        <v>44622516</v>
      </c>
      <c r="E88" s="495">
        <v>4664643930.4714155</v>
      </c>
      <c r="F88" s="717">
        <v>0</v>
      </c>
      <c r="G88" s="496">
        <v>3.8524875457493702E-4</v>
      </c>
      <c r="H88" s="497">
        <v>4.3836184755642545E-4</v>
      </c>
      <c r="J88" s="266"/>
      <c r="K88" s="14"/>
    </row>
    <row r="89" spans="1:11">
      <c r="A89" s="212"/>
      <c r="B89" s="621" t="s">
        <v>91</v>
      </c>
      <c r="C89" s="493">
        <v>235.35903726376117</v>
      </c>
      <c r="D89" s="494">
        <v>19473936</v>
      </c>
      <c r="E89" s="495">
        <v>4583366828.6961002</v>
      </c>
      <c r="F89" s="496">
        <v>3.5170523194545455E-4</v>
      </c>
      <c r="G89" s="496">
        <v>2.4953642400653281E-4</v>
      </c>
      <c r="H89" s="497">
        <v>4.3072379821561371E-4</v>
      </c>
      <c r="J89" s="266"/>
      <c r="K89" s="14"/>
    </row>
    <row r="90" spans="1:11">
      <c r="A90" s="212"/>
      <c r="B90" s="621" t="s">
        <v>59</v>
      </c>
      <c r="C90" s="493">
        <v>1111.0512378899027</v>
      </c>
      <c r="D90" s="494">
        <v>4089400</v>
      </c>
      <c r="E90" s="495">
        <v>4543532932.2269678</v>
      </c>
      <c r="F90" s="496">
        <v>7.1246816136594281E-4</v>
      </c>
      <c r="G90" s="496">
        <v>4.8405800917738801E-4</v>
      </c>
      <c r="H90" s="497">
        <v>4.2698039127783796E-4</v>
      </c>
      <c r="J90" s="266"/>
      <c r="K90" s="14"/>
    </row>
    <row r="91" spans="1:11">
      <c r="A91" s="212"/>
      <c r="B91" s="621" t="s">
        <v>229</v>
      </c>
      <c r="C91" s="493">
        <v>1116.03582593939</v>
      </c>
      <c r="D91" s="494">
        <v>3323929</v>
      </c>
      <c r="E91" s="495">
        <v>3709623846.8788905</v>
      </c>
      <c r="F91" s="496">
        <v>3.9922810163439828E-4</v>
      </c>
      <c r="G91" s="496">
        <v>3.6494600941408122E-4</v>
      </c>
      <c r="H91" s="497">
        <v>3.4861343920260663E-4</v>
      </c>
      <c r="J91" s="266"/>
      <c r="K91" s="14"/>
    </row>
    <row r="92" spans="1:11">
      <c r="A92" s="212"/>
      <c r="B92" s="621" t="s">
        <v>73</v>
      </c>
      <c r="C92" s="493">
        <v>457.7790658959097</v>
      </c>
      <c r="D92" s="494">
        <v>6848925</v>
      </c>
      <c r="E92" s="495">
        <v>3135294488.8911433</v>
      </c>
      <c r="F92" s="496">
        <v>2.1202131593727014E-4</v>
      </c>
      <c r="G92" s="496">
        <v>3.1649215050174006E-4</v>
      </c>
      <c r="H92" s="497">
        <v>2.9464059964056082E-4</v>
      </c>
      <c r="J92" s="266"/>
      <c r="K92" s="14"/>
    </row>
    <row r="93" spans="1:11">
      <c r="A93" s="212"/>
      <c r="B93" s="621" t="s">
        <v>95</v>
      </c>
      <c r="C93" s="493">
        <v>92.651955812341612</v>
      </c>
      <c r="D93" s="494">
        <v>32955400</v>
      </c>
      <c r="E93" s="495">
        <v>3053382264.578043</v>
      </c>
      <c r="F93" s="496">
        <v>1.5519920657335715E-4</v>
      </c>
      <c r="G93" s="496">
        <v>2.6394959610350361E-4</v>
      </c>
      <c r="H93" s="497">
        <v>2.8694286439590771E-4</v>
      </c>
      <c r="J93" s="266"/>
      <c r="K93" s="14"/>
    </row>
    <row r="94" spans="1:11">
      <c r="A94" s="212"/>
      <c r="B94" s="621" t="s">
        <v>87</v>
      </c>
      <c r="C94" s="493">
        <v>166.94258629150522</v>
      </c>
      <c r="D94" s="494">
        <v>17084357</v>
      </c>
      <c r="E94" s="495">
        <v>2852106742.7073812</v>
      </c>
      <c r="F94" s="496">
        <v>2.9973356605028672E-4</v>
      </c>
      <c r="G94" s="496">
        <v>2.6428945453638717E-4</v>
      </c>
      <c r="H94" s="497">
        <v>2.6802791376939972E-4</v>
      </c>
      <c r="J94" s="266"/>
      <c r="K94" s="14"/>
    </row>
    <row r="95" spans="1:11">
      <c r="A95" s="212"/>
      <c r="B95" s="621" t="s">
        <v>26</v>
      </c>
      <c r="C95" s="500">
        <v>1939.6018780630081</v>
      </c>
      <c r="D95" s="494">
        <v>1308974</v>
      </c>
      <c r="E95" s="495">
        <v>2538888428.7356482</v>
      </c>
      <c r="F95" s="496">
        <v>2.4246541742450393E-4</v>
      </c>
      <c r="G95" s="496">
        <v>1.9418823109413157E-4</v>
      </c>
      <c r="H95" s="497">
        <v>2.3859309283821633E-4</v>
      </c>
      <c r="J95" s="266"/>
      <c r="K95" s="14"/>
    </row>
    <row r="96" spans="1:11">
      <c r="A96" s="212"/>
      <c r="B96" s="621" t="s">
        <v>107</v>
      </c>
      <c r="C96" s="493">
        <v>26.310498266342467</v>
      </c>
      <c r="D96" s="494">
        <v>95540395</v>
      </c>
      <c r="E96" s="495">
        <v>2513715397.0131745</v>
      </c>
      <c r="F96" s="717">
        <v>0</v>
      </c>
      <c r="G96" s="496">
        <v>1.0785478582597089E-4</v>
      </c>
      <c r="H96" s="497">
        <v>2.362274467441221E-4</v>
      </c>
      <c r="J96" s="266"/>
      <c r="K96" s="14"/>
    </row>
    <row r="97" spans="1:11">
      <c r="A97" s="212"/>
      <c r="B97" s="621" t="s">
        <v>40</v>
      </c>
      <c r="C97" s="493">
        <v>1991.300072808679</v>
      </c>
      <c r="D97" s="494">
        <v>1189265</v>
      </c>
      <c r="E97" s="495">
        <v>2368183481.0888138</v>
      </c>
      <c r="F97" s="496">
        <v>3.8549272790102773E-4</v>
      </c>
      <c r="G97" s="496">
        <v>2.9227440039856112E-4</v>
      </c>
      <c r="H97" s="497">
        <v>2.2255102460045338E-4</v>
      </c>
      <c r="J97" s="266"/>
      <c r="K97" s="14"/>
    </row>
    <row r="98" spans="1:11">
      <c r="A98" s="212"/>
      <c r="B98" s="621" t="s">
        <v>62</v>
      </c>
      <c r="C98" s="500">
        <v>607.07058327225911</v>
      </c>
      <c r="D98" s="494">
        <v>3170208</v>
      </c>
      <c r="E98" s="495">
        <v>1924540019.654382</v>
      </c>
      <c r="F98" s="496">
        <v>2.4350425292388484E-5</v>
      </c>
      <c r="G98" s="496">
        <v>9.9514362662755224E-5</v>
      </c>
      <c r="H98" s="497">
        <v>1.8085944635579384E-4</v>
      </c>
      <c r="J98" s="266"/>
      <c r="K98" s="14"/>
    </row>
    <row r="99" spans="1:11">
      <c r="A99" s="212"/>
      <c r="B99" s="621" t="s">
        <v>79</v>
      </c>
      <c r="C99" s="493">
        <v>400.63255804680955</v>
      </c>
      <c r="D99" s="494">
        <v>4176873</v>
      </c>
      <c r="E99" s="495">
        <v>1673391314.6266515</v>
      </c>
      <c r="F99" s="496">
        <v>1.0223294522500895E-4</v>
      </c>
      <c r="G99" s="496">
        <v>1.3561362873249673E-4</v>
      </c>
      <c r="H99" s="497">
        <v>1.5725764266223016E-4</v>
      </c>
      <c r="J99" s="266"/>
      <c r="K99" s="14"/>
    </row>
    <row r="100" spans="1:11">
      <c r="A100" s="212"/>
      <c r="B100" s="621" t="s">
        <v>93</v>
      </c>
      <c r="C100" s="493">
        <v>152.41089173069886</v>
      </c>
      <c r="D100" s="494">
        <v>10627165</v>
      </c>
      <c r="E100" s="495">
        <v>1619695694.2192724</v>
      </c>
      <c r="F100" s="496">
        <v>2.8028173625417798E-5</v>
      </c>
      <c r="G100" s="496">
        <v>1.6343383532345731E-4</v>
      </c>
      <c r="H100" s="497">
        <v>1.522115744696064E-4</v>
      </c>
      <c r="J100" s="266"/>
      <c r="K100" s="14"/>
    </row>
    <row r="101" spans="1:11">
      <c r="A101" s="212"/>
      <c r="B101" s="621" t="s">
        <v>92</v>
      </c>
      <c r="C101" s="493">
        <v>130.22849247145822</v>
      </c>
      <c r="D101" s="494">
        <v>11565204</v>
      </c>
      <c r="E101" s="495">
        <v>1506119082.0448785</v>
      </c>
      <c r="F101" s="496">
        <v>1.2164454987038931E-4</v>
      </c>
      <c r="G101" s="496">
        <v>1.1315330646077014E-4</v>
      </c>
      <c r="H101" s="497">
        <v>1.4153816524607854E-4</v>
      </c>
      <c r="J101" s="266"/>
      <c r="K101" s="14"/>
    </row>
    <row r="102" spans="1:11">
      <c r="A102" s="212"/>
      <c r="B102" s="621" t="s">
        <v>76</v>
      </c>
      <c r="C102" s="500">
        <v>675.07250210219672</v>
      </c>
      <c r="D102" s="494">
        <v>2119275</v>
      </c>
      <c r="E102" s="495">
        <v>1430664276.892633</v>
      </c>
      <c r="F102" s="496">
        <v>8.7471414187391419E-6</v>
      </c>
      <c r="G102" s="496">
        <v>1.5143460603328547E-4</v>
      </c>
      <c r="H102" s="497">
        <v>1.3444726864462976E-4</v>
      </c>
      <c r="J102" s="266"/>
      <c r="K102" s="14"/>
    </row>
    <row r="103" spans="1:11">
      <c r="A103" s="212"/>
      <c r="B103" s="621" t="s">
        <v>80</v>
      </c>
      <c r="C103" s="501">
        <v>124.24503176345743</v>
      </c>
      <c r="D103" s="494">
        <v>9956011</v>
      </c>
      <c r="E103" s="495">
        <v>1236984902.9323316</v>
      </c>
      <c r="F103" s="496">
        <v>9.2437849975950324E-5</v>
      </c>
      <c r="G103" s="496">
        <v>1.2709545892407756E-4</v>
      </c>
      <c r="H103" s="497">
        <v>1.1624616916773372E-4</v>
      </c>
      <c r="J103" s="266"/>
      <c r="K103" s="14"/>
    </row>
    <row r="104" spans="1:11">
      <c r="A104" s="212"/>
      <c r="B104" s="621" t="s">
        <v>58</v>
      </c>
      <c r="C104" s="495">
        <v>3405.8659843223199</v>
      </c>
      <c r="D104" s="494">
        <v>286641</v>
      </c>
      <c r="E104" s="495">
        <v>976260831.6121341</v>
      </c>
      <c r="F104" s="496">
        <v>1.7875496830032427E-4</v>
      </c>
      <c r="G104" s="496">
        <v>9.9710272541520499E-5</v>
      </c>
      <c r="H104" s="497">
        <v>9.1744516456418506E-5</v>
      </c>
      <c r="J104" s="266"/>
      <c r="K104" s="14"/>
    </row>
    <row r="105" spans="1:11">
      <c r="A105" s="212"/>
      <c r="B105" s="621" t="s">
        <v>66</v>
      </c>
      <c r="C105" s="500">
        <v>2343.9311680657788</v>
      </c>
      <c r="D105" s="494">
        <v>385640</v>
      </c>
      <c r="E105" s="495">
        <v>903913615.65288699</v>
      </c>
      <c r="F105" s="496">
        <v>1.1712067374296394E-4</v>
      </c>
      <c r="G105" s="496">
        <v>1.0650548761694239E-4</v>
      </c>
      <c r="H105" s="497">
        <v>8.4945656837940789E-5</v>
      </c>
      <c r="J105" s="266"/>
      <c r="K105" s="14"/>
    </row>
    <row r="106" spans="1:11">
      <c r="A106" s="212"/>
      <c r="B106" s="621" t="s">
        <v>71</v>
      </c>
      <c r="C106" s="493">
        <v>604.99843569396069</v>
      </c>
      <c r="D106" s="494">
        <v>1265303</v>
      </c>
      <c r="E106" s="495">
        <v>765506335.67887557</v>
      </c>
      <c r="F106" s="496">
        <v>5.1356397184472053E-5</v>
      </c>
      <c r="G106" s="496">
        <v>4.8757693033356933E-5</v>
      </c>
      <c r="H106" s="497">
        <v>7.1938775311929988E-5</v>
      </c>
      <c r="J106" s="266"/>
      <c r="K106" s="14"/>
    </row>
    <row r="107" spans="1:11">
      <c r="A107" s="212"/>
      <c r="B107" s="621" t="s">
        <v>83</v>
      </c>
      <c r="C107" s="493">
        <v>279.15296676326568</v>
      </c>
      <c r="D107" s="494">
        <v>2254126</v>
      </c>
      <c r="E107" s="495">
        <v>629245960.35821307</v>
      </c>
      <c r="F107" s="496">
        <v>5.9327859674570676E-5</v>
      </c>
      <c r="G107" s="496">
        <v>5.5227453790728781E-5</v>
      </c>
      <c r="H107" s="497">
        <v>5.9133650040929712E-5</v>
      </c>
      <c r="J107" s="266"/>
      <c r="K107" s="14"/>
    </row>
    <row r="108" spans="1:11">
      <c r="A108" s="212"/>
      <c r="B108" s="621" t="s">
        <v>356</v>
      </c>
      <c r="C108" s="500">
        <v>283.47106547370504</v>
      </c>
      <c r="D108" s="494">
        <v>2082958</v>
      </c>
      <c r="E108" s="495">
        <v>590458323.59697771</v>
      </c>
      <c r="F108" s="496">
        <v>4.2813868601234861E-5</v>
      </c>
      <c r="G108" s="496">
        <v>6.4378054148115773E-5</v>
      </c>
      <c r="H108" s="497">
        <v>5.5488565793034218E-5</v>
      </c>
      <c r="J108" s="266"/>
      <c r="K108" s="14"/>
    </row>
    <row r="109" spans="1:11">
      <c r="A109" s="212"/>
      <c r="B109" s="621" t="s">
        <v>101</v>
      </c>
      <c r="C109" s="500">
        <v>138.82839614513097</v>
      </c>
      <c r="D109" s="494">
        <v>2789533</v>
      </c>
      <c r="E109" s="495">
        <v>387266392.3839156</v>
      </c>
      <c r="F109" s="717">
        <v>0</v>
      </c>
      <c r="G109" s="496">
        <v>1.064282485648812E-6</v>
      </c>
      <c r="H109" s="497">
        <v>3.639351980393676E-5</v>
      </c>
      <c r="J109" s="266"/>
      <c r="K109" s="14"/>
    </row>
    <row r="110" spans="1:11">
      <c r="A110" s="212"/>
      <c r="B110" s="621" t="s">
        <v>81</v>
      </c>
      <c r="C110" s="493">
        <v>607.79934676061532</v>
      </c>
      <c r="D110" s="494">
        <v>575991</v>
      </c>
      <c r="E110" s="495">
        <v>350086953.53999358</v>
      </c>
      <c r="F110" s="496">
        <v>9.9646293474957414E-6</v>
      </c>
      <c r="G110" s="496">
        <v>2.8301653576272362E-5</v>
      </c>
      <c r="H110" s="497">
        <v>3.2899566622158595E-5</v>
      </c>
      <c r="J110" s="266"/>
      <c r="K110" s="14"/>
    </row>
    <row r="111" spans="1:11">
      <c r="A111" s="212"/>
      <c r="B111" s="621" t="s">
        <v>99</v>
      </c>
      <c r="C111" s="493">
        <v>29.684858929106891</v>
      </c>
      <c r="D111" s="494">
        <v>11353142</v>
      </c>
      <c r="E111" s="495">
        <v>337016418.67211848</v>
      </c>
      <c r="F111" s="717">
        <v>0</v>
      </c>
      <c r="G111" s="496">
        <v>1.7967477251930374E-5</v>
      </c>
      <c r="H111" s="497">
        <v>3.1671257688264609E-5</v>
      </c>
      <c r="J111" s="266"/>
      <c r="K111" s="14"/>
    </row>
    <row r="112" spans="1:11">
      <c r="A112" s="212"/>
      <c r="B112" s="621" t="s">
        <v>90</v>
      </c>
      <c r="C112" s="493">
        <v>111.13135021520569</v>
      </c>
      <c r="D112" s="494">
        <v>2934855</v>
      </c>
      <c r="E112" s="495">
        <v>326154398.8358475</v>
      </c>
      <c r="F112" s="496">
        <v>1.0738356686619348E-4</v>
      </c>
      <c r="G112" s="496">
        <v>5.4982768119287159E-5</v>
      </c>
      <c r="H112" s="497">
        <v>3.0650494870224375E-5</v>
      </c>
      <c r="J112" s="266"/>
      <c r="K112" s="14"/>
    </row>
    <row r="113" spans="1:16">
      <c r="A113" s="212"/>
      <c r="B113" s="621" t="s">
        <v>97</v>
      </c>
      <c r="C113" s="493">
        <v>26.444094202030502</v>
      </c>
      <c r="D113" s="494">
        <v>9587522</v>
      </c>
      <c r="E113" s="495">
        <v>253533334.93203989</v>
      </c>
      <c r="F113" s="496">
        <v>6.6290033981725247E-5</v>
      </c>
      <c r="G113" s="496">
        <v>3.035505426363058E-5</v>
      </c>
      <c r="H113" s="497">
        <v>2.3825900277605784E-5</v>
      </c>
      <c r="J113" s="266"/>
      <c r="K113" s="14"/>
    </row>
    <row r="114" spans="1:16">
      <c r="A114" s="212"/>
      <c r="B114" s="621" t="s">
        <v>141</v>
      </c>
      <c r="C114" s="493">
        <v>94.837031986363527</v>
      </c>
      <c r="D114" s="494">
        <v>1926542</v>
      </c>
      <c r="E114" s="495">
        <v>182707525.27707276</v>
      </c>
      <c r="F114" s="717">
        <v>0</v>
      </c>
      <c r="G114" s="717">
        <v>0</v>
      </c>
      <c r="H114" s="497">
        <v>1.7170015447422523E-5</v>
      </c>
      <c r="J114" s="266"/>
      <c r="K114" s="14"/>
    </row>
    <row r="115" spans="1:16">
      <c r="A115" s="212"/>
      <c r="B115" s="621" t="s">
        <v>106</v>
      </c>
      <c r="C115" s="493">
        <v>84.064116336154385</v>
      </c>
      <c r="D115" s="494">
        <v>883483</v>
      </c>
      <c r="E115" s="495">
        <v>74269217.693014681</v>
      </c>
      <c r="F115" s="496">
        <v>4.5426479559857647E-5</v>
      </c>
      <c r="G115" s="496">
        <v>1.3390337860534604E-5</v>
      </c>
      <c r="H115" s="497">
        <v>6.9794805283647971E-6</v>
      </c>
      <c r="J115" s="266"/>
      <c r="K115" s="14"/>
    </row>
    <row r="116" spans="1:16">
      <c r="A116" s="212"/>
      <c r="B116" s="621" t="s">
        <v>96</v>
      </c>
      <c r="C116" s="500">
        <v>82.051954847732901</v>
      </c>
      <c r="D116" s="494">
        <v>779004</v>
      </c>
      <c r="E116" s="495">
        <v>63918801.034203321</v>
      </c>
      <c r="F116" s="717">
        <v>0</v>
      </c>
      <c r="G116" s="496">
        <v>7.1429860420482771E-7</v>
      </c>
      <c r="H116" s="497">
        <v>6.006795831062121E-6</v>
      </c>
      <c r="J116" s="266"/>
      <c r="K116" s="14"/>
    </row>
    <row r="117" spans="1:16">
      <c r="A117" s="212"/>
      <c r="B117" s="621" t="s">
        <v>94</v>
      </c>
      <c r="C117" s="493">
        <v>16.099712172592803</v>
      </c>
      <c r="D117" s="494">
        <v>3449299</v>
      </c>
      <c r="E117" s="495">
        <v>55532721.09721218</v>
      </c>
      <c r="F117" s="717">
        <v>0</v>
      </c>
      <c r="G117" s="496">
        <v>6.8188558287779942E-6</v>
      </c>
      <c r="H117" s="497">
        <v>5.2187104917029405E-6</v>
      </c>
      <c r="J117" s="266"/>
      <c r="K117" s="14"/>
    </row>
    <row r="118" spans="1:16">
      <c r="A118" s="212"/>
      <c r="B118" s="621" t="s">
        <v>105</v>
      </c>
      <c r="C118" s="500">
        <v>1.4957502716008886</v>
      </c>
      <c r="D118" s="494">
        <v>36029138</v>
      </c>
      <c r="E118" s="495">
        <v>53890592.949045897</v>
      </c>
      <c r="F118" s="717">
        <v>0</v>
      </c>
      <c r="G118" s="717">
        <v>0</v>
      </c>
      <c r="H118" s="497">
        <v>5.0643908180720669E-6</v>
      </c>
      <c r="J118" s="266"/>
      <c r="K118" s="14"/>
    </row>
    <row r="119" spans="1:16">
      <c r="A119" s="212"/>
      <c r="B119" s="621" t="s">
        <v>108</v>
      </c>
      <c r="C119" s="493">
        <v>3.0319939007783243</v>
      </c>
      <c r="D119" s="494">
        <v>17247807</v>
      </c>
      <c r="E119" s="495">
        <v>52295245.62580169</v>
      </c>
      <c r="F119" s="717">
        <v>0</v>
      </c>
      <c r="G119" s="496">
        <v>1.1784880710314867E-5</v>
      </c>
      <c r="H119" s="497">
        <v>4.9144673918608727E-6</v>
      </c>
      <c r="J119" s="266"/>
      <c r="K119" s="14"/>
    </row>
    <row r="120" spans="1:16">
      <c r="A120" s="212"/>
      <c r="B120" s="621" t="s">
        <v>251</v>
      </c>
      <c r="C120" s="493">
        <v>83.351665843774867</v>
      </c>
      <c r="D120" s="494">
        <v>179667</v>
      </c>
      <c r="E120" s="495">
        <v>14975543.747153498</v>
      </c>
      <c r="F120" s="496">
        <v>5.4204944533980768E-6</v>
      </c>
      <c r="G120" s="496">
        <v>7.2733474654559028E-6</v>
      </c>
      <c r="H120" s="497">
        <v>1.4073329332343795E-6</v>
      </c>
      <c r="J120" s="266"/>
      <c r="K120" s="14"/>
    </row>
    <row r="121" spans="1:16">
      <c r="A121" s="212"/>
      <c r="B121" s="621" t="s">
        <v>227</v>
      </c>
      <c r="C121" s="493">
        <v>8.4661168663874484</v>
      </c>
      <c r="D121" s="494">
        <v>383071</v>
      </c>
      <c r="E121" s="495">
        <v>3243123.8541239062</v>
      </c>
      <c r="F121" s="496">
        <v>1.0533636842648566E-5</v>
      </c>
      <c r="G121" s="496">
        <v>8.854195375405443E-6</v>
      </c>
      <c r="H121" s="497">
        <v>3.0477390894965817E-7</v>
      </c>
      <c r="J121" s="266"/>
      <c r="K121" s="14"/>
    </row>
    <row r="122" spans="1:16">
      <c r="A122" s="212"/>
      <c r="B122" s="621" t="s">
        <v>111</v>
      </c>
      <c r="C122" s="500">
        <v>0</v>
      </c>
      <c r="D122" s="494">
        <v>37172386</v>
      </c>
      <c r="E122" s="495">
        <v>0</v>
      </c>
      <c r="F122" s="717">
        <v>0</v>
      </c>
      <c r="G122" s="717">
        <v>0</v>
      </c>
      <c r="H122" s="718">
        <v>0</v>
      </c>
      <c r="J122" s="266"/>
      <c r="K122" s="14"/>
    </row>
    <row r="123" spans="1:16">
      <c r="A123" s="212"/>
      <c r="B123" s="621" t="s">
        <v>100</v>
      </c>
      <c r="C123" s="500">
        <v>0</v>
      </c>
      <c r="D123" s="494">
        <v>2866376</v>
      </c>
      <c r="E123" s="495">
        <v>0</v>
      </c>
      <c r="F123" s="717">
        <v>0</v>
      </c>
      <c r="G123" s="717">
        <v>0</v>
      </c>
      <c r="H123" s="718">
        <v>0</v>
      </c>
      <c r="J123" s="266"/>
      <c r="K123" s="14"/>
    </row>
    <row r="124" spans="1:16" ht="15.75">
      <c r="A124" s="212"/>
      <c r="B124" s="621" t="s">
        <v>102</v>
      </c>
      <c r="C124" s="493">
        <v>0</v>
      </c>
      <c r="D124" s="494">
        <v>30809762</v>
      </c>
      <c r="E124" s="495">
        <v>0</v>
      </c>
      <c r="F124" s="717">
        <v>0</v>
      </c>
      <c r="G124" s="717">
        <v>0</v>
      </c>
      <c r="H124" s="718">
        <v>0</v>
      </c>
      <c r="J124" s="266"/>
      <c r="K124" s="14"/>
      <c r="P124" s="210" t="s">
        <v>306</v>
      </c>
    </row>
    <row r="125" spans="1:16" ht="15.75">
      <c r="A125" s="212"/>
      <c r="B125" s="621" t="s">
        <v>103</v>
      </c>
      <c r="C125" s="495">
        <v>0</v>
      </c>
      <c r="D125" s="494">
        <v>2951776</v>
      </c>
      <c r="E125" s="495">
        <v>0</v>
      </c>
      <c r="F125" s="717">
        <v>0</v>
      </c>
      <c r="G125" s="717">
        <v>0</v>
      </c>
      <c r="H125" s="718">
        <v>0</v>
      </c>
      <c r="J125" s="266"/>
      <c r="K125" s="14"/>
      <c r="P125" s="210" t="s">
        <v>306</v>
      </c>
    </row>
    <row r="126" spans="1:16" ht="15.75">
      <c r="A126" s="212"/>
      <c r="B126" s="621" t="s">
        <v>112</v>
      </c>
      <c r="C126" s="500">
        <v>0</v>
      </c>
      <c r="D126" s="494">
        <v>9942334</v>
      </c>
      <c r="E126" s="495">
        <v>0</v>
      </c>
      <c r="F126" s="717">
        <v>0</v>
      </c>
      <c r="G126" s="717">
        <v>0</v>
      </c>
      <c r="H126" s="718">
        <v>0</v>
      </c>
      <c r="J126" s="266"/>
      <c r="K126" s="14"/>
      <c r="P126" s="210" t="s">
        <v>306</v>
      </c>
    </row>
    <row r="127" spans="1:16" ht="15.75">
      <c r="A127" s="212"/>
      <c r="B127" s="621" t="s">
        <v>113</v>
      </c>
      <c r="C127" s="500">
        <v>0</v>
      </c>
      <c r="D127" s="494">
        <v>161356039</v>
      </c>
      <c r="E127" s="495">
        <v>0</v>
      </c>
      <c r="F127" s="717">
        <v>0</v>
      </c>
      <c r="G127" s="717">
        <v>0</v>
      </c>
      <c r="H127" s="718">
        <v>0</v>
      </c>
      <c r="J127" s="266"/>
      <c r="K127" s="14"/>
      <c r="P127" s="210" t="s">
        <v>306</v>
      </c>
    </row>
    <row r="128" spans="1:16" ht="15.75">
      <c r="A128" s="212"/>
      <c r="B128" s="621" t="s">
        <v>114</v>
      </c>
      <c r="C128" s="500">
        <v>0</v>
      </c>
      <c r="D128" s="494">
        <v>11485048</v>
      </c>
      <c r="E128" s="495">
        <v>0</v>
      </c>
      <c r="F128" s="717">
        <v>0</v>
      </c>
      <c r="G128" s="717">
        <v>0</v>
      </c>
      <c r="H128" s="718">
        <v>0</v>
      </c>
      <c r="J128" s="266"/>
      <c r="K128" s="14"/>
      <c r="P128" s="210" t="s">
        <v>306</v>
      </c>
    </row>
    <row r="129" spans="1:16" ht="15.75">
      <c r="A129" s="212"/>
      <c r="B129" s="621" t="s">
        <v>115</v>
      </c>
      <c r="C129" s="500">
        <v>0</v>
      </c>
      <c r="D129" s="494">
        <v>754394</v>
      </c>
      <c r="E129" s="495">
        <v>0</v>
      </c>
      <c r="F129" s="717">
        <v>0</v>
      </c>
      <c r="G129" s="717">
        <v>0</v>
      </c>
      <c r="H129" s="718">
        <v>0</v>
      </c>
      <c r="J129" s="266"/>
      <c r="K129" s="14"/>
      <c r="P129" s="210" t="s">
        <v>306</v>
      </c>
    </row>
    <row r="130" spans="1:16" ht="15.75">
      <c r="A130" s="212"/>
      <c r="B130" s="621" t="s">
        <v>116</v>
      </c>
      <c r="C130" s="500">
        <v>0</v>
      </c>
      <c r="D130" s="494">
        <v>19751535</v>
      </c>
      <c r="E130" s="495">
        <v>0</v>
      </c>
      <c r="F130" s="717">
        <v>0</v>
      </c>
      <c r="G130" s="717">
        <v>0</v>
      </c>
      <c r="H130" s="718">
        <v>0</v>
      </c>
      <c r="J130" s="266"/>
      <c r="K130" s="14"/>
      <c r="P130" s="210" t="s">
        <v>306</v>
      </c>
    </row>
    <row r="131" spans="1:16" ht="15.75">
      <c r="A131" s="212"/>
      <c r="B131" s="621" t="s">
        <v>117</v>
      </c>
      <c r="C131" s="500">
        <v>0</v>
      </c>
      <c r="D131" s="494">
        <v>11175378</v>
      </c>
      <c r="E131" s="495">
        <v>0</v>
      </c>
      <c r="F131" s="717">
        <v>0</v>
      </c>
      <c r="G131" s="717">
        <v>0</v>
      </c>
      <c r="H131" s="718">
        <v>0</v>
      </c>
      <c r="J131" s="266"/>
      <c r="K131" s="14"/>
      <c r="P131" s="210" t="s">
        <v>306</v>
      </c>
    </row>
    <row r="132" spans="1:16" ht="15.75">
      <c r="A132" s="212"/>
      <c r="B132" s="621" t="s">
        <v>118</v>
      </c>
      <c r="C132" s="500">
        <v>0</v>
      </c>
      <c r="D132" s="494">
        <v>16249798</v>
      </c>
      <c r="E132" s="495">
        <v>0</v>
      </c>
      <c r="F132" s="717">
        <v>0</v>
      </c>
      <c r="G132" s="717">
        <v>0</v>
      </c>
      <c r="H132" s="718">
        <v>0</v>
      </c>
      <c r="J132" s="266"/>
      <c r="K132" s="14"/>
      <c r="P132" s="210" t="s">
        <v>306</v>
      </c>
    </row>
    <row r="133" spans="1:16" ht="15.75">
      <c r="A133" s="212"/>
      <c r="B133" s="621" t="s">
        <v>119</v>
      </c>
      <c r="C133" s="500">
        <v>0</v>
      </c>
      <c r="D133" s="494">
        <v>25216237</v>
      </c>
      <c r="E133" s="495">
        <v>0</v>
      </c>
      <c r="F133" s="717">
        <v>0</v>
      </c>
      <c r="G133" s="717">
        <v>0</v>
      </c>
      <c r="H133" s="718">
        <v>0</v>
      </c>
      <c r="J133" s="266"/>
      <c r="K133" s="14"/>
      <c r="P133" s="210" t="s">
        <v>306</v>
      </c>
    </row>
    <row r="134" spans="1:16" ht="15.75">
      <c r="A134" s="212"/>
      <c r="B134" s="621" t="s">
        <v>120</v>
      </c>
      <c r="C134" s="500">
        <v>0</v>
      </c>
      <c r="D134" s="494">
        <v>4666377</v>
      </c>
      <c r="E134" s="495">
        <v>0</v>
      </c>
      <c r="F134" s="717">
        <v>0</v>
      </c>
      <c r="G134" s="717">
        <v>0</v>
      </c>
      <c r="H134" s="718">
        <v>0</v>
      </c>
      <c r="J134" s="266"/>
      <c r="K134" s="14"/>
      <c r="P134" s="210" t="s">
        <v>306</v>
      </c>
    </row>
    <row r="135" spans="1:16" ht="15.75">
      <c r="A135" s="212"/>
      <c r="B135" s="621" t="s">
        <v>121</v>
      </c>
      <c r="C135" s="500">
        <v>0</v>
      </c>
      <c r="D135" s="494">
        <v>15477751</v>
      </c>
      <c r="E135" s="495">
        <v>0</v>
      </c>
      <c r="F135" s="717">
        <v>0</v>
      </c>
      <c r="G135" s="717">
        <v>0</v>
      </c>
      <c r="H135" s="718">
        <v>0</v>
      </c>
      <c r="J135" s="266"/>
      <c r="K135" s="14"/>
      <c r="P135" s="210" t="s">
        <v>306</v>
      </c>
    </row>
    <row r="136" spans="1:16" ht="15.75">
      <c r="A136" s="212"/>
      <c r="B136" s="621" t="s">
        <v>122</v>
      </c>
      <c r="C136" s="500">
        <v>0</v>
      </c>
      <c r="D136" s="494">
        <v>49648685</v>
      </c>
      <c r="E136" s="495">
        <v>0</v>
      </c>
      <c r="F136" s="717">
        <v>0</v>
      </c>
      <c r="G136" s="717">
        <v>0</v>
      </c>
      <c r="H136" s="718">
        <v>0</v>
      </c>
      <c r="J136" s="266"/>
      <c r="K136" s="14"/>
      <c r="P136" s="210" t="s">
        <v>306</v>
      </c>
    </row>
    <row r="137" spans="1:16" ht="15.75">
      <c r="A137" s="212"/>
      <c r="B137" s="621" t="s">
        <v>123</v>
      </c>
      <c r="C137" s="500">
        <v>0</v>
      </c>
      <c r="D137" s="494">
        <v>832322</v>
      </c>
      <c r="E137" s="495">
        <v>0</v>
      </c>
      <c r="F137" s="717">
        <v>0</v>
      </c>
      <c r="G137" s="717">
        <v>0</v>
      </c>
      <c r="H137" s="718">
        <v>0</v>
      </c>
      <c r="J137" s="266"/>
      <c r="K137" s="14"/>
      <c r="P137" s="210" t="s">
        <v>306</v>
      </c>
    </row>
    <row r="138" spans="1:16" ht="15.75">
      <c r="A138" s="212"/>
      <c r="B138" s="621" t="s">
        <v>358</v>
      </c>
      <c r="C138" s="500">
        <v>0</v>
      </c>
      <c r="D138" s="494">
        <v>84068091</v>
      </c>
      <c r="E138" s="495">
        <v>0</v>
      </c>
      <c r="F138" s="717">
        <v>0</v>
      </c>
      <c r="G138" s="717">
        <v>0</v>
      </c>
      <c r="H138" s="718">
        <v>0</v>
      </c>
      <c r="J138" s="266"/>
      <c r="K138" s="14"/>
      <c r="P138" s="210" t="s">
        <v>306</v>
      </c>
    </row>
    <row r="139" spans="1:16" ht="15.75">
      <c r="A139" s="212"/>
      <c r="B139" s="621" t="s">
        <v>359</v>
      </c>
      <c r="C139" s="500">
        <v>0</v>
      </c>
      <c r="D139" s="494">
        <v>5244363</v>
      </c>
      <c r="E139" s="495">
        <v>0</v>
      </c>
      <c r="F139" s="717">
        <v>0</v>
      </c>
      <c r="G139" s="717">
        <v>0</v>
      </c>
      <c r="H139" s="718">
        <v>0</v>
      </c>
      <c r="J139" s="266"/>
      <c r="K139" s="14"/>
      <c r="P139" s="210" t="s">
        <v>306</v>
      </c>
    </row>
    <row r="140" spans="1:16" ht="15.75">
      <c r="A140" s="212"/>
      <c r="B140" s="621" t="s">
        <v>125</v>
      </c>
      <c r="C140" s="500">
        <v>0</v>
      </c>
      <c r="D140" s="494">
        <v>4999441</v>
      </c>
      <c r="E140" s="495">
        <v>0</v>
      </c>
      <c r="F140" s="717">
        <v>0</v>
      </c>
      <c r="G140" s="717">
        <v>0</v>
      </c>
      <c r="H140" s="718">
        <v>0</v>
      </c>
      <c r="J140" s="266"/>
      <c r="K140" s="14"/>
      <c r="P140" s="210" t="s">
        <v>306</v>
      </c>
    </row>
    <row r="141" spans="1:16" ht="15.75">
      <c r="A141" s="212"/>
      <c r="B141" s="621" t="s">
        <v>327</v>
      </c>
      <c r="C141" s="500">
        <v>0</v>
      </c>
      <c r="D141" s="494">
        <v>25069229</v>
      </c>
      <c r="E141" s="495">
        <v>0</v>
      </c>
      <c r="F141" s="717">
        <v>0</v>
      </c>
      <c r="G141" s="717">
        <v>0</v>
      </c>
      <c r="H141" s="718">
        <v>0</v>
      </c>
      <c r="J141" s="266"/>
      <c r="K141" s="14"/>
      <c r="P141" s="210" t="s">
        <v>306</v>
      </c>
    </row>
    <row r="142" spans="1:16" ht="15.75">
      <c r="A142" s="212"/>
      <c r="B142" s="621" t="s">
        <v>127</v>
      </c>
      <c r="C142" s="493">
        <v>0</v>
      </c>
      <c r="D142" s="494">
        <v>11338138</v>
      </c>
      <c r="E142" s="495">
        <v>0</v>
      </c>
      <c r="F142" s="717">
        <v>0</v>
      </c>
      <c r="G142" s="717">
        <v>0</v>
      </c>
      <c r="H142" s="718">
        <v>0</v>
      </c>
      <c r="J142" s="266"/>
      <c r="K142" s="14"/>
      <c r="P142" s="210" t="s">
        <v>306</v>
      </c>
    </row>
    <row r="143" spans="1:16" ht="15.75">
      <c r="A143" s="212"/>
      <c r="B143" s="621" t="s">
        <v>129</v>
      </c>
      <c r="C143" s="500">
        <v>0</v>
      </c>
      <c r="D143" s="494">
        <v>6420744</v>
      </c>
      <c r="E143" s="495">
        <v>0</v>
      </c>
      <c r="F143" s="717">
        <v>0</v>
      </c>
      <c r="G143" s="717">
        <v>0</v>
      </c>
      <c r="H143" s="718">
        <v>0</v>
      </c>
      <c r="J143" s="266"/>
      <c r="K143" s="14"/>
      <c r="P143" s="210" t="s">
        <v>306</v>
      </c>
    </row>
    <row r="144" spans="1:16" ht="15.75">
      <c r="A144" s="212"/>
      <c r="B144" s="621" t="s">
        <v>130</v>
      </c>
      <c r="C144" s="500">
        <v>0</v>
      </c>
      <c r="D144" s="494">
        <v>3213972</v>
      </c>
      <c r="E144" s="495">
        <v>0</v>
      </c>
      <c r="F144" s="717">
        <v>0</v>
      </c>
      <c r="G144" s="717">
        <v>0</v>
      </c>
      <c r="H144" s="718">
        <v>0</v>
      </c>
      <c r="J144" s="266"/>
      <c r="K144" s="14"/>
      <c r="P144" s="210" t="s">
        <v>306</v>
      </c>
    </row>
    <row r="145" spans="1:16" ht="15.75">
      <c r="A145" s="212"/>
      <c r="B145" s="621" t="s">
        <v>131</v>
      </c>
      <c r="C145" s="500">
        <v>0</v>
      </c>
      <c r="D145" s="494">
        <v>109224559</v>
      </c>
      <c r="E145" s="495">
        <v>0</v>
      </c>
      <c r="F145" s="717">
        <v>0</v>
      </c>
      <c r="G145" s="717">
        <v>0</v>
      </c>
      <c r="H145" s="718">
        <v>0</v>
      </c>
      <c r="J145" s="266"/>
      <c r="K145" s="14"/>
      <c r="P145" s="210" t="s">
        <v>306</v>
      </c>
    </row>
    <row r="146" spans="1:16" ht="15.75">
      <c r="A146" s="212"/>
      <c r="B146" s="621" t="s">
        <v>132</v>
      </c>
      <c r="C146" s="500">
        <v>0</v>
      </c>
      <c r="D146" s="494">
        <v>2280102</v>
      </c>
      <c r="E146" s="495">
        <v>0</v>
      </c>
      <c r="F146" s="717">
        <v>0</v>
      </c>
      <c r="G146" s="717">
        <v>0</v>
      </c>
      <c r="H146" s="718">
        <v>0</v>
      </c>
      <c r="J146" s="266"/>
      <c r="K146" s="14"/>
      <c r="P146" s="210" t="s">
        <v>306</v>
      </c>
    </row>
    <row r="147" spans="1:16" ht="15.75">
      <c r="A147" s="212"/>
      <c r="B147" s="621" t="s">
        <v>133</v>
      </c>
      <c r="C147" s="500">
        <v>0</v>
      </c>
      <c r="D147" s="494">
        <v>3731000</v>
      </c>
      <c r="E147" s="495">
        <v>0</v>
      </c>
      <c r="F147" s="717">
        <v>0</v>
      </c>
      <c r="G147" s="717">
        <v>0</v>
      </c>
      <c r="H147" s="718">
        <v>0</v>
      </c>
      <c r="J147" s="266"/>
      <c r="K147" s="14"/>
      <c r="P147" s="210" t="s">
        <v>306</v>
      </c>
    </row>
    <row r="148" spans="1:16" ht="15.75">
      <c r="A148" s="212"/>
      <c r="B148" s="621" t="s">
        <v>134</v>
      </c>
      <c r="C148" s="500">
        <v>0</v>
      </c>
      <c r="D148" s="494">
        <v>29767108</v>
      </c>
      <c r="E148" s="495">
        <v>0</v>
      </c>
      <c r="F148" s="717">
        <v>0</v>
      </c>
      <c r="G148" s="717">
        <v>0</v>
      </c>
      <c r="H148" s="718">
        <v>0</v>
      </c>
      <c r="J148" s="266"/>
      <c r="K148" s="14"/>
      <c r="P148" s="210" t="s">
        <v>306</v>
      </c>
    </row>
    <row r="149" spans="1:16" ht="15.75">
      <c r="A149" s="212"/>
      <c r="B149" s="621" t="s">
        <v>135</v>
      </c>
      <c r="C149" s="500">
        <v>0</v>
      </c>
      <c r="D149" s="494">
        <v>12414318</v>
      </c>
      <c r="E149" s="495">
        <v>0</v>
      </c>
      <c r="F149" s="717">
        <v>0</v>
      </c>
      <c r="G149" s="717">
        <v>0</v>
      </c>
      <c r="H149" s="718">
        <v>0</v>
      </c>
      <c r="J149" s="266"/>
      <c r="K149" s="14"/>
      <c r="P149" s="210" t="s">
        <v>306</v>
      </c>
    </row>
    <row r="150" spans="1:16" ht="15.75">
      <c r="A150" s="212"/>
      <c r="B150" s="621" t="s">
        <v>136</v>
      </c>
      <c r="C150" s="500">
        <v>0</v>
      </c>
      <c r="D150" s="494">
        <v>1874309</v>
      </c>
      <c r="E150" s="495">
        <v>0</v>
      </c>
      <c r="F150" s="717">
        <v>0</v>
      </c>
      <c r="G150" s="717">
        <v>0</v>
      </c>
      <c r="H150" s="718">
        <v>0</v>
      </c>
      <c r="J150" s="266"/>
      <c r="K150" s="14"/>
      <c r="P150" s="210" t="s">
        <v>306</v>
      </c>
    </row>
    <row r="151" spans="1:16" ht="15.75">
      <c r="A151" s="212"/>
      <c r="B151" s="621" t="s">
        <v>137</v>
      </c>
      <c r="C151" s="500">
        <v>0</v>
      </c>
      <c r="D151" s="494">
        <v>11123176</v>
      </c>
      <c r="E151" s="495">
        <v>0</v>
      </c>
      <c r="F151" s="717">
        <v>0</v>
      </c>
      <c r="G151" s="717">
        <v>0</v>
      </c>
      <c r="H151" s="718">
        <v>0</v>
      </c>
      <c r="J151" s="266"/>
      <c r="K151" s="14"/>
      <c r="P151" s="210" t="s">
        <v>306</v>
      </c>
    </row>
    <row r="152" spans="1:16" ht="15.75">
      <c r="A152" s="212"/>
      <c r="B152" s="621" t="s">
        <v>110</v>
      </c>
      <c r="C152" s="500">
        <v>0</v>
      </c>
      <c r="D152" s="494">
        <v>1352617328</v>
      </c>
      <c r="E152" s="495">
        <v>0</v>
      </c>
      <c r="F152" s="717">
        <v>0</v>
      </c>
      <c r="G152" s="717">
        <v>0</v>
      </c>
      <c r="H152" s="718">
        <v>0</v>
      </c>
      <c r="J152" s="266"/>
      <c r="K152" s="14"/>
      <c r="P152" s="210" t="s">
        <v>306</v>
      </c>
    </row>
    <row r="153" spans="1:16" ht="15.75">
      <c r="A153" s="212"/>
      <c r="B153" s="621" t="s">
        <v>138</v>
      </c>
      <c r="C153" s="500">
        <v>0</v>
      </c>
      <c r="D153" s="494">
        <v>51393010</v>
      </c>
      <c r="E153" s="495">
        <v>0</v>
      </c>
      <c r="F153" s="717">
        <v>0</v>
      </c>
      <c r="G153" s="717">
        <v>0</v>
      </c>
      <c r="H153" s="718">
        <v>0</v>
      </c>
      <c r="J153" s="266"/>
      <c r="K153" s="14"/>
      <c r="P153" s="210" t="s">
        <v>306</v>
      </c>
    </row>
    <row r="154" spans="1:16" ht="15.75">
      <c r="A154" s="212"/>
      <c r="B154" s="621" t="s">
        <v>139</v>
      </c>
      <c r="C154" s="500">
        <v>0</v>
      </c>
      <c r="D154" s="494">
        <v>6315800</v>
      </c>
      <c r="E154" s="495">
        <v>0</v>
      </c>
      <c r="F154" s="717">
        <v>0</v>
      </c>
      <c r="G154" s="717">
        <v>0</v>
      </c>
      <c r="H154" s="718">
        <v>0</v>
      </c>
      <c r="J154" s="266"/>
      <c r="K154" s="14"/>
      <c r="P154" s="210" t="s">
        <v>306</v>
      </c>
    </row>
    <row r="155" spans="1:16" ht="15.75">
      <c r="A155" s="212"/>
      <c r="B155" s="621" t="s">
        <v>140</v>
      </c>
      <c r="C155" s="500">
        <v>0</v>
      </c>
      <c r="D155" s="494">
        <v>7061507</v>
      </c>
      <c r="E155" s="495">
        <v>0</v>
      </c>
      <c r="F155" s="717">
        <v>0</v>
      </c>
      <c r="G155" s="717">
        <v>0</v>
      </c>
      <c r="H155" s="718">
        <v>0</v>
      </c>
      <c r="J155" s="266"/>
      <c r="K155" s="14"/>
      <c r="P155" s="210" t="s">
        <v>306</v>
      </c>
    </row>
    <row r="156" spans="1:16" ht="15.75">
      <c r="A156" s="212"/>
      <c r="B156" s="621" t="s">
        <v>142</v>
      </c>
      <c r="C156" s="500">
        <v>0</v>
      </c>
      <c r="D156" s="494">
        <v>4818977</v>
      </c>
      <c r="E156" s="495">
        <v>0</v>
      </c>
      <c r="F156" s="717">
        <v>0</v>
      </c>
      <c r="G156" s="717">
        <v>0</v>
      </c>
      <c r="H156" s="718">
        <v>0</v>
      </c>
      <c r="J156" s="266"/>
      <c r="K156" s="14"/>
      <c r="P156" s="210" t="s">
        <v>306</v>
      </c>
    </row>
    <row r="157" spans="1:16" ht="15.75">
      <c r="A157" s="212"/>
      <c r="B157" s="621" t="s">
        <v>143</v>
      </c>
      <c r="C157" s="500">
        <v>0</v>
      </c>
      <c r="D157" s="494">
        <v>26262368</v>
      </c>
      <c r="E157" s="495">
        <v>0</v>
      </c>
      <c r="F157" s="717">
        <v>0</v>
      </c>
      <c r="G157" s="717">
        <v>0</v>
      </c>
      <c r="H157" s="718">
        <v>0</v>
      </c>
      <c r="J157" s="266"/>
      <c r="K157" s="14"/>
      <c r="P157" s="210" t="s">
        <v>306</v>
      </c>
    </row>
    <row r="158" spans="1:16" ht="15.75">
      <c r="A158" s="212"/>
      <c r="B158" s="621" t="s">
        <v>144</v>
      </c>
      <c r="C158" s="500">
        <v>0</v>
      </c>
      <c r="D158" s="494">
        <v>18143315</v>
      </c>
      <c r="E158" s="495">
        <v>0</v>
      </c>
      <c r="F158" s="717">
        <v>0</v>
      </c>
      <c r="G158" s="717">
        <v>0</v>
      </c>
      <c r="H158" s="718">
        <v>0</v>
      </c>
      <c r="J158" s="266"/>
      <c r="K158" s="14"/>
      <c r="P158" s="210" t="s">
        <v>306</v>
      </c>
    </row>
    <row r="159" spans="1:16" ht="15.75">
      <c r="A159" s="212"/>
      <c r="B159" s="621" t="s">
        <v>145</v>
      </c>
      <c r="C159" s="500">
        <v>0</v>
      </c>
      <c r="D159" s="494">
        <v>19077690</v>
      </c>
      <c r="E159" s="495">
        <v>0</v>
      </c>
      <c r="F159" s="717">
        <v>0</v>
      </c>
      <c r="G159" s="717">
        <v>0</v>
      </c>
      <c r="H159" s="718">
        <v>0</v>
      </c>
      <c r="J159" s="266"/>
      <c r="K159" s="14"/>
      <c r="P159" s="210" t="s">
        <v>306</v>
      </c>
    </row>
    <row r="160" spans="1:16" ht="15.75">
      <c r="A160" s="213"/>
      <c r="B160" s="621" t="s">
        <v>146</v>
      </c>
      <c r="C160" s="500">
        <v>0</v>
      </c>
      <c r="D160" s="494">
        <v>4403319</v>
      </c>
      <c r="E160" s="495">
        <v>0</v>
      </c>
      <c r="F160" s="717">
        <v>0</v>
      </c>
      <c r="G160" s="717">
        <v>0</v>
      </c>
      <c r="H160" s="718">
        <v>0</v>
      </c>
      <c r="J160" s="266"/>
      <c r="K160" s="14"/>
      <c r="P160" s="210" t="s">
        <v>306</v>
      </c>
    </row>
    <row r="161" spans="1:16" ht="15.75">
      <c r="A161" s="213"/>
      <c r="B161" s="621" t="s">
        <v>147</v>
      </c>
      <c r="C161" s="500">
        <v>0</v>
      </c>
      <c r="D161" s="494">
        <v>3545883</v>
      </c>
      <c r="E161" s="495">
        <v>0</v>
      </c>
      <c r="F161" s="717">
        <v>0</v>
      </c>
      <c r="G161" s="717">
        <v>0</v>
      </c>
      <c r="H161" s="718">
        <v>0</v>
      </c>
      <c r="J161" s="266"/>
      <c r="K161" s="14"/>
      <c r="P161" s="210" t="s">
        <v>306</v>
      </c>
    </row>
    <row r="162" spans="1:16" ht="15.75">
      <c r="A162" s="213"/>
      <c r="B162" s="621" t="s">
        <v>148</v>
      </c>
      <c r="C162" s="500">
        <v>0</v>
      </c>
      <c r="D162" s="494">
        <v>29495962</v>
      </c>
      <c r="E162" s="495">
        <v>0</v>
      </c>
      <c r="F162" s="717">
        <v>0</v>
      </c>
      <c r="G162" s="717">
        <v>0</v>
      </c>
      <c r="H162" s="718">
        <v>0</v>
      </c>
      <c r="J162" s="266"/>
      <c r="K162" s="14"/>
      <c r="P162" s="210" t="s">
        <v>306</v>
      </c>
    </row>
    <row r="163" spans="1:16" ht="15.75">
      <c r="A163" s="212"/>
      <c r="B163" s="621" t="s">
        <v>326</v>
      </c>
      <c r="C163" s="500">
        <v>0</v>
      </c>
      <c r="D163" s="494">
        <v>53708395</v>
      </c>
      <c r="E163" s="495">
        <v>0</v>
      </c>
      <c r="F163" s="717">
        <v>0</v>
      </c>
      <c r="G163" s="717">
        <v>0</v>
      </c>
      <c r="H163" s="718">
        <v>0</v>
      </c>
      <c r="J163" s="266"/>
      <c r="K163" s="14"/>
      <c r="P163" s="210" t="s">
        <v>306</v>
      </c>
    </row>
    <row r="164" spans="1:16" ht="15.75">
      <c r="A164" s="212"/>
      <c r="B164" s="621" t="s">
        <v>149</v>
      </c>
      <c r="C164" s="493">
        <v>0</v>
      </c>
      <c r="D164" s="494">
        <v>2448255</v>
      </c>
      <c r="E164" s="495">
        <v>0</v>
      </c>
      <c r="F164" s="717">
        <v>0</v>
      </c>
      <c r="G164" s="717">
        <v>0</v>
      </c>
      <c r="H164" s="718">
        <v>0</v>
      </c>
      <c r="J164" s="266"/>
      <c r="K164" s="14"/>
      <c r="P164" s="210" t="s">
        <v>306</v>
      </c>
    </row>
    <row r="165" spans="1:16" ht="15.75">
      <c r="A165" s="212"/>
      <c r="B165" s="621" t="s">
        <v>150</v>
      </c>
      <c r="C165" s="493">
        <v>0</v>
      </c>
      <c r="D165" s="494">
        <v>28087871</v>
      </c>
      <c r="E165" s="495">
        <v>0</v>
      </c>
      <c r="F165" s="717">
        <v>0</v>
      </c>
      <c r="G165" s="717">
        <v>0</v>
      </c>
      <c r="H165" s="718">
        <v>0</v>
      </c>
      <c r="J165" s="266"/>
      <c r="K165" s="14"/>
      <c r="P165" s="210" t="s">
        <v>306</v>
      </c>
    </row>
    <row r="166" spans="1:16" ht="15.75">
      <c r="A166" s="212"/>
      <c r="B166" s="621" t="s">
        <v>151</v>
      </c>
      <c r="C166" s="493">
        <v>0</v>
      </c>
      <c r="D166" s="494">
        <v>6465513</v>
      </c>
      <c r="E166" s="495">
        <v>0</v>
      </c>
      <c r="F166" s="717">
        <v>0</v>
      </c>
      <c r="G166" s="717">
        <v>0</v>
      </c>
      <c r="H166" s="718">
        <v>0</v>
      </c>
      <c r="J166" s="266"/>
      <c r="K166" s="14"/>
      <c r="P166" s="210" t="s">
        <v>306</v>
      </c>
    </row>
    <row r="167" spans="1:16" ht="15.75">
      <c r="A167" s="212"/>
      <c r="B167" s="621" t="s">
        <v>152</v>
      </c>
      <c r="C167" s="493">
        <v>0</v>
      </c>
      <c r="D167" s="494">
        <v>22442948</v>
      </c>
      <c r="E167" s="495">
        <v>0</v>
      </c>
      <c r="F167" s="717">
        <v>0</v>
      </c>
      <c r="G167" s="717">
        <v>0</v>
      </c>
      <c r="H167" s="718">
        <v>0</v>
      </c>
      <c r="J167" s="266"/>
      <c r="K167" s="14"/>
      <c r="P167" s="210" t="s">
        <v>306</v>
      </c>
    </row>
    <row r="168" spans="1:16" ht="15.75">
      <c r="A168" s="212"/>
      <c r="B168" s="621" t="s">
        <v>153</v>
      </c>
      <c r="C168" s="493">
        <v>0</v>
      </c>
      <c r="D168" s="494">
        <v>195874740</v>
      </c>
      <c r="E168" s="495">
        <v>0</v>
      </c>
      <c r="F168" s="717">
        <v>0</v>
      </c>
      <c r="G168" s="717">
        <v>0</v>
      </c>
      <c r="H168" s="718">
        <v>0</v>
      </c>
      <c r="J168" s="266"/>
      <c r="K168" s="14"/>
      <c r="P168" s="210" t="s">
        <v>306</v>
      </c>
    </row>
    <row r="169" spans="1:16" ht="15.75">
      <c r="A169" s="212"/>
      <c r="B169" s="621" t="s">
        <v>154</v>
      </c>
      <c r="C169" s="493">
        <v>0</v>
      </c>
      <c r="D169" s="494">
        <v>212215030</v>
      </c>
      <c r="E169" s="495">
        <v>0</v>
      </c>
      <c r="F169" s="717">
        <v>0</v>
      </c>
      <c r="G169" s="717">
        <v>0</v>
      </c>
      <c r="H169" s="718">
        <v>0</v>
      </c>
      <c r="J169" s="266"/>
      <c r="K169" s="14"/>
      <c r="P169" s="210" t="s">
        <v>306</v>
      </c>
    </row>
    <row r="170" spans="1:16" ht="15.75">
      <c r="A170" s="212"/>
      <c r="B170" s="621" t="s">
        <v>155</v>
      </c>
      <c r="C170" s="493">
        <v>0</v>
      </c>
      <c r="D170" s="494">
        <v>6956071</v>
      </c>
      <c r="E170" s="495">
        <v>0</v>
      </c>
      <c r="F170" s="717">
        <v>0</v>
      </c>
      <c r="G170" s="717">
        <v>0</v>
      </c>
      <c r="H170" s="718">
        <v>0</v>
      </c>
      <c r="J170" s="266"/>
      <c r="K170" s="14"/>
      <c r="P170" s="210" t="s">
        <v>306</v>
      </c>
    </row>
    <row r="171" spans="1:16" ht="15.75">
      <c r="A171" s="212"/>
      <c r="B171" s="621" t="s">
        <v>98</v>
      </c>
      <c r="C171" s="493">
        <v>0</v>
      </c>
      <c r="D171" s="494">
        <v>31989256</v>
      </c>
      <c r="E171" s="495">
        <v>0</v>
      </c>
      <c r="F171" s="717">
        <v>0</v>
      </c>
      <c r="G171" s="717">
        <v>0</v>
      </c>
      <c r="H171" s="718">
        <v>0</v>
      </c>
      <c r="J171" s="266"/>
      <c r="K171" s="14"/>
      <c r="P171" s="210" t="s">
        <v>306</v>
      </c>
    </row>
    <row r="172" spans="1:16">
      <c r="A172" s="214"/>
      <c r="B172" s="621" t="s">
        <v>156</v>
      </c>
      <c r="C172" s="493">
        <v>0</v>
      </c>
      <c r="D172" s="494">
        <v>106651922</v>
      </c>
      <c r="E172" s="495">
        <v>0</v>
      </c>
      <c r="F172" s="717">
        <v>0</v>
      </c>
      <c r="G172" s="717">
        <v>0</v>
      </c>
      <c r="H172" s="718">
        <v>0</v>
      </c>
      <c r="J172" s="266"/>
      <c r="K172" s="14"/>
    </row>
    <row r="173" spans="1:16">
      <c r="A173" s="214"/>
      <c r="B173" s="621" t="s">
        <v>157</v>
      </c>
      <c r="C173" s="493">
        <v>0</v>
      </c>
      <c r="D173" s="494">
        <v>12301939</v>
      </c>
      <c r="E173" s="495">
        <v>0</v>
      </c>
      <c r="F173" s="717">
        <v>0</v>
      </c>
      <c r="G173" s="717">
        <v>0</v>
      </c>
      <c r="H173" s="718">
        <v>0</v>
      </c>
      <c r="J173" s="266"/>
      <c r="K173" s="14"/>
    </row>
    <row r="174" spans="1:16">
      <c r="A174" s="214"/>
      <c r="B174" s="621" t="s">
        <v>253</v>
      </c>
      <c r="C174" s="493">
        <v>0</v>
      </c>
      <c r="D174" s="494">
        <v>55465</v>
      </c>
      <c r="E174" s="495">
        <v>0</v>
      </c>
      <c r="F174" s="717">
        <v>0</v>
      </c>
      <c r="G174" s="717">
        <v>0</v>
      </c>
      <c r="H174" s="718">
        <v>0</v>
      </c>
      <c r="J174" s="266"/>
      <c r="K174" s="14"/>
    </row>
    <row r="175" spans="1:16">
      <c r="A175" s="214"/>
      <c r="B175" s="621" t="s">
        <v>254</v>
      </c>
      <c r="C175" s="493">
        <v>0</v>
      </c>
      <c r="D175" s="494">
        <v>211028</v>
      </c>
      <c r="E175" s="495">
        <v>0</v>
      </c>
      <c r="F175" s="717">
        <v>0</v>
      </c>
      <c r="G175" s="717">
        <v>0</v>
      </c>
      <c r="H175" s="718">
        <v>0</v>
      </c>
      <c r="J175" s="266"/>
      <c r="K175" s="14"/>
    </row>
    <row r="176" spans="1:16">
      <c r="A176" s="214"/>
      <c r="B176" s="621" t="s">
        <v>158</v>
      </c>
      <c r="C176" s="493">
        <v>0</v>
      </c>
      <c r="D176" s="494">
        <v>15854360</v>
      </c>
      <c r="E176" s="495">
        <v>0</v>
      </c>
      <c r="F176" s="717">
        <v>0</v>
      </c>
      <c r="G176" s="717">
        <v>0</v>
      </c>
      <c r="H176" s="718">
        <v>0</v>
      </c>
      <c r="J176" s="266"/>
      <c r="K176" s="14"/>
    </row>
    <row r="177" spans="1:11">
      <c r="A177" s="214"/>
      <c r="B177" s="621" t="s">
        <v>159</v>
      </c>
      <c r="C177" s="493">
        <v>0</v>
      </c>
      <c r="D177" s="494">
        <v>7650154</v>
      </c>
      <c r="E177" s="495">
        <v>0</v>
      </c>
      <c r="F177" s="717">
        <v>0</v>
      </c>
      <c r="G177" s="717">
        <v>0</v>
      </c>
      <c r="H177" s="718">
        <v>0</v>
      </c>
      <c r="J177" s="266"/>
      <c r="K177" s="14"/>
    </row>
    <row r="178" spans="1:11">
      <c r="A178" s="214"/>
      <c r="B178" s="621" t="s">
        <v>161</v>
      </c>
      <c r="C178" s="493">
        <v>0</v>
      </c>
      <c r="D178" s="494">
        <v>652858</v>
      </c>
      <c r="E178" s="495">
        <v>0</v>
      </c>
      <c r="F178" s="717">
        <v>0</v>
      </c>
      <c r="G178" s="717">
        <v>0</v>
      </c>
      <c r="H178" s="718">
        <v>0</v>
      </c>
      <c r="J178" s="266"/>
      <c r="K178" s="14"/>
    </row>
    <row r="179" spans="1:11">
      <c r="A179" s="214"/>
      <c r="B179" s="621" t="s">
        <v>162</v>
      </c>
      <c r="C179" s="493">
        <v>0</v>
      </c>
      <c r="D179" s="494">
        <v>21670000</v>
      </c>
      <c r="E179" s="495">
        <v>0</v>
      </c>
      <c r="F179" s="717">
        <v>0</v>
      </c>
      <c r="G179" s="717">
        <v>0</v>
      </c>
      <c r="H179" s="718">
        <v>0</v>
      </c>
      <c r="J179" s="266"/>
      <c r="K179" s="14"/>
    </row>
    <row r="180" spans="1:11">
      <c r="A180" s="214"/>
      <c r="B180" s="621" t="s">
        <v>163</v>
      </c>
      <c r="C180" s="493">
        <v>0</v>
      </c>
      <c r="D180" s="494">
        <v>41801533</v>
      </c>
      <c r="E180" s="495">
        <v>0</v>
      </c>
      <c r="F180" s="717">
        <v>0</v>
      </c>
      <c r="G180" s="717">
        <v>0</v>
      </c>
      <c r="H180" s="718">
        <v>0</v>
      </c>
      <c r="J180" s="266"/>
      <c r="K180" s="14"/>
    </row>
    <row r="181" spans="1:11">
      <c r="A181" s="214"/>
      <c r="B181" s="621" t="s">
        <v>164</v>
      </c>
      <c r="C181" s="501">
        <v>0</v>
      </c>
      <c r="D181" s="494">
        <v>1100000</v>
      </c>
      <c r="E181" s="495">
        <v>0</v>
      </c>
      <c r="F181" s="717">
        <v>0</v>
      </c>
      <c r="G181" s="717">
        <v>0</v>
      </c>
      <c r="H181" s="718">
        <v>0</v>
      </c>
      <c r="J181" s="266"/>
      <c r="K181" s="14"/>
    </row>
    <row r="182" spans="1:11">
      <c r="A182" s="214"/>
      <c r="B182" s="621" t="s">
        <v>165</v>
      </c>
      <c r="C182" s="493">
        <v>0</v>
      </c>
      <c r="D182" s="494">
        <v>9100837</v>
      </c>
      <c r="E182" s="495">
        <v>0</v>
      </c>
      <c r="F182" s="717">
        <v>0</v>
      </c>
      <c r="G182" s="717">
        <v>0</v>
      </c>
      <c r="H182" s="718">
        <v>0</v>
      </c>
      <c r="J182" s="266"/>
      <c r="K182" s="14"/>
    </row>
    <row r="183" spans="1:11">
      <c r="A183" s="214"/>
      <c r="B183" s="621" t="s">
        <v>166</v>
      </c>
      <c r="C183" s="493">
        <v>0</v>
      </c>
      <c r="D183" s="494">
        <v>56318348</v>
      </c>
      <c r="E183" s="495">
        <v>0</v>
      </c>
      <c r="F183" s="717">
        <v>0</v>
      </c>
      <c r="G183" s="717">
        <v>0</v>
      </c>
      <c r="H183" s="718">
        <v>0</v>
      </c>
      <c r="J183" s="266"/>
      <c r="K183" s="14"/>
    </row>
    <row r="184" spans="1:11">
      <c r="A184" s="214"/>
      <c r="B184" s="621" t="s">
        <v>167</v>
      </c>
      <c r="C184" s="493">
        <v>0</v>
      </c>
      <c r="D184" s="494">
        <v>1267972</v>
      </c>
      <c r="E184" s="495">
        <v>0</v>
      </c>
      <c r="F184" s="717">
        <v>0</v>
      </c>
      <c r="G184" s="717">
        <v>0</v>
      </c>
      <c r="H184" s="718">
        <v>0</v>
      </c>
      <c r="J184" s="266"/>
      <c r="K184" s="14"/>
    </row>
    <row r="185" spans="1:11">
      <c r="A185" s="214"/>
      <c r="B185" s="621" t="s">
        <v>168</v>
      </c>
      <c r="C185" s="493">
        <v>0</v>
      </c>
      <c r="D185" s="494">
        <v>7889094</v>
      </c>
      <c r="E185" s="495">
        <v>0</v>
      </c>
      <c r="F185" s="717">
        <v>0</v>
      </c>
      <c r="G185" s="717">
        <v>0</v>
      </c>
      <c r="H185" s="718">
        <v>0</v>
      </c>
      <c r="J185" s="266"/>
      <c r="K185" s="14"/>
    </row>
    <row r="186" spans="1:11">
      <c r="A186" s="214"/>
      <c r="B186" s="621" t="s">
        <v>260</v>
      </c>
      <c r="C186" s="493">
        <v>0</v>
      </c>
      <c r="D186" s="494">
        <v>103197</v>
      </c>
      <c r="E186" s="495">
        <v>0</v>
      </c>
      <c r="F186" s="717">
        <v>0</v>
      </c>
      <c r="G186" s="717">
        <v>0</v>
      </c>
      <c r="H186" s="718">
        <v>0</v>
      </c>
      <c r="J186" s="266"/>
      <c r="K186" s="14"/>
    </row>
    <row r="187" spans="1:11">
      <c r="A187" s="214"/>
      <c r="B187" s="621" t="s">
        <v>169</v>
      </c>
      <c r="C187" s="493">
        <v>0</v>
      </c>
      <c r="D187" s="494">
        <v>42723139</v>
      </c>
      <c r="E187" s="495">
        <v>0</v>
      </c>
      <c r="F187" s="717">
        <v>0</v>
      </c>
      <c r="G187" s="717">
        <v>0</v>
      </c>
      <c r="H187" s="718">
        <v>0</v>
      </c>
      <c r="J187" s="266"/>
      <c r="K187" s="14"/>
    </row>
    <row r="188" spans="1:11">
      <c r="A188" s="214"/>
      <c r="B188" s="621" t="s">
        <v>170</v>
      </c>
      <c r="C188" s="493">
        <v>0</v>
      </c>
      <c r="D188" s="494">
        <v>28498687</v>
      </c>
      <c r="E188" s="495">
        <v>0</v>
      </c>
      <c r="F188" s="717">
        <v>0</v>
      </c>
      <c r="G188" s="717">
        <v>0</v>
      </c>
      <c r="H188" s="718">
        <v>0</v>
      </c>
      <c r="J188" s="266"/>
      <c r="K188" s="14"/>
    </row>
    <row r="189" spans="1:11">
      <c r="A189" s="214"/>
      <c r="B189" s="621" t="s">
        <v>171</v>
      </c>
      <c r="C189" s="493">
        <v>0</v>
      </c>
      <c r="D189" s="494">
        <v>17351822</v>
      </c>
      <c r="E189" s="495">
        <v>0</v>
      </c>
      <c r="F189" s="717">
        <v>0</v>
      </c>
      <c r="G189" s="717">
        <v>0</v>
      </c>
      <c r="H189" s="718">
        <v>0</v>
      </c>
      <c r="J189" s="266"/>
      <c r="K189" s="14"/>
    </row>
    <row r="190" spans="1:11">
      <c r="A190" s="214"/>
      <c r="B190" s="621" t="s">
        <v>172</v>
      </c>
      <c r="C190" s="493">
        <v>0</v>
      </c>
      <c r="D190" s="494">
        <v>14439018</v>
      </c>
      <c r="E190" s="495">
        <v>0</v>
      </c>
      <c r="F190" s="717">
        <v>0</v>
      </c>
      <c r="G190" s="717">
        <v>0</v>
      </c>
      <c r="H190" s="718">
        <v>0</v>
      </c>
      <c r="J190" s="266"/>
      <c r="K190" s="14"/>
    </row>
    <row r="191" spans="1:11">
      <c r="A191" s="214"/>
      <c r="B191" s="621" t="s">
        <v>109</v>
      </c>
      <c r="C191" s="493">
        <v>0</v>
      </c>
      <c r="D191" s="494">
        <v>8606316</v>
      </c>
      <c r="E191" s="495">
        <v>0</v>
      </c>
      <c r="F191" s="717">
        <v>0</v>
      </c>
      <c r="G191" s="496">
        <v>7.1483187138478133E-6</v>
      </c>
      <c r="H191" s="718">
        <v>0</v>
      </c>
      <c r="J191" s="266"/>
      <c r="K191" s="14"/>
    </row>
    <row r="192" spans="1:11">
      <c r="D192" s="431"/>
      <c r="E192" s="266"/>
    </row>
    <row r="194" spans="10:11">
      <c r="J194" s="269"/>
      <c r="K194" s="269"/>
    </row>
    <row r="195" spans="10:11">
      <c r="J195" s="269"/>
      <c r="K195" s="269"/>
    </row>
    <row r="196" spans="10:11">
      <c r="J196" s="269"/>
      <c r="K196" s="269"/>
    </row>
    <row r="197" spans="10:11">
      <c r="J197" s="269"/>
      <c r="K197" s="269"/>
    </row>
    <row r="198" spans="10:11">
      <c r="J198" s="269"/>
      <c r="K198" s="269"/>
    </row>
  </sheetData>
  <autoFilter ref="B25:H189" xr:uid="{00000000-0009-0000-0000-000001000000}">
    <sortState ref="B26:H191">
      <sortCondition descending="1" ref="H25:H189"/>
    </sortState>
  </autoFilter>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10"/>
  <sheetViews>
    <sheetView topLeftCell="A5" zoomScaleNormal="100" workbookViewId="0">
      <selection activeCell="J14" sqref="J14"/>
    </sheetView>
  </sheetViews>
  <sheetFormatPr defaultRowHeight="15"/>
  <cols>
    <col min="1" max="1" width="7.140625" customWidth="1"/>
    <col min="2" max="2" width="21.5703125" customWidth="1"/>
    <col min="3" max="15" width="10.28515625" customWidth="1"/>
    <col min="16" max="16" width="17.140625" customWidth="1"/>
    <col min="17" max="23" width="10.28515625" customWidth="1"/>
  </cols>
  <sheetData>
    <row r="1" spans="1:29">
      <c r="A1" s="16" t="s">
        <v>0</v>
      </c>
      <c r="B1" s="2"/>
      <c r="C1" s="2"/>
      <c r="D1" s="2"/>
      <c r="E1" s="2"/>
      <c r="F1" s="2"/>
      <c r="G1" s="2"/>
      <c r="H1" s="2"/>
      <c r="I1" s="2"/>
      <c r="J1" s="2"/>
      <c r="K1" s="2"/>
      <c r="L1" s="2"/>
      <c r="M1" s="2"/>
      <c r="N1" s="2"/>
      <c r="O1" s="2"/>
      <c r="P1" s="2"/>
      <c r="Q1" s="2"/>
      <c r="R1" s="2"/>
      <c r="S1" s="2"/>
      <c r="T1" s="2"/>
      <c r="U1" s="2"/>
      <c r="V1" s="2"/>
      <c r="W1" s="2"/>
      <c r="X1" s="2"/>
      <c r="Y1" s="2"/>
    </row>
    <row r="2" spans="1:29" ht="15.75">
      <c r="A2" s="19" t="s">
        <v>390</v>
      </c>
      <c r="B2" s="41"/>
      <c r="C2" s="2"/>
      <c r="D2" s="2"/>
      <c r="E2" s="2"/>
      <c r="F2" s="42"/>
      <c r="G2" s="2"/>
      <c r="H2" s="43"/>
      <c r="I2" s="43"/>
      <c r="J2" s="43"/>
      <c r="K2" s="43"/>
      <c r="L2" s="43"/>
      <c r="M2" s="2"/>
      <c r="N2" s="2"/>
      <c r="O2" s="2"/>
      <c r="P2" s="2"/>
      <c r="Q2" s="2"/>
      <c r="R2" s="2"/>
      <c r="S2" s="2"/>
      <c r="T2" s="2"/>
      <c r="U2" s="2"/>
      <c r="V2" s="2"/>
      <c r="W2" s="2"/>
      <c r="X2" s="2"/>
      <c r="Y2" s="2"/>
      <c r="Z2" s="40"/>
    </row>
    <row r="3" spans="1:29">
      <c r="A3" s="675">
        <f>'Climate Debt'!A3</f>
        <v>43831</v>
      </c>
      <c r="B3" s="2"/>
      <c r="C3" s="2"/>
      <c r="D3" s="20"/>
      <c r="E3" s="45"/>
      <c r="F3" s="2"/>
      <c r="G3" s="2"/>
      <c r="H3" s="2"/>
      <c r="I3" s="2"/>
      <c r="J3" s="2"/>
      <c r="K3" s="2"/>
      <c r="L3" s="2"/>
      <c r="M3" s="2"/>
      <c r="N3" s="2"/>
      <c r="O3" s="2"/>
      <c r="P3" s="2"/>
      <c r="Q3" s="2"/>
      <c r="R3" s="2"/>
      <c r="S3" s="2"/>
      <c r="T3" s="2"/>
      <c r="U3" s="2"/>
      <c r="V3" s="2"/>
      <c r="W3" s="2"/>
      <c r="X3" s="2"/>
      <c r="Y3" s="2"/>
    </row>
    <row r="4" spans="1:29">
      <c r="A4" s="2"/>
      <c r="B4" s="2"/>
      <c r="C4" s="2"/>
      <c r="D4" s="2"/>
      <c r="E4" s="2"/>
      <c r="F4" s="2"/>
      <c r="G4" s="2"/>
      <c r="H4" s="2"/>
      <c r="I4" s="2"/>
      <c r="J4" s="2"/>
      <c r="K4" s="2"/>
      <c r="L4" s="2"/>
      <c r="M4" s="2"/>
      <c r="N4" s="2"/>
      <c r="O4" s="2"/>
      <c r="P4" s="2"/>
      <c r="Q4" s="2"/>
      <c r="R4" s="2"/>
      <c r="S4" s="2"/>
      <c r="T4" s="2"/>
      <c r="U4" s="2"/>
      <c r="V4" s="2"/>
      <c r="W4" s="2"/>
      <c r="X4" s="2"/>
      <c r="Y4" s="2"/>
    </row>
    <row r="5" spans="1:29">
      <c r="A5" s="2"/>
      <c r="B5" s="2"/>
      <c r="C5" s="2"/>
      <c r="D5" s="26"/>
      <c r="E5" s="2"/>
      <c r="F5" s="2"/>
      <c r="G5" s="2"/>
      <c r="H5" s="2"/>
      <c r="I5" s="2"/>
      <c r="J5" s="2"/>
      <c r="K5" s="2"/>
      <c r="L5" s="2"/>
      <c r="M5" s="2"/>
      <c r="N5" s="2"/>
      <c r="O5" s="2"/>
      <c r="P5" s="2"/>
      <c r="Q5" s="2"/>
      <c r="R5" s="2"/>
      <c r="S5" s="2"/>
      <c r="T5" s="2"/>
      <c r="U5" s="2"/>
      <c r="V5" s="2"/>
      <c r="W5" s="2"/>
      <c r="X5" s="2"/>
      <c r="Y5" s="2"/>
    </row>
    <row r="6" spans="1:29">
      <c r="A6" s="2"/>
      <c r="B6" s="2"/>
      <c r="C6" s="2"/>
      <c r="D6" s="2"/>
      <c r="E6" s="2"/>
      <c r="F6" s="2"/>
      <c r="G6" s="2"/>
      <c r="H6" s="2"/>
      <c r="I6" s="2"/>
      <c r="J6" s="2"/>
      <c r="K6" s="2"/>
      <c r="L6" s="2"/>
      <c r="M6" s="2"/>
      <c r="N6" s="2"/>
      <c r="O6" s="2"/>
      <c r="P6" s="2"/>
      <c r="Q6" s="2"/>
      <c r="R6" s="2"/>
      <c r="S6" s="2"/>
      <c r="T6" s="2"/>
      <c r="U6" s="2"/>
      <c r="V6" s="2"/>
      <c r="W6" s="2"/>
      <c r="X6" s="2"/>
      <c r="Y6" s="2"/>
    </row>
    <row r="7" spans="1:29">
      <c r="A7" s="2"/>
      <c r="B7" s="2"/>
      <c r="C7" s="2"/>
      <c r="D7" s="2"/>
      <c r="E7" s="2"/>
      <c r="F7" s="2"/>
      <c r="G7" s="2"/>
      <c r="H7" s="2"/>
      <c r="I7" s="2"/>
      <c r="J7" s="2"/>
      <c r="K7" s="2"/>
      <c r="L7" s="2"/>
      <c r="M7" s="2"/>
      <c r="N7" s="2"/>
      <c r="O7" s="2"/>
      <c r="P7" s="2"/>
      <c r="Q7" s="2"/>
      <c r="R7" s="2"/>
      <c r="S7" s="2"/>
      <c r="T7" s="2"/>
      <c r="U7" s="2"/>
      <c r="V7" s="2"/>
      <c r="W7" s="2"/>
      <c r="X7" s="2"/>
      <c r="Y7" s="2"/>
    </row>
    <row r="8" spans="1:29">
      <c r="A8" s="2"/>
      <c r="B8" s="2"/>
      <c r="C8" s="2"/>
      <c r="D8" s="2"/>
      <c r="E8" s="2"/>
      <c r="F8" s="2"/>
      <c r="G8" s="2"/>
      <c r="H8" s="2"/>
      <c r="I8" s="2"/>
      <c r="J8" s="2"/>
      <c r="K8" s="2"/>
      <c r="L8" s="2"/>
      <c r="M8" s="2"/>
      <c r="N8" s="2"/>
      <c r="O8" s="2"/>
      <c r="P8" s="2"/>
      <c r="Q8" s="2"/>
      <c r="R8" s="2"/>
      <c r="S8" s="2"/>
      <c r="T8" s="2"/>
      <c r="U8" s="2"/>
      <c r="V8" s="2"/>
      <c r="W8" s="2"/>
      <c r="X8" s="2"/>
      <c r="Y8" s="2"/>
    </row>
    <row r="9" spans="1:29">
      <c r="A9" s="2"/>
      <c r="B9" s="2"/>
      <c r="C9" s="2"/>
      <c r="D9" s="2"/>
      <c r="E9" s="2"/>
      <c r="F9" s="2"/>
      <c r="G9" s="2"/>
      <c r="H9" s="2"/>
      <c r="I9" s="2"/>
      <c r="J9" s="2"/>
      <c r="K9" s="2"/>
      <c r="L9" s="2"/>
      <c r="M9" s="2"/>
      <c r="N9" s="2"/>
      <c r="O9" s="2"/>
      <c r="P9" s="2"/>
      <c r="Q9" s="2"/>
      <c r="R9" s="2"/>
      <c r="S9" s="2"/>
      <c r="T9" s="2"/>
      <c r="U9" s="2"/>
      <c r="V9" s="2"/>
      <c r="W9" s="2"/>
      <c r="X9" s="2"/>
      <c r="Y9" s="2"/>
    </row>
    <row r="10" spans="1:29">
      <c r="A10" s="2"/>
      <c r="B10" s="2"/>
      <c r="C10" s="2"/>
      <c r="D10" s="2"/>
      <c r="E10" s="2"/>
      <c r="F10" s="2"/>
      <c r="G10" s="2"/>
      <c r="H10" s="2"/>
      <c r="I10" s="2"/>
      <c r="J10" s="2"/>
      <c r="K10" s="2"/>
      <c r="L10" s="2"/>
      <c r="M10" s="2"/>
      <c r="N10" s="2"/>
      <c r="O10" s="2"/>
      <c r="P10" s="2"/>
      <c r="Q10" s="2"/>
      <c r="R10" s="2"/>
      <c r="S10" s="33"/>
      <c r="T10" s="33"/>
      <c r="U10" s="33"/>
      <c r="V10" s="33"/>
      <c r="W10" s="33"/>
      <c r="X10" s="33"/>
      <c r="Y10" s="33"/>
      <c r="Z10" s="15"/>
      <c r="AA10" s="15"/>
      <c r="AB10" s="15"/>
      <c r="AC10" s="15"/>
    </row>
    <row r="11" spans="1:29">
      <c r="A11" s="2"/>
      <c r="B11" s="2"/>
      <c r="C11" s="2"/>
      <c r="D11" s="2"/>
      <c r="E11" s="2"/>
      <c r="F11" s="2"/>
      <c r="G11" s="2"/>
      <c r="H11" s="2"/>
      <c r="I11" s="2"/>
      <c r="J11" s="2"/>
      <c r="K11" s="2"/>
      <c r="L11" s="2"/>
      <c r="M11" s="2"/>
      <c r="N11" s="2"/>
      <c r="O11" s="2"/>
      <c r="P11" s="2"/>
      <c r="Q11" s="2"/>
      <c r="R11" s="2"/>
      <c r="S11" s="2"/>
      <c r="T11" s="2"/>
      <c r="U11" s="2"/>
      <c r="V11" s="2"/>
      <c r="W11" s="2"/>
      <c r="X11" s="2"/>
      <c r="Y11" s="2"/>
    </row>
    <row r="12" spans="1:29">
      <c r="A12" s="2"/>
      <c r="B12" s="2"/>
      <c r="C12" s="2"/>
      <c r="D12" s="2"/>
      <c r="E12" s="2"/>
      <c r="F12" s="2"/>
      <c r="G12" s="2"/>
      <c r="H12" s="2"/>
      <c r="I12" s="2"/>
      <c r="J12" s="2"/>
      <c r="K12" s="2"/>
      <c r="L12" s="2"/>
      <c r="M12" s="2"/>
      <c r="N12" s="2"/>
      <c r="O12" s="2"/>
      <c r="P12" s="2"/>
      <c r="Q12" s="2"/>
      <c r="R12" s="2"/>
      <c r="S12" s="2"/>
      <c r="T12" s="2"/>
      <c r="U12" s="2"/>
      <c r="V12" s="2"/>
      <c r="W12" s="2"/>
      <c r="X12" s="2"/>
      <c r="Y12" s="2"/>
    </row>
    <row r="13" spans="1:29">
      <c r="A13" s="2"/>
      <c r="B13" s="2"/>
      <c r="C13" s="2"/>
      <c r="D13" s="2"/>
      <c r="E13" s="2"/>
      <c r="F13" s="2"/>
      <c r="G13" s="2"/>
      <c r="H13" s="2"/>
      <c r="I13" s="2"/>
      <c r="J13" s="2"/>
      <c r="K13" s="2"/>
      <c r="L13" s="2"/>
      <c r="M13" s="2"/>
      <c r="N13" s="2"/>
      <c r="O13" s="2"/>
      <c r="P13" s="2"/>
      <c r="Q13" s="2"/>
      <c r="R13" s="2"/>
      <c r="S13" s="2"/>
      <c r="T13" s="2"/>
      <c r="U13" s="2"/>
      <c r="V13" s="2"/>
      <c r="W13" s="2"/>
      <c r="X13" s="2"/>
      <c r="Y13" s="2"/>
    </row>
    <row r="14" spans="1:29">
      <c r="A14" s="2"/>
      <c r="B14" s="2"/>
      <c r="C14" s="2"/>
      <c r="D14" s="2"/>
      <c r="E14" s="2"/>
      <c r="F14" s="2"/>
      <c r="G14" s="2"/>
      <c r="H14" s="2"/>
      <c r="I14" s="2"/>
      <c r="J14" s="2"/>
      <c r="K14" s="2"/>
      <c r="L14" s="2"/>
      <c r="M14" s="2"/>
      <c r="N14" s="2"/>
      <c r="O14" s="2"/>
      <c r="P14" s="2"/>
      <c r="Q14" s="2"/>
      <c r="R14" s="2"/>
      <c r="S14" s="2"/>
      <c r="T14" s="2"/>
      <c r="U14" s="2"/>
      <c r="V14" s="2"/>
      <c r="W14" s="2"/>
      <c r="X14" s="2"/>
      <c r="Y14" s="2"/>
    </row>
    <row r="15" spans="1:29">
      <c r="A15" s="2"/>
      <c r="B15" s="2"/>
      <c r="C15" s="2"/>
      <c r="D15" s="2"/>
      <c r="E15" s="2"/>
      <c r="F15" s="2"/>
      <c r="G15" s="2"/>
      <c r="H15" s="2"/>
      <c r="I15" s="2"/>
      <c r="J15" s="2"/>
      <c r="K15" s="2"/>
      <c r="L15" s="2"/>
      <c r="M15" s="2"/>
      <c r="N15" s="2"/>
      <c r="O15" s="2"/>
      <c r="P15" s="2"/>
      <c r="Q15" s="2"/>
      <c r="R15" s="2"/>
      <c r="S15" s="2"/>
      <c r="T15" s="2"/>
      <c r="U15" s="2"/>
      <c r="V15" s="2"/>
      <c r="W15" s="2"/>
      <c r="X15" s="2"/>
      <c r="Y15" s="2"/>
    </row>
    <row r="16" spans="1:29">
      <c r="A16" s="2"/>
      <c r="B16" s="2"/>
      <c r="C16" s="2"/>
      <c r="D16" s="2"/>
      <c r="E16" s="2"/>
      <c r="F16" s="2"/>
      <c r="G16" s="2"/>
      <c r="H16" s="2"/>
      <c r="I16" s="2"/>
      <c r="J16" s="2"/>
      <c r="K16" s="2"/>
      <c r="L16" s="2"/>
      <c r="M16" s="2"/>
      <c r="N16" s="2"/>
      <c r="O16" s="2"/>
      <c r="P16" s="2"/>
      <c r="Q16" s="2"/>
      <c r="R16" s="2"/>
      <c r="S16" s="2"/>
      <c r="T16" s="2"/>
      <c r="U16" s="2"/>
      <c r="V16" s="2"/>
      <c r="W16" s="2"/>
      <c r="X16" s="2"/>
      <c r="Y16" s="2"/>
    </row>
    <row r="17" spans="1:27">
      <c r="A17" s="2"/>
      <c r="B17" s="2"/>
      <c r="C17" s="2"/>
      <c r="D17" s="2"/>
      <c r="E17" s="2"/>
      <c r="F17" s="2"/>
      <c r="G17" s="2"/>
      <c r="H17" s="2"/>
      <c r="I17" s="2"/>
      <c r="J17" s="2"/>
      <c r="K17" s="2"/>
      <c r="L17" s="2"/>
      <c r="M17" s="2"/>
      <c r="N17" s="2"/>
      <c r="O17" s="2"/>
      <c r="P17" s="2"/>
      <c r="Q17" s="2"/>
      <c r="R17" s="2"/>
      <c r="S17" s="2"/>
      <c r="T17" s="2"/>
      <c r="U17" s="2"/>
      <c r="V17" s="2"/>
      <c r="W17" s="2"/>
      <c r="X17" s="2"/>
      <c r="Y17" s="2"/>
    </row>
    <row r="18" spans="1:27">
      <c r="A18" s="2"/>
      <c r="B18" s="2"/>
      <c r="C18" s="2"/>
      <c r="D18" s="2"/>
      <c r="E18" s="2"/>
      <c r="F18" s="2"/>
      <c r="G18" s="2"/>
      <c r="H18" s="2"/>
      <c r="I18" s="2"/>
      <c r="J18" s="2"/>
      <c r="K18" s="2"/>
      <c r="L18" s="2"/>
      <c r="M18" s="2"/>
      <c r="N18" s="2"/>
      <c r="O18" s="2"/>
      <c r="P18" s="2"/>
      <c r="Q18" s="2"/>
      <c r="R18" s="2"/>
      <c r="S18" s="2"/>
      <c r="T18" s="2"/>
      <c r="U18" s="2"/>
      <c r="V18" s="2"/>
      <c r="W18" s="2"/>
      <c r="X18" s="2"/>
      <c r="Y18" s="2"/>
    </row>
    <row r="19" spans="1:27">
      <c r="A19" s="2"/>
      <c r="B19" s="2"/>
      <c r="C19" s="2"/>
      <c r="D19" s="2"/>
      <c r="E19" s="2"/>
      <c r="F19" s="2"/>
      <c r="G19" s="2"/>
      <c r="H19" s="2"/>
      <c r="I19" s="2"/>
      <c r="J19" s="123"/>
      <c r="K19" s="123"/>
      <c r="L19" s="123"/>
      <c r="M19" s="123"/>
      <c r="N19" s="123"/>
      <c r="O19" s="123"/>
      <c r="P19" s="123"/>
      <c r="Q19" s="76"/>
      <c r="R19" s="76"/>
      <c r="S19" s="76"/>
      <c r="T19" s="76"/>
      <c r="U19" s="2"/>
      <c r="V19" s="2"/>
      <c r="W19" s="2"/>
      <c r="X19" s="2"/>
      <c r="Y19" s="2"/>
    </row>
    <row r="20" spans="1:27">
      <c r="A20" s="2"/>
      <c r="B20" s="2"/>
      <c r="C20" s="2"/>
      <c r="D20" s="2"/>
      <c r="E20" s="2"/>
      <c r="F20" s="2"/>
      <c r="G20" s="2"/>
      <c r="H20" s="2"/>
      <c r="I20" s="2"/>
      <c r="J20" s="50"/>
      <c r="K20" s="50">
        <f>C31</f>
        <v>2010</v>
      </c>
      <c r="L20" s="50">
        <f>D31</f>
        <v>2015</v>
      </c>
      <c r="M20" s="50">
        <v>2020</v>
      </c>
      <c r="N20" s="50">
        <v>2022</v>
      </c>
      <c r="O20" s="50">
        <v>2024</v>
      </c>
      <c r="P20" s="50"/>
      <c r="Q20" s="50"/>
      <c r="R20" s="50"/>
      <c r="S20" s="50"/>
      <c r="T20" s="76"/>
      <c r="U20" s="2"/>
      <c r="V20" s="2"/>
      <c r="W20" s="2"/>
      <c r="X20" s="2"/>
      <c r="Y20" s="2"/>
    </row>
    <row r="21" spans="1:27">
      <c r="A21" s="2"/>
      <c r="B21" s="2"/>
      <c r="C21" s="2"/>
      <c r="D21" s="2"/>
      <c r="E21" s="2"/>
      <c r="F21" s="2"/>
      <c r="G21" s="2"/>
      <c r="H21" s="2"/>
      <c r="I21" s="2"/>
      <c r="J21" s="50" t="s">
        <v>317</v>
      </c>
      <c r="K21" s="250">
        <v>1</v>
      </c>
      <c r="L21" s="250">
        <v>1</v>
      </c>
      <c r="M21" s="250">
        <v>1</v>
      </c>
      <c r="N21" s="250">
        <v>1</v>
      </c>
      <c r="O21" s="250">
        <v>1</v>
      </c>
      <c r="P21" s="55"/>
      <c r="Q21" s="55"/>
      <c r="R21" s="55"/>
      <c r="S21" s="50"/>
      <c r="T21" s="76"/>
      <c r="U21" s="2"/>
      <c r="V21" s="2"/>
      <c r="W21" s="2"/>
      <c r="X21" s="2"/>
      <c r="Y21" s="2"/>
    </row>
    <row r="22" spans="1:27">
      <c r="A22" s="2"/>
      <c r="B22" s="2"/>
      <c r="C22" s="2"/>
      <c r="D22" s="2"/>
      <c r="E22" s="2"/>
      <c r="F22" s="2"/>
      <c r="G22" s="2"/>
      <c r="H22" s="2"/>
      <c r="I22" s="2"/>
      <c r="J22" s="50" t="str">
        <f t="shared" ref="J22:J27" si="0">B33</f>
        <v>Germany</v>
      </c>
      <c r="K22" s="55">
        <f>C33/C32</f>
        <v>1.8565076506651126</v>
      </c>
      <c r="L22" s="55">
        <f>D33/D32</f>
        <v>2.1927257158195541</v>
      </c>
      <c r="M22" s="55">
        <f>E33/E32</f>
        <v>2.4842293681303702</v>
      </c>
      <c r="N22" s="55"/>
      <c r="O22" s="55"/>
      <c r="P22" s="55"/>
      <c r="Q22" s="55"/>
      <c r="R22" s="55"/>
      <c r="S22" s="50"/>
      <c r="T22" s="76"/>
      <c r="U22" s="2"/>
      <c r="V22" s="2"/>
      <c r="W22" s="2"/>
      <c r="X22" s="2"/>
      <c r="Y22" s="2"/>
    </row>
    <row r="23" spans="1:27">
      <c r="A23" s="2"/>
      <c r="B23" s="2"/>
      <c r="C23" s="2"/>
      <c r="D23" s="2"/>
      <c r="E23" s="2"/>
      <c r="F23" s="2"/>
      <c r="G23" s="2"/>
      <c r="H23" s="2"/>
      <c r="I23" s="2"/>
      <c r="J23" s="50" t="str">
        <f t="shared" si="0"/>
        <v>France</v>
      </c>
      <c r="K23" s="55">
        <f>C34/C32</f>
        <v>1.7586197163950759</v>
      </c>
      <c r="L23" s="55">
        <f>D34/D32</f>
        <v>1.3374440792160407</v>
      </c>
      <c r="M23" s="55">
        <f>E34/E32</f>
        <v>1.3178334899703801</v>
      </c>
      <c r="N23" s="55"/>
      <c r="O23" s="55"/>
      <c r="P23" s="55"/>
      <c r="Q23" s="55"/>
      <c r="R23" s="55"/>
      <c r="S23" s="50"/>
      <c r="T23" s="76"/>
      <c r="U23" s="2"/>
      <c r="V23" s="2"/>
      <c r="W23" s="2"/>
      <c r="X23" s="2"/>
      <c r="Y23" s="2"/>
    </row>
    <row r="24" spans="1:27">
      <c r="A24" s="2"/>
      <c r="B24" s="2"/>
      <c r="C24" s="2"/>
      <c r="D24" s="2"/>
      <c r="E24" s="2"/>
      <c r="F24" s="2"/>
      <c r="G24" s="2"/>
      <c r="H24" s="2"/>
      <c r="I24" s="2"/>
      <c r="J24" s="50" t="str">
        <f t="shared" si="0"/>
        <v>United Kingdom</v>
      </c>
      <c r="K24" s="55">
        <f>C35/C32</f>
        <v>1.7137007130734025</v>
      </c>
      <c r="L24" s="55">
        <f>D35/D32</f>
        <v>1.2221493730738844</v>
      </c>
      <c r="M24" s="55">
        <f>E35/E32</f>
        <v>1.1341215354395022</v>
      </c>
      <c r="N24" s="55"/>
      <c r="O24" s="55"/>
      <c r="P24" s="55"/>
      <c r="Q24" s="55"/>
      <c r="R24" s="55"/>
      <c r="S24" s="50"/>
      <c r="T24" s="76"/>
      <c r="U24" s="2"/>
      <c r="V24" s="2"/>
      <c r="W24" s="2"/>
      <c r="X24" s="2"/>
      <c r="Y24" s="2"/>
    </row>
    <row r="25" spans="1:27">
      <c r="A25" s="2"/>
      <c r="B25" s="2"/>
      <c r="C25" s="2"/>
      <c r="D25" s="2"/>
      <c r="E25" s="2"/>
      <c r="F25" s="2"/>
      <c r="G25" s="2"/>
      <c r="H25" s="2"/>
      <c r="I25" s="2"/>
      <c r="J25" s="50" t="str">
        <f t="shared" si="0"/>
        <v>Poland</v>
      </c>
      <c r="K25" s="55">
        <f>C36/C32</f>
        <v>0.54642135289011284</v>
      </c>
      <c r="L25" s="55">
        <f>D36/D32</f>
        <v>0.83187511590706986</v>
      </c>
      <c r="M25" s="55">
        <f>E36/E32</f>
        <v>1.0922698240917483</v>
      </c>
      <c r="N25" s="55"/>
      <c r="O25" s="55"/>
      <c r="P25" s="55"/>
      <c r="Q25" s="55"/>
      <c r="R25" s="55"/>
      <c r="S25" s="50"/>
      <c r="T25" s="76"/>
      <c r="U25" s="2"/>
      <c r="V25" s="2"/>
      <c r="W25" s="2"/>
      <c r="X25" s="2"/>
      <c r="Y25" s="2"/>
    </row>
    <row r="26" spans="1:27">
      <c r="A26" s="2"/>
      <c r="B26" s="2"/>
      <c r="C26" s="2"/>
      <c r="D26" s="2"/>
      <c r="E26" s="2"/>
      <c r="F26" s="2"/>
      <c r="G26" s="2"/>
      <c r="H26" s="2"/>
      <c r="I26" s="2"/>
      <c r="J26" s="50" t="str">
        <f t="shared" si="0"/>
        <v>Belgium</v>
      </c>
      <c r="K26" s="55">
        <f>C37/C32</f>
        <v>3.4574738857264911</v>
      </c>
      <c r="L26" s="55">
        <f>D37/D32</f>
        <v>2.843298612512823</v>
      </c>
      <c r="M26" s="55">
        <f>E37/E32</f>
        <v>3.1544835524446198</v>
      </c>
      <c r="N26" s="123"/>
      <c r="O26" s="123"/>
      <c r="P26" s="55"/>
      <c r="Q26" s="55"/>
      <c r="R26" s="55"/>
      <c r="S26" s="50"/>
      <c r="T26" s="76"/>
      <c r="U26" s="2"/>
      <c r="V26" s="2"/>
      <c r="W26" s="2"/>
      <c r="X26" s="2"/>
      <c r="Y26" s="2"/>
    </row>
    <row r="27" spans="1:27">
      <c r="A27" s="2"/>
      <c r="B27" s="2"/>
      <c r="C27" s="2"/>
      <c r="D27" s="2"/>
      <c r="E27" s="2"/>
      <c r="F27" s="2"/>
      <c r="G27" s="2"/>
      <c r="H27" s="2"/>
      <c r="I27" s="2"/>
      <c r="J27" s="50" t="str">
        <f t="shared" si="0"/>
        <v>Austria</v>
      </c>
      <c r="K27" s="55">
        <f>C38/C32</f>
        <v>3.7794594777743598</v>
      </c>
      <c r="L27" s="55">
        <f>D38/D32</f>
        <v>3.3701850241241869</v>
      </c>
      <c r="M27" s="55">
        <f>E38/E32</f>
        <v>3.070662895593296</v>
      </c>
      <c r="N27" s="250"/>
      <c r="O27" s="250"/>
      <c r="P27" s="55"/>
      <c r="Q27" s="55"/>
      <c r="R27" s="177"/>
      <c r="S27" s="49"/>
      <c r="T27" s="76"/>
    </row>
    <row r="28" spans="1:27">
      <c r="A28" s="2"/>
      <c r="B28" s="2"/>
      <c r="C28" s="2"/>
      <c r="D28" s="2"/>
      <c r="E28" s="2"/>
      <c r="F28" s="2"/>
      <c r="G28" s="2"/>
      <c r="H28" s="2"/>
      <c r="I28" s="2"/>
      <c r="J28" s="50"/>
      <c r="K28" s="250"/>
      <c r="L28" s="250"/>
      <c r="M28" s="250"/>
      <c r="N28" s="250"/>
      <c r="O28" s="250"/>
      <c r="P28" s="55"/>
      <c r="Q28" s="177"/>
      <c r="R28" s="177"/>
      <c r="S28" s="49"/>
      <c r="T28" s="76"/>
    </row>
    <row r="29" spans="1:27">
      <c r="A29" s="2"/>
      <c r="B29" s="2"/>
      <c r="C29" s="2"/>
      <c r="D29" s="2"/>
      <c r="E29" s="2"/>
      <c r="F29" s="2"/>
      <c r="G29" s="2"/>
      <c r="H29" s="2"/>
      <c r="I29" s="2"/>
      <c r="J29" s="49"/>
      <c r="K29" s="177"/>
      <c r="L29" s="177"/>
      <c r="M29" s="177"/>
      <c r="N29" s="177"/>
      <c r="O29" s="177"/>
      <c r="P29" s="177"/>
      <c r="Q29" s="177"/>
      <c r="R29" s="177"/>
      <c r="S29" s="49"/>
      <c r="T29" s="76"/>
    </row>
    <row r="30" spans="1:27">
      <c r="A30" s="2"/>
      <c r="B30" s="76"/>
      <c r="C30" s="2"/>
      <c r="D30" s="2"/>
      <c r="E30" s="642"/>
      <c r="F30" s="2"/>
      <c r="G30" s="2"/>
      <c r="H30" s="46"/>
      <c r="I30" s="46"/>
      <c r="J30" s="46"/>
      <c r="K30" s="46"/>
      <c r="L30" s="2"/>
      <c r="M30" s="2"/>
      <c r="N30" s="49"/>
      <c r="O30" s="49"/>
      <c r="P30" s="49"/>
      <c r="Q30" s="49"/>
      <c r="R30" s="49"/>
      <c r="S30" s="49"/>
      <c r="T30" s="49"/>
      <c r="U30" s="49"/>
      <c r="V30" s="49"/>
      <c r="W30" s="47"/>
      <c r="X30" s="47"/>
      <c r="Y30" s="2"/>
    </row>
    <row r="31" spans="1:27">
      <c r="A31" s="2"/>
      <c r="B31" s="255"/>
      <c r="C31" s="159">
        <v>2010</v>
      </c>
      <c r="D31" s="159">
        <v>2015</v>
      </c>
      <c r="E31" s="159">
        <v>2020</v>
      </c>
      <c r="F31" s="159">
        <v>2025</v>
      </c>
      <c r="G31" s="159">
        <v>2030</v>
      </c>
      <c r="H31" s="159">
        <v>2035</v>
      </c>
      <c r="I31" s="159">
        <v>2040</v>
      </c>
      <c r="J31" s="159">
        <v>2045</v>
      </c>
      <c r="K31" s="159">
        <v>2050</v>
      </c>
      <c r="L31" s="2"/>
      <c r="M31" s="49"/>
      <c r="T31" s="49"/>
      <c r="U31" s="49"/>
      <c r="V31" s="49"/>
      <c r="W31" s="49"/>
      <c r="X31" s="49"/>
      <c r="Y31" s="49"/>
      <c r="Z31" s="34"/>
      <c r="AA31" s="34"/>
    </row>
    <row r="32" spans="1:27">
      <c r="A32" s="35"/>
      <c r="B32" s="238" t="s">
        <v>318</v>
      </c>
      <c r="C32" s="262">
        <v>242.25629787454753</v>
      </c>
      <c r="D32" s="262">
        <v>712.34233871049196</v>
      </c>
      <c r="E32" s="263">
        <v>1423.4925453795452</v>
      </c>
      <c r="F32" s="51"/>
      <c r="G32" s="51"/>
      <c r="H32" s="51"/>
      <c r="I32" s="51"/>
      <c r="J32" s="51"/>
      <c r="K32" s="51"/>
      <c r="L32" s="2"/>
      <c r="M32" s="49"/>
      <c r="T32" s="49"/>
      <c r="U32" s="49"/>
      <c r="V32" s="49"/>
      <c r="W32" s="49"/>
      <c r="X32" s="49"/>
      <c r="Y32" s="49"/>
      <c r="Z32" s="34"/>
      <c r="AA32" s="34"/>
    </row>
    <row r="33" spans="1:27">
      <c r="A33" s="227" t="s">
        <v>173</v>
      </c>
      <c r="B33" s="622" t="s">
        <v>39</v>
      </c>
      <c r="C33" s="53">
        <v>449.75067042590393</v>
      </c>
      <c r="D33" s="53">
        <v>1561.9713645575387</v>
      </c>
      <c r="E33" s="54">
        <v>3536.2819865465199</v>
      </c>
      <c r="F33" s="51"/>
      <c r="G33" s="51"/>
      <c r="H33" s="51"/>
      <c r="I33" s="51"/>
      <c r="J33" s="51"/>
      <c r="K33" s="51"/>
      <c r="L33" s="2"/>
      <c r="M33" s="49"/>
      <c r="N33" s="76"/>
      <c r="O33" s="76"/>
      <c r="P33" s="76"/>
      <c r="Q33" s="76"/>
      <c r="R33" s="76"/>
      <c r="T33" s="49"/>
      <c r="U33" s="49"/>
      <c r="V33" s="49"/>
      <c r="W33" s="49"/>
      <c r="X33" s="49"/>
      <c r="Y33" s="49"/>
      <c r="Z33" s="34"/>
      <c r="AA33" s="34"/>
    </row>
    <row r="34" spans="1:27">
      <c r="A34" s="37" t="s">
        <v>173</v>
      </c>
      <c r="B34" s="622" t="s">
        <v>53</v>
      </c>
      <c r="C34" s="53">
        <v>426.03670186305777</v>
      </c>
      <c r="D34" s="53">
        <v>952.71804328325493</v>
      </c>
      <c r="E34" s="54">
        <v>1875.9261490243457</v>
      </c>
      <c r="F34" s="51"/>
      <c r="G34" s="51"/>
      <c r="H34" s="51"/>
      <c r="I34" s="51"/>
      <c r="J34" s="51"/>
      <c r="K34" s="51"/>
      <c r="L34" s="2"/>
      <c r="M34" s="49"/>
      <c r="N34" s="76"/>
      <c r="O34" s="76"/>
      <c r="P34" s="76"/>
      <c r="Q34" s="76"/>
      <c r="R34" s="76"/>
      <c r="T34" s="49"/>
      <c r="U34" s="57"/>
      <c r="V34" s="49"/>
      <c r="W34" s="49"/>
      <c r="X34" s="49"/>
      <c r="Y34" s="49"/>
      <c r="Z34" s="34"/>
      <c r="AA34" s="34"/>
    </row>
    <row r="35" spans="1:27">
      <c r="A35" s="233" t="s">
        <v>173</v>
      </c>
      <c r="B35" s="622" t="s">
        <v>52</v>
      </c>
      <c r="C35" s="53">
        <v>415.15479041413471</v>
      </c>
      <c r="D35" s="53">
        <v>870.58874266901228</v>
      </c>
      <c r="E35" s="54">
        <v>1614.4135512525352</v>
      </c>
      <c r="F35" s="51"/>
      <c r="G35" s="51"/>
      <c r="H35" s="51"/>
      <c r="I35" s="51"/>
      <c r="J35" s="51"/>
      <c r="K35" s="51"/>
      <c r="L35" s="2"/>
      <c r="M35" s="49"/>
      <c r="N35" s="49"/>
      <c r="O35" s="68"/>
      <c r="P35" s="68"/>
      <c r="Q35" s="68"/>
      <c r="R35" s="68"/>
      <c r="S35" s="68"/>
      <c r="T35" s="49"/>
      <c r="U35" s="49"/>
      <c r="V35" s="49"/>
      <c r="W35" s="49"/>
      <c r="X35" s="49"/>
      <c r="Y35" s="49"/>
      <c r="Z35" s="34"/>
      <c r="AA35" s="34"/>
    </row>
    <row r="36" spans="1:27">
      <c r="A36" s="229" t="s">
        <v>173</v>
      </c>
      <c r="B36" s="622" t="s">
        <v>61</v>
      </c>
      <c r="C36" s="53">
        <v>132.37401403076043</v>
      </c>
      <c r="D36" s="53">
        <v>592.5798655803037</v>
      </c>
      <c r="E36" s="54">
        <v>1554.8379521376307</v>
      </c>
      <c r="F36" s="51"/>
      <c r="G36" s="51"/>
      <c r="H36" s="51"/>
      <c r="I36" s="51"/>
      <c r="J36" s="51"/>
      <c r="K36" s="51"/>
      <c r="L36" s="2"/>
      <c r="M36" s="49"/>
      <c r="T36" s="49"/>
      <c r="U36" s="49"/>
      <c r="V36" s="49"/>
      <c r="W36" s="49"/>
      <c r="X36" s="49"/>
      <c r="Y36" s="49"/>
      <c r="Z36" s="34"/>
      <c r="AA36" s="34"/>
    </row>
    <row r="37" spans="1:27">
      <c r="A37" s="228" t="s">
        <v>173</v>
      </c>
      <c r="B37" s="622" t="s">
        <v>32</v>
      </c>
      <c r="C37" s="53">
        <v>837.59482355402611</v>
      </c>
      <c r="D37" s="53">
        <v>2025.4019832896813</v>
      </c>
      <c r="E37" s="54">
        <v>4490.3838214273019</v>
      </c>
      <c r="F37" s="51"/>
      <c r="G37" s="51"/>
      <c r="H37" s="51"/>
      <c r="I37" s="51"/>
      <c r="J37" s="51"/>
      <c r="K37" s="51"/>
      <c r="L37" s="2"/>
      <c r="M37" s="49"/>
      <c r="N37" s="55" t="str">
        <f t="shared" ref="N37" si="1">B37</f>
        <v>Belgium</v>
      </c>
      <c r="O37" s="56">
        <f>C37/C32*100</f>
        <v>345.74738857264913</v>
      </c>
      <c r="P37" s="55">
        <f>D37/D32*100</f>
        <v>284.3298612512823</v>
      </c>
      <c r="Q37" s="55">
        <f>E37/E32*100</f>
        <v>315.44835524446199</v>
      </c>
      <c r="R37" s="50"/>
      <c r="S37" s="50"/>
      <c r="T37" s="49"/>
      <c r="U37" s="49"/>
      <c r="V37" s="49"/>
      <c r="W37" s="49"/>
      <c r="X37" s="49"/>
      <c r="Y37" s="49"/>
      <c r="Z37" s="34"/>
      <c r="AA37" s="34"/>
    </row>
    <row r="38" spans="1:27">
      <c r="A38" s="75" t="s">
        <v>173</v>
      </c>
      <c r="B38" s="622" t="s">
        <v>33</v>
      </c>
      <c r="C38" s="53">
        <v>915.59786105248713</v>
      </c>
      <c r="D38" s="53">
        <v>2400.7254819716991</v>
      </c>
      <c r="E38" s="54">
        <v>4371.0657412506253</v>
      </c>
      <c r="F38" s="51"/>
      <c r="G38" s="51"/>
      <c r="H38" s="51"/>
      <c r="I38" s="51"/>
      <c r="J38" s="51"/>
      <c r="K38" s="51"/>
      <c r="L38" s="2"/>
      <c r="M38" s="49"/>
      <c r="N38" s="49"/>
      <c r="O38" s="49"/>
      <c r="P38" s="49"/>
      <c r="Q38" s="49"/>
      <c r="R38" s="49"/>
      <c r="S38" s="49"/>
      <c r="T38" s="49"/>
      <c r="U38" s="49"/>
      <c r="V38" s="49"/>
      <c r="W38" s="49"/>
      <c r="X38" s="49"/>
      <c r="Y38" s="49"/>
      <c r="Z38" s="34"/>
      <c r="AA38" s="34"/>
    </row>
    <row r="39" spans="1:27">
      <c r="A39" s="59"/>
      <c r="B39" s="60"/>
      <c r="C39" s="61"/>
      <c r="D39" s="61"/>
      <c r="E39" s="61"/>
      <c r="F39" s="61"/>
      <c r="G39" s="61"/>
      <c r="H39" s="61"/>
      <c r="I39" s="61"/>
      <c r="J39" s="61"/>
      <c r="K39" s="61"/>
      <c r="L39" s="2"/>
      <c r="M39" s="49"/>
      <c r="N39" s="49"/>
      <c r="O39" s="49"/>
      <c r="P39" s="49"/>
      <c r="Q39" s="49"/>
      <c r="R39" s="49"/>
      <c r="S39" s="49"/>
      <c r="T39" s="49"/>
      <c r="U39" s="49"/>
      <c r="V39" s="49"/>
      <c r="W39" s="49"/>
      <c r="X39" s="49"/>
      <c r="Y39" s="49"/>
      <c r="Z39" s="34"/>
      <c r="AA39" s="34"/>
    </row>
    <row r="40" spans="1:27">
      <c r="A40" s="62"/>
      <c r="B40" s="76"/>
      <c r="D40" s="76"/>
      <c r="E40" s="642"/>
      <c r="L40" s="2"/>
      <c r="M40" s="49"/>
      <c r="N40" s="49"/>
      <c r="O40" s="49"/>
      <c r="P40" s="49"/>
      <c r="Q40" s="49"/>
      <c r="R40" s="49"/>
      <c r="S40" s="49"/>
      <c r="T40" s="49"/>
      <c r="U40" s="49"/>
      <c r="V40" s="49"/>
      <c r="W40" s="49"/>
      <c r="X40" s="49"/>
      <c r="Y40" s="49"/>
      <c r="Z40" s="34"/>
      <c r="AA40" s="34"/>
    </row>
    <row r="41" spans="1:27">
      <c r="A41" s="62"/>
      <c r="B41" s="256" t="s">
        <v>338</v>
      </c>
      <c r="C41" s="255"/>
      <c r="D41" s="255"/>
      <c r="E41" s="255"/>
      <c r="F41" s="159"/>
      <c r="G41" s="676"/>
      <c r="H41" s="676"/>
      <c r="I41" s="255"/>
      <c r="J41" s="255"/>
      <c r="K41" s="255"/>
      <c r="L41" s="2"/>
      <c r="M41" s="49"/>
      <c r="N41" s="49"/>
      <c r="O41" s="49"/>
      <c r="P41" s="49"/>
      <c r="Q41" s="49"/>
      <c r="R41" s="49"/>
      <c r="S41" s="49"/>
      <c r="T41" s="49"/>
      <c r="U41" s="49"/>
      <c r="V41" s="49"/>
      <c r="W41" s="49"/>
      <c r="X41" s="49"/>
      <c r="Y41" s="49"/>
      <c r="Z41" s="34"/>
      <c r="AA41" s="34"/>
    </row>
    <row r="42" spans="1:27">
      <c r="A42" s="62"/>
      <c r="B42" s="677"/>
      <c r="C42" s="678"/>
      <c r="D42" s="681"/>
      <c r="E42" s="679"/>
      <c r="F42" s="682" t="s">
        <v>376</v>
      </c>
      <c r="G42" s="679"/>
      <c r="H42" s="679"/>
      <c r="I42" s="678"/>
      <c r="J42" s="678"/>
      <c r="K42" s="678"/>
      <c r="L42" s="2"/>
      <c r="M42" s="49"/>
      <c r="N42" s="49"/>
      <c r="O42" s="49"/>
      <c r="P42" s="49"/>
      <c r="Q42" s="49"/>
      <c r="R42" s="49"/>
      <c r="S42" s="49"/>
      <c r="T42" s="49"/>
      <c r="U42" s="49"/>
      <c r="V42" s="49"/>
      <c r="W42" s="49"/>
      <c r="X42" s="49"/>
      <c r="Y42" s="49"/>
      <c r="Z42" s="34"/>
      <c r="AA42" s="34"/>
    </row>
    <row r="43" spans="1:27">
      <c r="A43" s="62"/>
      <c r="B43" s="585" t="s">
        <v>174</v>
      </c>
      <c r="C43" s="159">
        <v>2010</v>
      </c>
      <c r="D43" s="159">
        <v>2015</v>
      </c>
      <c r="E43" s="159">
        <v>2020</v>
      </c>
      <c r="F43" s="159"/>
      <c r="G43" s="159"/>
      <c r="H43" s="159"/>
      <c r="I43" s="159"/>
      <c r="J43" s="159"/>
      <c r="K43" s="159"/>
      <c r="L43" s="49"/>
      <c r="M43" s="49"/>
      <c r="N43" s="49"/>
      <c r="O43" s="49"/>
      <c r="P43" s="49"/>
      <c r="Q43" s="49"/>
      <c r="R43" s="49"/>
      <c r="S43" s="49"/>
      <c r="T43" s="49"/>
      <c r="U43" s="49"/>
      <c r="V43" s="49"/>
      <c r="W43" s="49"/>
      <c r="X43" s="49"/>
      <c r="Y43" s="49"/>
      <c r="Z43" s="34"/>
      <c r="AA43" s="34"/>
    </row>
    <row r="44" spans="1:27">
      <c r="A44" s="67"/>
      <c r="B44" s="680"/>
      <c r="C44" s="680"/>
      <c r="D44" s="609"/>
      <c r="E44" s="609"/>
      <c r="F44" s="609"/>
      <c r="G44" s="609"/>
      <c r="H44" s="609"/>
      <c r="I44" s="609"/>
      <c r="J44" s="609"/>
      <c r="K44" s="609"/>
      <c r="L44" s="49"/>
      <c r="M44" s="49"/>
      <c r="N44" s="49"/>
      <c r="O44" s="68"/>
      <c r="P44" s="68"/>
      <c r="Q44" s="69"/>
      <c r="R44" s="49"/>
      <c r="S44" s="49"/>
      <c r="T44" s="49"/>
      <c r="U44" s="49"/>
      <c r="V44" s="49"/>
      <c r="W44" s="49"/>
      <c r="X44" s="49"/>
      <c r="Y44" s="49"/>
      <c r="Z44" s="34"/>
      <c r="AA44" s="34"/>
    </row>
    <row r="45" spans="1:27">
      <c r="A45" s="67"/>
      <c r="B45" s="622" t="s">
        <v>105</v>
      </c>
      <c r="C45" s="270"/>
      <c r="D45" s="270"/>
      <c r="E45" s="54">
        <v>1.4957502716008886</v>
      </c>
      <c r="F45" s="51"/>
      <c r="G45" s="51"/>
      <c r="H45" s="51"/>
      <c r="I45" s="51"/>
      <c r="J45" s="51"/>
      <c r="K45" s="51"/>
      <c r="L45" s="68"/>
      <c r="M45" s="69"/>
      <c r="N45" s="49"/>
      <c r="O45" s="49"/>
      <c r="P45" s="49"/>
      <c r="Q45" s="76"/>
      <c r="R45" s="76"/>
      <c r="S45" s="76"/>
      <c r="T45" s="76"/>
      <c r="U45" s="76"/>
      <c r="V45" s="76"/>
      <c r="W45" s="2"/>
      <c r="X45" s="2"/>
      <c r="Y45" s="2"/>
    </row>
    <row r="46" spans="1:27">
      <c r="A46" s="67"/>
      <c r="B46" s="622" t="s">
        <v>108</v>
      </c>
      <c r="C46" s="270"/>
      <c r="D46" s="53">
        <v>3.7136997938893996</v>
      </c>
      <c r="E46" s="54">
        <v>3.0319939007783243</v>
      </c>
      <c r="F46" s="51"/>
      <c r="G46" s="51"/>
      <c r="H46" s="51"/>
      <c r="I46" s="51"/>
      <c r="J46" s="51"/>
      <c r="K46" s="51"/>
      <c r="L46" s="68"/>
      <c r="M46" s="49"/>
      <c r="O46" s="49"/>
      <c r="P46" s="49"/>
      <c r="Q46" s="2"/>
      <c r="R46" s="2"/>
      <c r="S46" s="2"/>
      <c r="T46" s="2"/>
      <c r="U46" s="2"/>
      <c r="V46" s="2"/>
      <c r="W46" s="2"/>
      <c r="X46" s="2"/>
      <c r="Y46" s="2"/>
    </row>
    <row r="47" spans="1:27">
      <c r="A47" s="67"/>
      <c r="B47" s="622" t="s">
        <v>227</v>
      </c>
      <c r="C47" s="53">
        <v>54.67232658805716</v>
      </c>
      <c r="D47" s="53">
        <v>126.91654578267705</v>
      </c>
      <c r="E47" s="54">
        <v>8.4661168663874484</v>
      </c>
      <c r="F47" s="51"/>
      <c r="G47" s="51"/>
      <c r="H47" s="51"/>
      <c r="I47" s="51"/>
      <c r="J47" s="51"/>
      <c r="K47" s="51"/>
      <c r="L47" s="68"/>
      <c r="M47" s="49"/>
      <c r="O47" s="49"/>
      <c r="P47" s="49"/>
      <c r="Q47" s="2"/>
      <c r="R47" s="2"/>
      <c r="S47" s="2"/>
      <c r="T47" s="2"/>
      <c r="U47" s="2"/>
      <c r="V47" s="2"/>
      <c r="W47" s="2"/>
      <c r="X47" s="2"/>
      <c r="Y47" s="2"/>
    </row>
    <row r="48" spans="1:27">
      <c r="A48" s="67"/>
      <c r="B48" s="622" t="s">
        <v>94</v>
      </c>
      <c r="C48" s="270"/>
      <c r="D48" s="53">
        <v>10.233664866450342</v>
      </c>
      <c r="E48" s="54">
        <v>16.099712172592803</v>
      </c>
      <c r="F48" s="51"/>
      <c r="G48" s="51"/>
      <c r="H48" s="51"/>
      <c r="I48" s="51"/>
      <c r="J48" s="51"/>
      <c r="K48" s="51"/>
      <c r="L48" s="68"/>
      <c r="M48" s="49"/>
      <c r="O48" s="49"/>
      <c r="P48" s="49"/>
      <c r="Q48" s="2"/>
      <c r="R48" s="2"/>
      <c r="S48" s="2"/>
      <c r="T48" s="2"/>
      <c r="U48" s="2"/>
      <c r="V48" s="2"/>
      <c r="W48" s="2"/>
      <c r="X48" s="2"/>
      <c r="Y48" s="2"/>
    </row>
    <row r="49" spans="1:25">
      <c r="A49" s="67"/>
      <c r="B49" s="622" t="s">
        <v>107</v>
      </c>
      <c r="C49" s="270"/>
      <c r="D49" s="53">
        <v>6.0570719821458114</v>
      </c>
      <c r="E49" s="54">
        <v>26.310498266342467</v>
      </c>
      <c r="F49" s="51"/>
      <c r="G49" s="51"/>
      <c r="H49" s="51"/>
      <c r="I49" s="51"/>
      <c r="J49" s="51"/>
      <c r="K49" s="51"/>
      <c r="L49" s="68"/>
      <c r="M49" s="49"/>
      <c r="O49" s="49"/>
      <c r="P49" s="49"/>
      <c r="Q49" s="2"/>
      <c r="R49" s="2"/>
      <c r="S49" s="2"/>
      <c r="T49" s="2"/>
      <c r="U49" s="2"/>
      <c r="V49" s="2"/>
      <c r="W49" s="2"/>
      <c r="X49" s="2"/>
      <c r="Y49" s="2"/>
    </row>
    <row r="50" spans="1:25">
      <c r="A50" s="67"/>
      <c r="B50" s="622" t="s">
        <v>97</v>
      </c>
      <c r="C50" s="53">
        <v>13.566117942684553</v>
      </c>
      <c r="D50" s="53">
        <v>19.359578695993331</v>
      </c>
      <c r="E50" s="54">
        <v>26.444094202030502</v>
      </c>
      <c r="F50" s="51"/>
      <c r="G50" s="51"/>
      <c r="H50" s="51"/>
      <c r="I50" s="51"/>
      <c r="J50" s="51"/>
      <c r="K50" s="51"/>
      <c r="L50" s="68"/>
      <c r="M50" s="49"/>
      <c r="O50" s="49"/>
      <c r="P50" s="49"/>
      <c r="Q50" s="2"/>
      <c r="R50" s="2"/>
      <c r="S50" s="2"/>
      <c r="T50" s="2"/>
      <c r="U50" s="2"/>
      <c r="V50" s="2"/>
      <c r="W50" s="2"/>
      <c r="X50" s="2"/>
      <c r="Y50" s="2"/>
    </row>
    <row r="51" spans="1:25">
      <c r="A51" s="67"/>
      <c r="B51" s="622" t="s">
        <v>99</v>
      </c>
      <c r="C51" s="270"/>
      <c r="D51" s="53">
        <v>8.6280448692090559</v>
      </c>
      <c r="E51" s="54">
        <v>29.684858929106891</v>
      </c>
      <c r="F51" s="51"/>
      <c r="G51" s="51"/>
      <c r="H51" s="51"/>
      <c r="I51" s="51"/>
      <c r="J51" s="51"/>
      <c r="K51" s="51"/>
      <c r="L51" s="68"/>
      <c r="M51" s="49"/>
      <c r="O51" s="49"/>
      <c r="P51" s="49"/>
      <c r="Q51" s="2"/>
      <c r="R51" s="2"/>
      <c r="S51" s="2"/>
      <c r="T51" s="2"/>
      <c r="U51" s="2"/>
      <c r="V51" s="2"/>
      <c r="W51" s="2"/>
      <c r="X51" s="2"/>
      <c r="Y51" s="2"/>
    </row>
    <row r="52" spans="1:25">
      <c r="A52" s="67"/>
      <c r="B52" s="622" t="s">
        <v>96</v>
      </c>
      <c r="C52" s="53">
        <v>0</v>
      </c>
      <c r="D52" s="53">
        <v>4.7956442342063736</v>
      </c>
      <c r="E52" s="54">
        <v>82.051954847732901</v>
      </c>
      <c r="F52" s="51"/>
      <c r="G52" s="51"/>
      <c r="H52" s="51"/>
      <c r="I52" s="51"/>
      <c r="J52" s="51"/>
      <c r="K52" s="51"/>
      <c r="L52" s="68"/>
      <c r="M52" s="49"/>
      <c r="O52" s="49"/>
      <c r="P52" s="49"/>
      <c r="Q52" s="2"/>
      <c r="R52" s="2"/>
      <c r="S52" s="2"/>
      <c r="T52" s="2"/>
      <c r="U52" s="2"/>
      <c r="V52" s="2"/>
      <c r="W52" s="2"/>
      <c r="X52" s="2"/>
      <c r="Y52" s="2"/>
    </row>
    <row r="53" spans="1:25">
      <c r="A53" s="67"/>
      <c r="B53" s="622" t="s">
        <v>251</v>
      </c>
      <c r="C53" s="53">
        <v>55.044356166243567</v>
      </c>
      <c r="D53" s="53">
        <v>202.47695494138739</v>
      </c>
      <c r="E53" s="54">
        <v>83.351665843774867</v>
      </c>
      <c r="F53" s="51"/>
      <c r="G53" s="51"/>
      <c r="H53" s="51"/>
      <c r="I53" s="51"/>
      <c r="J53" s="51"/>
      <c r="K53" s="51"/>
      <c r="L53" s="68"/>
      <c r="M53" s="49"/>
      <c r="O53" s="49"/>
      <c r="P53" s="49"/>
      <c r="Q53" s="2"/>
      <c r="R53" s="2"/>
      <c r="S53" s="2"/>
      <c r="T53" s="2"/>
      <c r="U53" s="2"/>
      <c r="V53" s="2"/>
      <c r="W53" s="2"/>
      <c r="X53" s="2"/>
      <c r="Y53" s="2"/>
    </row>
    <row r="54" spans="1:25">
      <c r="A54" s="67"/>
      <c r="B54" s="622" t="s">
        <v>106</v>
      </c>
      <c r="C54" s="53">
        <v>25.953234794008285</v>
      </c>
      <c r="D54" s="53">
        <v>77.297729183618856</v>
      </c>
      <c r="E54" s="54">
        <v>84.064116336154385</v>
      </c>
      <c r="F54" s="51"/>
      <c r="G54" s="51"/>
      <c r="H54" s="51"/>
      <c r="I54" s="51"/>
      <c r="J54" s="51"/>
      <c r="K54" s="51"/>
      <c r="L54" s="68"/>
      <c r="M54" s="49"/>
      <c r="O54" s="49"/>
      <c r="P54" s="49"/>
      <c r="Q54" s="2"/>
      <c r="R54" s="2"/>
      <c r="S54" s="2"/>
      <c r="T54" s="2"/>
      <c r="U54" s="2"/>
      <c r="V54" s="2"/>
      <c r="W54" s="2"/>
      <c r="X54" s="2"/>
      <c r="Y54" s="2"/>
    </row>
    <row r="55" spans="1:25">
      <c r="A55" s="67"/>
      <c r="B55" s="622" t="s">
        <v>95</v>
      </c>
      <c r="C55" s="53">
        <v>9.1057271332263685</v>
      </c>
      <c r="D55" s="53">
        <v>43.430441893431215</v>
      </c>
      <c r="E55" s="54">
        <v>92.651955812341612</v>
      </c>
      <c r="F55" s="51"/>
      <c r="G55" s="51"/>
      <c r="H55" s="51"/>
      <c r="I55" s="51"/>
      <c r="J55" s="51"/>
      <c r="K55" s="51"/>
      <c r="L55" s="68"/>
      <c r="M55" s="49"/>
      <c r="O55" s="49"/>
      <c r="P55" s="49"/>
      <c r="Q55" s="2"/>
      <c r="R55" s="2"/>
      <c r="S55" s="2"/>
      <c r="T55" s="2"/>
      <c r="U55" s="2"/>
      <c r="V55" s="2"/>
      <c r="W55" s="2"/>
      <c r="X55" s="2"/>
      <c r="Y55" s="2"/>
    </row>
    <row r="56" spans="1:25">
      <c r="A56" s="67"/>
      <c r="B56" s="622" t="s">
        <v>141</v>
      </c>
      <c r="C56" s="270"/>
      <c r="D56" s="270"/>
      <c r="E56" s="54">
        <v>94.837031986363527</v>
      </c>
      <c r="F56" s="51"/>
      <c r="G56" s="51"/>
      <c r="H56" s="51"/>
      <c r="I56" s="51"/>
      <c r="J56" s="51"/>
      <c r="K56" s="51"/>
      <c r="L56" s="68"/>
      <c r="M56" s="49"/>
      <c r="O56" s="49"/>
      <c r="P56" s="49"/>
      <c r="Q56" s="2"/>
      <c r="R56" s="2"/>
      <c r="S56" s="2"/>
      <c r="T56" s="2"/>
      <c r="U56" s="2"/>
      <c r="V56" s="2"/>
      <c r="W56" s="2"/>
      <c r="X56" s="2"/>
      <c r="Y56" s="2"/>
    </row>
    <row r="57" spans="1:25">
      <c r="A57" s="67"/>
      <c r="B57" s="622" t="s">
        <v>104</v>
      </c>
      <c r="C57" s="270"/>
      <c r="D57" s="53">
        <v>43.896586536948817</v>
      </c>
      <c r="E57" s="54">
        <v>104.53565483558604</v>
      </c>
      <c r="F57" s="51"/>
      <c r="G57" s="51"/>
      <c r="H57" s="51"/>
      <c r="I57" s="51"/>
      <c r="J57" s="51"/>
      <c r="K57" s="51"/>
      <c r="L57" s="68"/>
      <c r="M57" s="49"/>
      <c r="O57" s="49"/>
      <c r="P57" s="49"/>
      <c r="Q57" s="2"/>
      <c r="R57" s="2"/>
      <c r="S57" s="2"/>
      <c r="T57" s="2"/>
      <c r="U57" s="2"/>
      <c r="V57" s="2"/>
      <c r="W57" s="2"/>
      <c r="X57" s="2"/>
      <c r="Y57" s="2"/>
    </row>
    <row r="58" spans="1:25">
      <c r="A58" s="67"/>
      <c r="B58" s="622" t="s">
        <v>90</v>
      </c>
      <c r="C58" s="53">
        <v>61.66661733759549</v>
      </c>
      <c r="D58" s="53">
        <v>103.8773340647866</v>
      </c>
      <c r="E58" s="54">
        <v>111.13135021520569</v>
      </c>
      <c r="F58" s="51"/>
      <c r="G58" s="51"/>
      <c r="H58" s="51"/>
      <c r="I58" s="51"/>
      <c r="J58" s="51"/>
      <c r="K58" s="51"/>
      <c r="L58" s="68"/>
      <c r="M58" s="49"/>
      <c r="O58" s="49"/>
      <c r="P58" s="49"/>
      <c r="Q58" s="2"/>
      <c r="R58" s="2"/>
      <c r="S58" s="2"/>
      <c r="T58" s="2"/>
      <c r="U58" s="2"/>
      <c r="V58" s="2"/>
      <c r="W58" s="2"/>
      <c r="X58" s="2"/>
      <c r="Y58" s="2"/>
    </row>
    <row r="59" spans="1:25">
      <c r="A59" s="67"/>
      <c r="B59" s="622" t="s">
        <v>80</v>
      </c>
      <c r="C59" s="53">
        <v>23.588204245896851</v>
      </c>
      <c r="D59" s="53">
        <v>86.186412933812548</v>
      </c>
      <c r="E59" s="54">
        <v>124.24503176345743</v>
      </c>
      <c r="F59" s="51"/>
      <c r="G59" s="51"/>
      <c r="H59" s="51"/>
      <c r="I59" s="51"/>
      <c r="J59" s="51"/>
      <c r="K59" s="51"/>
      <c r="L59" s="68"/>
      <c r="M59" s="49"/>
      <c r="O59" s="49"/>
      <c r="P59" s="49"/>
      <c r="Q59" s="2"/>
      <c r="R59" s="2"/>
      <c r="S59" s="2"/>
      <c r="T59" s="2"/>
      <c r="U59" s="2"/>
      <c r="V59" s="2"/>
      <c r="W59" s="2"/>
      <c r="X59" s="2"/>
      <c r="Y59" s="2"/>
    </row>
    <row r="60" spans="1:25">
      <c r="A60" s="67"/>
      <c r="B60" s="622" t="s">
        <v>92</v>
      </c>
      <c r="C60" s="53">
        <v>18.78181140663888</v>
      </c>
      <c r="D60" s="53">
        <v>52.462604081734938</v>
      </c>
      <c r="E60" s="54">
        <v>130.22849247145822</v>
      </c>
      <c r="F60" s="51"/>
      <c r="G60" s="51"/>
      <c r="H60" s="51"/>
      <c r="I60" s="51"/>
      <c r="J60" s="51"/>
      <c r="K60" s="51"/>
      <c r="L60" s="68"/>
      <c r="M60" s="49"/>
      <c r="O60" s="49"/>
      <c r="P60" s="49"/>
      <c r="Q60" s="2"/>
      <c r="R60" s="2"/>
      <c r="S60" s="2"/>
      <c r="T60" s="2"/>
      <c r="U60" s="2"/>
      <c r="V60" s="2"/>
      <c r="W60" s="2"/>
      <c r="X60" s="2"/>
      <c r="Y60" s="2"/>
    </row>
    <row r="61" spans="1:25">
      <c r="A61" s="67"/>
      <c r="B61" s="622" t="s">
        <v>101</v>
      </c>
      <c r="C61" s="270"/>
      <c r="D61" s="53">
        <v>1.8834100105652032</v>
      </c>
      <c r="E61" s="54">
        <v>138.82839614513097</v>
      </c>
      <c r="F61" s="51"/>
      <c r="G61" s="51"/>
      <c r="H61" s="51"/>
      <c r="I61" s="51"/>
      <c r="J61" s="51"/>
      <c r="K61" s="51"/>
      <c r="L61" s="68"/>
      <c r="M61" s="49"/>
      <c r="O61" s="49"/>
      <c r="P61" s="49"/>
      <c r="Q61" s="2"/>
      <c r="R61" s="2"/>
      <c r="S61" s="2"/>
      <c r="T61" s="2"/>
      <c r="U61" s="2"/>
      <c r="V61" s="2"/>
      <c r="W61" s="2"/>
      <c r="X61" s="2"/>
      <c r="Y61" s="2"/>
    </row>
    <row r="62" spans="1:25">
      <c r="A62" s="67"/>
      <c r="B62" s="622" t="s">
        <v>89</v>
      </c>
      <c r="C62" s="53">
        <v>17.469634777957928</v>
      </c>
      <c r="D62" s="53">
        <v>81.507583229440797</v>
      </c>
      <c r="E62" s="54">
        <v>147.32425358229901</v>
      </c>
      <c r="F62" s="51"/>
      <c r="G62" s="51"/>
      <c r="H62" s="51"/>
      <c r="I62" s="51"/>
      <c r="J62" s="51"/>
      <c r="K62" s="51"/>
      <c r="L62" s="68"/>
      <c r="M62" s="49"/>
      <c r="O62" s="49"/>
      <c r="P62" s="49"/>
      <c r="Q62" s="2"/>
      <c r="R62" s="2"/>
      <c r="S62" s="2"/>
      <c r="T62" s="2"/>
      <c r="U62" s="2"/>
      <c r="V62" s="2"/>
      <c r="W62" s="2"/>
      <c r="X62" s="2"/>
      <c r="Y62" s="2"/>
    </row>
    <row r="63" spans="1:25">
      <c r="A63" s="67"/>
      <c r="B63" s="622" t="s">
        <v>93</v>
      </c>
      <c r="C63" s="53">
        <v>4.6645119853564099</v>
      </c>
      <c r="D63" s="53">
        <v>79.944872373681875</v>
      </c>
      <c r="E63" s="54">
        <v>152.41089173069886</v>
      </c>
      <c r="F63" s="51"/>
      <c r="G63" s="51"/>
      <c r="H63" s="51"/>
      <c r="I63" s="51"/>
      <c r="J63" s="51"/>
      <c r="K63" s="51"/>
      <c r="L63" s="68"/>
      <c r="M63" s="49"/>
      <c r="O63" s="49"/>
      <c r="P63" s="49"/>
      <c r="Q63" s="2"/>
      <c r="R63" s="2"/>
      <c r="S63" s="2"/>
      <c r="T63" s="2"/>
      <c r="U63" s="2"/>
      <c r="V63" s="2"/>
      <c r="W63" s="2"/>
      <c r="X63" s="2"/>
      <c r="Y63" s="2"/>
    </row>
    <row r="64" spans="1:25">
      <c r="A64" s="67"/>
      <c r="B64" s="622" t="s">
        <v>86</v>
      </c>
      <c r="C64" s="53">
        <v>19.427061463639625</v>
      </c>
      <c r="D64" s="53">
        <v>79.361425280314933</v>
      </c>
      <c r="E64" s="54">
        <v>161.21953935586964</v>
      </c>
      <c r="F64" s="51"/>
      <c r="G64" s="51"/>
      <c r="H64" s="51"/>
      <c r="I64" s="51"/>
      <c r="J64" s="51"/>
      <c r="K64" s="51"/>
      <c r="L64" s="68"/>
      <c r="M64" s="49"/>
      <c r="O64" s="49"/>
      <c r="P64" s="49"/>
      <c r="Q64" s="2"/>
      <c r="R64" s="2"/>
      <c r="S64" s="2"/>
      <c r="T64" s="2"/>
      <c r="U64" s="2"/>
      <c r="V64" s="2"/>
      <c r="W64" s="2"/>
      <c r="X64" s="2"/>
      <c r="Y64" s="2"/>
    </row>
    <row r="65" spans="1:25">
      <c r="A65" s="67"/>
      <c r="B65" s="622" t="s">
        <v>87</v>
      </c>
      <c r="C65" s="53">
        <v>33.131233982467776</v>
      </c>
      <c r="D65" s="53">
        <v>84.308151442394347</v>
      </c>
      <c r="E65" s="54">
        <v>166.94258629150522</v>
      </c>
      <c r="F65" s="51"/>
      <c r="G65" s="51"/>
      <c r="H65" s="51"/>
      <c r="I65" s="51"/>
      <c r="J65" s="51"/>
      <c r="K65" s="51"/>
      <c r="L65" s="68"/>
      <c r="M65" s="49"/>
      <c r="O65" s="49"/>
      <c r="P65" s="49"/>
      <c r="Q65" s="2"/>
      <c r="R65" s="2"/>
      <c r="S65" s="2"/>
      <c r="T65" s="2"/>
      <c r="U65" s="2"/>
      <c r="V65" s="2"/>
      <c r="W65" s="2"/>
      <c r="X65" s="2"/>
      <c r="Y65" s="2"/>
    </row>
    <row r="66" spans="1:25">
      <c r="A66" s="67"/>
      <c r="B66" s="622" t="s">
        <v>91</v>
      </c>
      <c r="C66" s="53">
        <v>26.185811554743552</v>
      </c>
      <c r="D66" s="53">
        <v>64.799187615504053</v>
      </c>
      <c r="E66" s="54">
        <v>235.35903726376117</v>
      </c>
      <c r="F66" s="51"/>
      <c r="G66" s="51"/>
      <c r="H66" s="51"/>
      <c r="I66" s="51"/>
      <c r="J66" s="51"/>
      <c r="K66" s="51"/>
      <c r="L66" s="68"/>
      <c r="M66" s="49"/>
      <c r="O66" s="49"/>
      <c r="P66" s="49"/>
      <c r="Q66" s="2"/>
      <c r="R66" s="2"/>
      <c r="S66" s="2"/>
      <c r="T66" s="2"/>
      <c r="U66" s="2"/>
      <c r="V66" s="2"/>
      <c r="W66" s="2"/>
      <c r="X66" s="2"/>
      <c r="Y66" s="2"/>
    </row>
    <row r="67" spans="1:25">
      <c r="A67" s="67"/>
      <c r="B67" s="622" t="s">
        <v>84</v>
      </c>
      <c r="C67" s="53">
        <v>30.371930189675428</v>
      </c>
      <c r="D67" s="53">
        <v>107.89438782867393</v>
      </c>
      <c r="E67" s="54">
        <v>245.64092660743987</v>
      </c>
      <c r="F67" s="51"/>
      <c r="G67" s="51"/>
      <c r="H67" s="51"/>
      <c r="I67" s="51"/>
      <c r="J67" s="51"/>
      <c r="K67" s="51"/>
      <c r="L67" s="68"/>
      <c r="M67" s="49"/>
      <c r="O67" s="49"/>
      <c r="P67" s="49"/>
      <c r="Q67" s="2"/>
      <c r="R67" s="2"/>
      <c r="S67" s="2"/>
      <c r="T67" s="2"/>
      <c r="U67" s="2"/>
      <c r="V67" s="2"/>
      <c r="W67" s="2"/>
      <c r="X67" s="2"/>
      <c r="Y67" s="2"/>
    </row>
    <row r="68" spans="1:25">
      <c r="A68" s="67"/>
      <c r="B68" s="622" t="s">
        <v>83</v>
      </c>
      <c r="C68" s="53">
        <v>47.805338958414531</v>
      </c>
      <c r="D68" s="53">
        <v>125.71293291283489</v>
      </c>
      <c r="E68" s="54">
        <v>279.15296676326568</v>
      </c>
      <c r="F68" s="51"/>
      <c r="G68" s="51"/>
      <c r="H68" s="51"/>
      <c r="I68" s="51"/>
      <c r="J68" s="51"/>
      <c r="K68" s="51"/>
      <c r="L68" s="68"/>
      <c r="M68" s="49"/>
      <c r="O68" s="49"/>
      <c r="P68" s="49"/>
      <c r="Q68" s="2"/>
      <c r="R68" s="2"/>
      <c r="S68" s="2"/>
      <c r="T68" s="2"/>
      <c r="U68" s="2"/>
      <c r="V68" s="2"/>
      <c r="W68" s="2"/>
      <c r="X68" s="2"/>
      <c r="Y68" s="2"/>
    </row>
    <row r="69" spans="1:25">
      <c r="A69" s="67"/>
      <c r="B69" s="622" t="s">
        <v>356</v>
      </c>
      <c r="C69" s="53">
        <v>33.782710283680473</v>
      </c>
      <c r="D69" s="53">
        <v>159.51748135484519</v>
      </c>
      <c r="E69" s="54">
        <v>283.47106547370504</v>
      </c>
      <c r="F69" s="51"/>
      <c r="G69" s="51"/>
      <c r="H69" s="51"/>
      <c r="I69" s="51"/>
      <c r="J69" s="51"/>
      <c r="K69" s="51"/>
      <c r="L69" s="68"/>
      <c r="M69" s="49"/>
      <c r="O69" s="49"/>
      <c r="P69" s="49"/>
      <c r="Q69" s="2"/>
      <c r="R69" s="2"/>
      <c r="S69" s="2"/>
      <c r="T69" s="2"/>
      <c r="U69" s="2"/>
      <c r="V69" s="2"/>
      <c r="W69" s="2"/>
      <c r="X69" s="2"/>
      <c r="Y69" s="2"/>
    </row>
    <row r="70" spans="1:25">
      <c r="A70" s="67"/>
      <c r="B70" s="622" t="s">
        <v>74</v>
      </c>
      <c r="C70" s="270"/>
      <c r="D70" s="53">
        <v>66.371270412384305</v>
      </c>
      <c r="E70" s="54">
        <v>302.98365363712497</v>
      </c>
      <c r="F70" s="51"/>
      <c r="G70" s="51"/>
      <c r="H70" s="51"/>
      <c r="I70" s="51"/>
      <c r="J70" s="51"/>
      <c r="K70" s="51"/>
      <c r="L70" s="68"/>
      <c r="M70" s="49"/>
      <c r="O70" s="49"/>
      <c r="P70" s="49"/>
      <c r="Q70" s="2"/>
      <c r="R70" s="2"/>
      <c r="S70" s="2"/>
      <c r="T70" s="2"/>
      <c r="U70" s="2"/>
      <c r="V70" s="2"/>
      <c r="W70" s="2"/>
      <c r="X70" s="2"/>
      <c r="Y70" s="2"/>
    </row>
    <row r="71" spans="1:25">
      <c r="A71" s="67"/>
      <c r="B71" s="622" t="s">
        <v>88</v>
      </c>
      <c r="C71" s="623">
        <v>25.72054520138807</v>
      </c>
      <c r="D71" s="53">
        <v>150.33054187364021</v>
      </c>
      <c r="E71" s="54">
        <v>345.92008890901695</v>
      </c>
      <c r="F71" s="51"/>
      <c r="G71" s="51"/>
      <c r="H71" s="51"/>
      <c r="I71" s="51"/>
      <c r="J71" s="51"/>
      <c r="K71" s="51"/>
      <c r="L71" s="68"/>
      <c r="M71" s="49"/>
      <c r="O71" s="49"/>
      <c r="P71" s="49"/>
      <c r="Q71" s="2"/>
      <c r="R71" s="2"/>
      <c r="S71" s="2"/>
      <c r="T71" s="2"/>
      <c r="U71" s="2"/>
      <c r="V71" s="2"/>
      <c r="W71" s="2"/>
      <c r="X71" s="2"/>
      <c r="Y71" s="2"/>
    </row>
    <row r="72" spans="1:25">
      <c r="A72" s="67"/>
      <c r="B72" s="622" t="s">
        <v>79</v>
      </c>
      <c r="C72" s="53">
        <v>49.00144883873692</v>
      </c>
      <c r="D72" s="53">
        <v>177.75276669506459</v>
      </c>
      <c r="E72" s="54">
        <v>400.63255804680955</v>
      </c>
      <c r="F72" s="51"/>
      <c r="G72" s="51"/>
      <c r="H72" s="51"/>
      <c r="I72" s="51"/>
      <c r="J72" s="51"/>
      <c r="K72" s="51"/>
      <c r="L72" s="68"/>
      <c r="M72" s="49"/>
      <c r="O72" s="49"/>
      <c r="P72" s="49"/>
      <c r="Q72" s="2"/>
      <c r="R72" s="2"/>
      <c r="S72" s="2"/>
      <c r="T72" s="2"/>
      <c r="U72" s="2"/>
      <c r="V72" s="2"/>
      <c r="W72" s="2"/>
      <c r="X72" s="2"/>
      <c r="Y72" s="2"/>
    </row>
    <row r="73" spans="1:25">
      <c r="A73" s="67"/>
      <c r="B73" s="622" t="s">
        <v>73</v>
      </c>
      <c r="C73" s="53">
        <v>84.034058903866779</v>
      </c>
      <c r="D73" s="53">
        <v>278.58810417624034</v>
      </c>
      <c r="E73" s="54">
        <v>457.7790658959097</v>
      </c>
      <c r="F73" s="51"/>
      <c r="G73" s="51"/>
      <c r="H73" s="51"/>
      <c r="I73" s="51"/>
      <c r="J73" s="51"/>
      <c r="K73" s="51"/>
      <c r="L73" s="68"/>
      <c r="M73" s="49"/>
      <c r="O73" s="49"/>
      <c r="P73" s="49"/>
      <c r="Q73" s="2"/>
      <c r="R73" s="2"/>
      <c r="S73" s="2"/>
      <c r="T73" s="2"/>
      <c r="U73" s="2"/>
      <c r="V73" s="2"/>
      <c r="W73" s="2"/>
      <c r="X73" s="2"/>
      <c r="Y73" s="2"/>
    </row>
    <row r="74" spans="1:25">
      <c r="A74" s="67"/>
      <c r="B74" s="622" t="s">
        <v>69</v>
      </c>
      <c r="C74" s="53">
        <v>68.461764962805859</v>
      </c>
      <c r="D74" s="53">
        <v>265.39742517840602</v>
      </c>
      <c r="E74" s="54">
        <v>535.22981083805587</v>
      </c>
      <c r="F74" s="51"/>
      <c r="G74" s="51"/>
      <c r="H74" s="51"/>
      <c r="I74" s="51"/>
      <c r="J74" s="51"/>
      <c r="K74" s="51"/>
      <c r="L74" s="68"/>
      <c r="M74" s="49"/>
      <c r="O74" s="49"/>
      <c r="P74" s="49"/>
      <c r="Q74" s="2"/>
      <c r="R74" s="2"/>
      <c r="S74" s="2"/>
      <c r="T74" s="2"/>
      <c r="U74" s="2"/>
      <c r="V74" s="2"/>
      <c r="W74" s="2"/>
      <c r="X74" s="2"/>
      <c r="Y74" s="2"/>
    </row>
    <row r="75" spans="1:25">
      <c r="A75" s="67"/>
      <c r="B75" s="622" t="s">
        <v>78</v>
      </c>
      <c r="C75" s="270"/>
      <c r="D75" s="53">
        <v>267.3558392770509</v>
      </c>
      <c r="E75" s="54">
        <v>574.22493865388856</v>
      </c>
      <c r="F75" s="51"/>
      <c r="G75" s="51"/>
      <c r="H75" s="51"/>
      <c r="I75" s="51"/>
      <c r="J75" s="51"/>
      <c r="K75" s="51"/>
      <c r="L75" s="68"/>
      <c r="M75" s="49"/>
      <c r="O75" s="49"/>
      <c r="P75" s="49"/>
      <c r="Q75" s="2"/>
      <c r="R75" s="2"/>
      <c r="S75" s="2"/>
      <c r="T75" s="2"/>
      <c r="U75" s="2"/>
      <c r="V75" s="2"/>
      <c r="W75" s="2"/>
      <c r="X75" s="2"/>
      <c r="Y75" s="2"/>
    </row>
    <row r="76" spans="1:25">
      <c r="A76" s="67"/>
      <c r="B76" s="622" t="s">
        <v>71</v>
      </c>
      <c r="C76" s="53">
        <v>64.887350402921271</v>
      </c>
      <c r="D76" s="53">
        <v>198.87779229824966</v>
      </c>
      <c r="E76" s="54">
        <v>604.99843569396069</v>
      </c>
      <c r="F76" s="51"/>
      <c r="G76" s="51"/>
      <c r="H76" s="51"/>
      <c r="I76" s="51"/>
      <c r="J76" s="51"/>
      <c r="K76" s="51"/>
      <c r="L76" s="68"/>
      <c r="M76" s="49"/>
      <c r="O76" s="49"/>
      <c r="P76" s="49"/>
      <c r="Q76" s="2"/>
      <c r="R76" s="2"/>
      <c r="S76" s="2"/>
      <c r="T76" s="2"/>
      <c r="U76" s="2"/>
      <c r="V76" s="2"/>
      <c r="W76" s="2"/>
      <c r="X76" s="2"/>
      <c r="Y76" s="2"/>
    </row>
    <row r="77" spans="1:25">
      <c r="A77" s="67"/>
      <c r="B77" s="622" t="s">
        <v>62</v>
      </c>
      <c r="C77" s="53">
        <v>12.8964354665857</v>
      </c>
      <c r="D77" s="53">
        <v>173.19357635180342</v>
      </c>
      <c r="E77" s="54">
        <v>607.07058327225911</v>
      </c>
      <c r="F77" s="51"/>
      <c r="G77" s="51"/>
      <c r="H77" s="51"/>
      <c r="I77" s="51"/>
      <c r="J77" s="51"/>
      <c r="K77" s="51"/>
      <c r="L77" s="68"/>
      <c r="M77" s="49"/>
      <c r="O77" s="49"/>
      <c r="P77" s="49"/>
      <c r="Q77" s="2"/>
      <c r="R77" s="2"/>
      <c r="S77" s="2"/>
      <c r="T77" s="2"/>
      <c r="U77" s="2"/>
      <c r="V77" s="2"/>
      <c r="W77" s="2"/>
      <c r="X77" s="2"/>
      <c r="Y77" s="2"/>
    </row>
    <row r="78" spans="1:25">
      <c r="A78" s="67"/>
      <c r="B78" s="622" t="s">
        <v>81</v>
      </c>
      <c r="C78" s="53">
        <v>33.452760072217373</v>
      </c>
      <c r="D78" s="53">
        <v>268.43715234474422</v>
      </c>
      <c r="E78" s="54">
        <v>607.79934676061532</v>
      </c>
      <c r="F78" s="51"/>
      <c r="G78" s="51"/>
      <c r="H78" s="51"/>
      <c r="I78" s="51"/>
      <c r="J78" s="51"/>
      <c r="K78" s="51"/>
      <c r="L78" s="68"/>
      <c r="M78" s="49"/>
      <c r="O78" s="49"/>
      <c r="P78" s="49"/>
      <c r="Q78" s="2"/>
      <c r="R78" s="2"/>
      <c r="S78" s="2"/>
      <c r="T78" s="2"/>
      <c r="U78" s="2"/>
      <c r="V78" s="2"/>
      <c r="W78" s="2"/>
      <c r="X78" s="2"/>
      <c r="Y78" s="2"/>
    </row>
    <row r="79" spans="1:25">
      <c r="A79" s="67"/>
      <c r="B79" s="622" t="s">
        <v>72</v>
      </c>
      <c r="C79" s="53">
        <v>104.98294266537268</v>
      </c>
      <c r="D79" s="53">
        <v>291.37124488546715</v>
      </c>
      <c r="E79" s="54">
        <v>662.15703595396621</v>
      </c>
      <c r="F79" s="51"/>
      <c r="G79" s="51"/>
      <c r="H79" s="51"/>
      <c r="I79" s="51"/>
      <c r="J79" s="51"/>
      <c r="K79" s="51"/>
      <c r="L79" s="68"/>
      <c r="M79" s="49"/>
      <c r="O79" s="49"/>
      <c r="P79" s="49"/>
      <c r="Q79" s="2"/>
      <c r="R79" s="2"/>
      <c r="S79" s="2"/>
      <c r="T79" s="2"/>
      <c r="U79" s="2"/>
      <c r="V79" s="2"/>
      <c r="W79" s="2"/>
      <c r="X79" s="2"/>
      <c r="Y79" s="2"/>
    </row>
    <row r="80" spans="1:25">
      <c r="A80" s="67"/>
      <c r="B80" s="622" t="s">
        <v>76</v>
      </c>
      <c r="C80" s="53">
        <v>9.2563002218643966</v>
      </c>
      <c r="D80" s="53">
        <v>452.03615254831561</v>
      </c>
      <c r="E80" s="54">
        <v>675.07250210219672</v>
      </c>
      <c r="F80" s="51"/>
      <c r="G80" s="51"/>
      <c r="H80" s="51"/>
      <c r="I80" s="51"/>
      <c r="J80" s="51"/>
      <c r="K80" s="51"/>
      <c r="L80" s="68"/>
      <c r="M80" s="49"/>
      <c r="O80" s="49"/>
      <c r="P80" s="49"/>
      <c r="Q80" s="2"/>
      <c r="R80" s="2"/>
      <c r="S80" s="2"/>
      <c r="T80" s="2"/>
      <c r="U80" s="2"/>
      <c r="V80" s="2"/>
      <c r="W80" s="2"/>
      <c r="X80" s="2"/>
      <c r="Y80" s="2"/>
    </row>
    <row r="81" spans="1:25">
      <c r="A81" s="67"/>
      <c r="B81" s="622" t="s">
        <v>77</v>
      </c>
      <c r="C81" s="53">
        <v>61.349272293732461</v>
      </c>
      <c r="D81" s="53">
        <v>321.01519946558824</v>
      </c>
      <c r="E81" s="54">
        <v>754.80056133167716</v>
      </c>
      <c r="F81" s="51"/>
      <c r="G81" s="51"/>
      <c r="H81" s="51"/>
      <c r="I81" s="51"/>
      <c r="J81" s="51"/>
      <c r="K81" s="51"/>
      <c r="L81" s="68"/>
      <c r="M81" s="49"/>
      <c r="O81" s="49"/>
      <c r="P81" s="49"/>
      <c r="Q81" s="2"/>
      <c r="R81" s="2"/>
      <c r="S81" s="2"/>
      <c r="T81" s="2"/>
      <c r="U81" s="2"/>
      <c r="V81" s="2"/>
      <c r="W81" s="2"/>
      <c r="X81" s="2"/>
      <c r="Y81" s="2"/>
    </row>
    <row r="82" spans="1:25">
      <c r="A82" s="67"/>
      <c r="B82" s="622" t="s">
        <v>75</v>
      </c>
      <c r="C82" s="53">
        <v>115.5857351134738</v>
      </c>
      <c r="D82" s="53">
        <v>327.27246096494576</v>
      </c>
      <c r="E82" s="54">
        <v>759.6497355928002</v>
      </c>
      <c r="F82" s="51"/>
      <c r="G82" s="51"/>
      <c r="H82" s="51"/>
      <c r="I82" s="51"/>
      <c r="J82" s="51"/>
      <c r="K82" s="51"/>
      <c r="L82" s="68"/>
      <c r="M82" s="49"/>
      <c r="O82" s="49"/>
      <c r="P82" s="49"/>
      <c r="Q82" s="2"/>
      <c r="R82" s="2"/>
      <c r="S82" s="2"/>
      <c r="T82" s="2"/>
      <c r="U82" s="2"/>
      <c r="V82" s="2"/>
      <c r="W82" s="2"/>
      <c r="X82" s="2"/>
      <c r="Y82" s="2"/>
    </row>
    <row r="83" spans="1:25">
      <c r="A83" s="67"/>
      <c r="B83" s="622" t="s">
        <v>68</v>
      </c>
      <c r="C83" s="53">
        <v>138.24820775669644</v>
      </c>
      <c r="D83" s="53">
        <v>451.19949442808564</v>
      </c>
      <c r="E83" s="54">
        <v>909.7316217424941</v>
      </c>
      <c r="F83" s="51"/>
      <c r="G83" s="51"/>
      <c r="H83" s="51"/>
      <c r="I83" s="51"/>
      <c r="J83" s="51"/>
      <c r="K83" s="51"/>
      <c r="L83" s="68"/>
      <c r="M83" s="49"/>
      <c r="O83" s="49"/>
      <c r="P83" s="49"/>
      <c r="Q83" s="2"/>
      <c r="R83" s="2"/>
      <c r="S83" s="2"/>
      <c r="T83" s="2"/>
      <c r="U83" s="2"/>
      <c r="V83" s="2"/>
      <c r="W83" s="2"/>
      <c r="X83" s="2"/>
      <c r="Y83" s="2"/>
    </row>
    <row r="84" spans="1:25">
      <c r="A84" s="67"/>
      <c r="B84" s="622" t="s">
        <v>225</v>
      </c>
      <c r="C84" s="53">
        <v>113.02835016141331</v>
      </c>
      <c r="D84" s="53">
        <v>419.54904054311095</v>
      </c>
      <c r="E84" s="54">
        <v>928.14818852657663</v>
      </c>
      <c r="F84" s="51"/>
      <c r="G84" s="51"/>
      <c r="H84" s="51"/>
      <c r="I84" s="51"/>
      <c r="J84" s="51"/>
      <c r="K84" s="51"/>
      <c r="L84" s="68"/>
      <c r="M84" s="49"/>
      <c r="O84" s="49"/>
      <c r="P84" s="49"/>
      <c r="Q84" s="2"/>
      <c r="R84" s="2"/>
      <c r="S84" s="2"/>
      <c r="T84" s="2"/>
      <c r="U84" s="2"/>
      <c r="V84" s="2"/>
      <c r="W84" s="2"/>
      <c r="X84" s="2"/>
      <c r="Y84" s="2"/>
    </row>
    <row r="85" spans="1:25">
      <c r="A85" s="67"/>
      <c r="B85" s="622" t="s">
        <v>65</v>
      </c>
      <c r="C85" s="53">
        <v>122.1477731100224</v>
      </c>
      <c r="D85" s="53">
        <v>436.94045793296488</v>
      </c>
      <c r="E85" s="54">
        <v>933.50409875473372</v>
      </c>
      <c r="F85" s="51"/>
      <c r="G85" s="51"/>
      <c r="H85" s="72"/>
      <c r="I85" s="51"/>
      <c r="J85" s="51"/>
      <c r="K85" s="51"/>
      <c r="L85" s="68"/>
      <c r="M85" s="49"/>
      <c r="O85" s="49"/>
      <c r="P85" s="49"/>
      <c r="Q85" s="2"/>
      <c r="R85" s="2"/>
      <c r="S85" s="2"/>
      <c r="T85" s="2"/>
      <c r="U85" s="2"/>
      <c r="V85" s="2"/>
      <c r="W85" s="2"/>
      <c r="X85" s="2"/>
      <c r="Y85" s="2"/>
    </row>
    <row r="86" spans="1:25">
      <c r="A86" s="67"/>
      <c r="B86" s="622" t="s">
        <v>70</v>
      </c>
      <c r="C86" s="53">
        <v>111.71443549987488</v>
      </c>
      <c r="D86" s="53">
        <v>401.08357835216259</v>
      </c>
      <c r="E86" s="54">
        <v>1040.2223410985462</v>
      </c>
      <c r="F86" s="51"/>
      <c r="G86" s="51"/>
      <c r="H86" s="73"/>
      <c r="I86" s="51"/>
      <c r="J86" s="51"/>
      <c r="K86" s="51"/>
      <c r="L86" s="68"/>
      <c r="M86" s="49"/>
      <c r="O86" s="49"/>
      <c r="P86" s="49"/>
      <c r="Q86" s="2"/>
      <c r="R86" s="2"/>
      <c r="S86" s="2"/>
      <c r="T86" s="2"/>
      <c r="U86" s="2"/>
      <c r="V86" s="2"/>
      <c r="W86" s="2"/>
      <c r="X86" s="2"/>
      <c r="Y86" s="2"/>
    </row>
    <row r="87" spans="1:25">
      <c r="A87" s="67"/>
      <c r="B87" s="622" t="s">
        <v>55</v>
      </c>
      <c r="C87" s="53">
        <v>178.73029922586835</v>
      </c>
      <c r="D87" s="53">
        <v>655.1344820702177</v>
      </c>
      <c r="E87" s="54">
        <v>1045.4778446351388</v>
      </c>
      <c r="F87" s="51"/>
      <c r="G87" s="51"/>
      <c r="H87" s="51"/>
      <c r="I87" s="51"/>
      <c r="J87" s="51"/>
      <c r="K87" s="51"/>
      <c r="L87" s="68"/>
      <c r="M87" s="49"/>
      <c r="O87" s="49"/>
      <c r="P87" s="49"/>
      <c r="Q87" s="2"/>
      <c r="R87" s="2"/>
      <c r="S87" s="2"/>
      <c r="T87" s="2"/>
      <c r="U87" s="2"/>
      <c r="V87" s="2"/>
      <c r="W87" s="2"/>
      <c r="X87" s="2"/>
      <c r="Y87" s="2"/>
    </row>
    <row r="88" spans="1:25">
      <c r="A88" s="67"/>
      <c r="B88" s="622" t="s">
        <v>59</v>
      </c>
      <c r="C88" s="53">
        <v>259.60267301637344</v>
      </c>
      <c r="D88" s="53">
        <v>590.12309497260685</v>
      </c>
      <c r="E88" s="54">
        <v>1111.0512378899027</v>
      </c>
      <c r="F88" s="51"/>
      <c r="G88" s="51"/>
      <c r="H88" s="51"/>
      <c r="I88" s="51"/>
      <c r="J88" s="51"/>
      <c r="K88" s="51"/>
      <c r="L88" s="68"/>
      <c r="M88" s="49"/>
      <c r="O88" s="49"/>
      <c r="P88" s="49"/>
      <c r="Q88" s="2"/>
      <c r="R88" s="2"/>
      <c r="S88" s="2"/>
      <c r="T88" s="2"/>
      <c r="U88" s="2"/>
      <c r="V88" s="2"/>
      <c r="W88" s="2"/>
      <c r="X88" s="2"/>
      <c r="Y88" s="2"/>
    </row>
    <row r="89" spans="1:25">
      <c r="A89" s="67"/>
      <c r="B89" s="622" t="s">
        <v>229</v>
      </c>
      <c r="C89" s="53">
        <v>141.21828418698519</v>
      </c>
      <c r="D89" s="53">
        <v>493.24974945033455</v>
      </c>
      <c r="E89" s="54">
        <v>1116.03582593939</v>
      </c>
      <c r="F89" s="51"/>
      <c r="G89" s="51"/>
      <c r="H89" s="51"/>
      <c r="I89" s="51"/>
      <c r="J89" s="51"/>
      <c r="K89" s="51"/>
      <c r="L89" s="68"/>
      <c r="M89" s="49"/>
      <c r="O89" s="49"/>
      <c r="P89" s="49"/>
      <c r="Q89" s="2"/>
      <c r="R89" s="2"/>
      <c r="S89" s="2"/>
      <c r="T89" s="2"/>
      <c r="U89" s="2"/>
      <c r="V89" s="2"/>
      <c r="W89" s="2"/>
      <c r="X89" s="2"/>
      <c r="Y89" s="2"/>
    </row>
    <row r="90" spans="1:25">
      <c r="A90" s="67"/>
      <c r="B90" s="622" t="s">
        <v>64</v>
      </c>
      <c r="C90" s="53">
        <v>166.94509031876953</v>
      </c>
      <c r="D90" s="53">
        <v>509.70665426444498</v>
      </c>
      <c r="E90" s="54">
        <v>1268.3759366886673</v>
      </c>
      <c r="F90" s="51"/>
      <c r="G90" s="51"/>
      <c r="H90" s="51"/>
      <c r="I90" s="51"/>
      <c r="J90" s="51"/>
      <c r="K90" s="51"/>
      <c r="L90" s="68"/>
      <c r="M90" s="49"/>
      <c r="O90" s="49"/>
      <c r="P90" s="49"/>
      <c r="Q90" s="2"/>
      <c r="R90" s="2"/>
      <c r="S90" s="2"/>
      <c r="T90" s="2"/>
      <c r="U90" s="2"/>
      <c r="V90" s="2"/>
      <c r="W90" s="2"/>
      <c r="X90" s="2"/>
      <c r="Y90" s="2"/>
    </row>
    <row r="91" spans="1:25">
      <c r="A91" s="67"/>
      <c r="B91" s="622" t="s">
        <v>57</v>
      </c>
      <c r="C91" s="53">
        <v>274.91814231374042</v>
      </c>
      <c r="D91" s="53">
        <v>855.26311050799609</v>
      </c>
      <c r="E91" s="54">
        <v>1320.2622945490755</v>
      </c>
      <c r="F91" s="51"/>
      <c r="G91" s="51"/>
      <c r="H91" s="51"/>
      <c r="I91" s="51"/>
      <c r="J91" s="51"/>
      <c r="K91" s="51"/>
      <c r="L91" s="68"/>
      <c r="M91" s="49"/>
      <c r="O91" s="49"/>
      <c r="P91" s="49"/>
      <c r="Q91" s="2"/>
      <c r="R91" s="2"/>
      <c r="S91" s="2"/>
      <c r="T91" s="2"/>
      <c r="U91" s="2"/>
      <c r="V91" s="2"/>
      <c r="W91" s="2"/>
      <c r="X91" s="2"/>
      <c r="Y91" s="2"/>
    </row>
    <row r="92" spans="1:25">
      <c r="A92" s="67"/>
      <c r="B92" s="622" t="s">
        <v>56</v>
      </c>
      <c r="C92" s="53">
        <v>191.09422395191876</v>
      </c>
      <c r="D92" s="53">
        <v>592.72051623345544</v>
      </c>
      <c r="E92" s="54">
        <v>1354.6230281676389</v>
      </c>
      <c r="F92" s="51"/>
      <c r="G92" s="51"/>
      <c r="H92" s="51"/>
      <c r="I92" s="51"/>
      <c r="J92" s="51"/>
      <c r="K92" s="51"/>
      <c r="L92" s="68"/>
      <c r="M92" s="49"/>
      <c r="O92" s="49"/>
      <c r="P92" s="49"/>
      <c r="Q92" s="2"/>
      <c r="R92" s="2"/>
      <c r="S92" s="2"/>
      <c r="T92" s="2"/>
      <c r="U92" s="2"/>
      <c r="V92" s="2"/>
      <c r="W92" s="2"/>
      <c r="X92" s="2"/>
      <c r="Y92" s="2"/>
    </row>
    <row r="93" spans="1:25">
      <c r="A93" s="67"/>
      <c r="B93" s="622" t="s">
        <v>63</v>
      </c>
      <c r="C93" s="53">
        <v>101.35784403140758</v>
      </c>
      <c r="D93" s="53">
        <v>592.97471546559348</v>
      </c>
      <c r="E93" s="54">
        <v>1394.6896170802027</v>
      </c>
      <c r="F93" s="51"/>
      <c r="G93" s="51"/>
      <c r="H93" s="51"/>
      <c r="I93" s="51"/>
      <c r="J93" s="51"/>
      <c r="K93" s="51"/>
      <c r="L93" s="68"/>
      <c r="M93" s="49"/>
      <c r="O93" s="49"/>
      <c r="P93" s="49"/>
      <c r="Q93" s="2"/>
      <c r="R93" s="2"/>
      <c r="S93" s="2"/>
      <c r="T93" s="2"/>
      <c r="U93" s="2"/>
      <c r="V93" s="2"/>
      <c r="W93" s="2"/>
      <c r="X93" s="2"/>
      <c r="Y93" s="2"/>
    </row>
    <row r="94" spans="1:25">
      <c r="A94" s="67"/>
      <c r="B94" s="238" t="s">
        <v>318</v>
      </c>
      <c r="C94" s="262">
        <v>242.25629787454753</v>
      </c>
      <c r="D94" s="262">
        <v>712.34233871049196</v>
      </c>
      <c r="E94" s="263">
        <v>1423.4925453795452</v>
      </c>
      <c r="F94" s="51"/>
      <c r="G94" s="51"/>
      <c r="H94" s="51"/>
      <c r="I94" s="51"/>
      <c r="J94" s="51"/>
      <c r="K94" s="51"/>
      <c r="L94" s="68"/>
      <c r="M94" s="49"/>
      <c r="O94" s="49"/>
      <c r="P94" s="49"/>
      <c r="Q94" s="2"/>
      <c r="R94" s="2"/>
      <c r="S94" s="2"/>
      <c r="T94" s="2"/>
      <c r="U94" s="2"/>
      <c r="V94" s="2"/>
      <c r="W94" s="2"/>
      <c r="X94" s="2"/>
      <c r="Y94" s="2"/>
    </row>
    <row r="95" spans="1:25">
      <c r="A95" s="67"/>
      <c r="B95" s="622" t="s">
        <v>51</v>
      </c>
      <c r="C95" s="53">
        <v>231.75625969970639</v>
      </c>
      <c r="D95" s="53">
        <v>768.92768474501656</v>
      </c>
      <c r="E95" s="54">
        <v>1456.6641156445742</v>
      </c>
      <c r="F95" s="51"/>
      <c r="G95" s="51"/>
      <c r="H95" s="51"/>
      <c r="I95" s="51"/>
      <c r="J95" s="51"/>
      <c r="K95" s="51"/>
      <c r="L95" s="68"/>
      <c r="M95" s="49"/>
      <c r="O95" s="49"/>
      <c r="P95" s="49"/>
      <c r="Q95" s="2"/>
      <c r="R95" s="2"/>
      <c r="S95" s="2"/>
      <c r="T95" s="2"/>
      <c r="U95" s="2"/>
      <c r="V95" s="2"/>
      <c r="W95" s="2"/>
      <c r="X95" s="2"/>
      <c r="Y95" s="2"/>
    </row>
    <row r="96" spans="1:25">
      <c r="A96" s="67"/>
      <c r="B96" s="622" t="s">
        <v>54</v>
      </c>
      <c r="C96" s="53">
        <v>362.96292903305522</v>
      </c>
      <c r="D96" s="53">
        <v>827.81082492331791</v>
      </c>
      <c r="E96" s="54">
        <v>1548.3786508477467</v>
      </c>
      <c r="F96" s="51"/>
      <c r="G96" s="51"/>
      <c r="H96" s="51"/>
      <c r="I96" s="51"/>
      <c r="J96" s="51"/>
      <c r="K96" s="51"/>
      <c r="L96" s="68"/>
      <c r="M96" s="49"/>
      <c r="O96" s="49"/>
      <c r="P96" s="49"/>
      <c r="Q96" s="2"/>
      <c r="R96" s="2"/>
      <c r="S96" s="2"/>
      <c r="T96" s="2"/>
      <c r="U96" s="2"/>
      <c r="V96" s="2"/>
      <c r="W96" s="2"/>
      <c r="X96" s="2"/>
      <c r="Y96" s="2"/>
    </row>
    <row r="97" spans="1:25">
      <c r="A97" s="67"/>
      <c r="B97" s="622" t="s">
        <v>61</v>
      </c>
      <c r="C97" s="53">
        <v>132.37401403076043</v>
      </c>
      <c r="D97" s="53">
        <v>592.5798655803037</v>
      </c>
      <c r="E97" s="54">
        <v>1554.8379521376307</v>
      </c>
      <c r="F97" s="51"/>
      <c r="G97" s="51"/>
      <c r="H97" s="51"/>
      <c r="I97" s="51"/>
      <c r="J97" s="51"/>
      <c r="K97" s="51"/>
      <c r="L97" s="68"/>
      <c r="M97" s="49"/>
      <c r="O97" s="49"/>
      <c r="P97" s="49"/>
      <c r="Q97" s="2"/>
      <c r="R97" s="2"/>
      <c r="S97" s="2"/>
      <c r="T97" s="2"/>
      <c r="U97" s="2"/>
      <c r="V97" s="2"/>
      <c r="W97" s="2"/>
      <c r="X97" s="2"/>
      <c r="Y97" s="2"/>
    </row>
    <row r="98" spans="1:25">
      <c r="A98" s="67"/>
      <c r="B98" s="622" t="s">
        <v>52</v>
      </c>
      <c r="C98" s="53">
        <v>415.15479041413471</v>
      </c>
      <c r="D98" s="53">
        <v>870.58874266901228</v>
      </c>
      <c r="E98" s="54">
        <v>1614.4135512525352</v>
      </c>
      <c r="F98" s="51"/>
      <c r="G98" s="51"/>
      <c r="H98" s="51"/>
      <c r="I98" s="51"/>
      <c r="J98" s="51"/>
      <c r="K98" s="51"/>
      <c r="L98" s="68"/>
      <c r="M98" s="49"/>
      <c r="O98" s="49"/>
      <c r="P98" s="49"/>
      <c r="Q98" s="2"/>
      <c r="R98" s="2"/>
      <c r="S98" s="2"/>
      <c r="T98" s="2"/>
      <c r="U98" s="2"/>
      <c r="V98" s="2"/>
      <c r="W98" s="2"/>
      <c r="X98" s="2"/>
      <c r="Y98" s="2"/>
    </row>
    <row r="99" spans="1:25">
      <c r="A99" s="67"/>
      <c r="B99" s="622" t="s">
        <v>60</v>
      </c>
      <c r="C99" s="53">
        <v>282.86072474979113</v>
      </c>
      <c r="D99" s="53">
        <v>794.57258039996236</v>
      </c>
      <c r="E99" s="54">
        <v>1784.4569725218971</v>
      </c>
      <c r="F99" s="51"/>
      <c r="G99" s="51"/>
      <c r="H99" s="51"/>
      <c r="I99" s="51"/>
      <c r="J99" s="51"/>
      <c r="K99" s="51"/>
      <c r="L99" s="68"/>
      <c r="M99" s="49"/>
      <c r="O99" s="49"/>
      <c r="P99" s="49"/>
      <c r="Q99" s="2"/>
      <c r="R99" s="2"/>
      <c r="S99" s="2"/>
      <c r="T99" s="2"/>
      <c r="U99" s="2"/>
      <c r="V99" s="2"/>
      <c r="W99" s="2"/>
      <c r="X99" s="2"/>
      <c r="Y99" s="2"/>
    </row>
    <row r="100" spans="1:25">
      <c r="A100" s="67"/>
      <c r="B100" s="622" t="s">
        <v>50</v>
      </c>
      <c r="C100" s="53">
        <v>447.22763635564957</v>
      </c>
      <c r="D100" s="53">
        <v>1003.302003073671</v>
      </c>
      <c r="E100" s="54">
        <v>1841.283408547295</v>
      </c>
      <c r="F100" s="51"/>
      <c r="G100" s="51"/>
      <c r="H100" s="51"/>
      <c r="I100" s="51"/>
      <c r="J100" s="51"/>
      <c r="K100" s="51"/>
      <c r="L100" s="68"/>
      <c r="M100" s="49"/>
      <c r="O100" s="49"/>
      <c r="P100" s="49"/>
      <c r="Q100" s="2"/>
      <c r="R100" s="2"/>
      <c r="S100" s="2"/>
      <c r="T100" s="2"/>
      <c r="U100" s="2"/>
      <c r="V100" s="2"/>
      <c r="W100" s="2"/>
      <c r="X100" s="2"/>
      <c r="Y100" s="2"/>
    </row>
    <row r="101" spans="1:25">
      <c r="A101" s="67"/>
      <c r="B101" s="622" t="s">
        <v>53</v>
      </c>
      <c r="C101" s="53">
        <v>426.03670186305777</v>
      </c>
      <c r="D101" s="53">
        <v>952.71804328325493</v>
      </c>
      <c r="E101" s="54">
        <v>1875.9261490243457</v>
      </c>
      <c r="F101" s="51"/>
      <c r="G101" s="51"/>
      <c r="H101" s="51"/>
      <c r="I101" s="51"/>
      <c r="J101" s="51"/>
      <c r="K101" s="51"/>
      <c r="L101" s="68"/>
      <c r="M101" s="49"/>
      <c r="O101" s="49"/>
      <c r="P101" s="49"/>
      <c r="Q101" s="2"/>
      <c r="R101" s="2"/>
      <c r="S101" s="2"/>
      <c r="T101" s="2"/>
      <c r="U101" s="2"/>
      <c r="V101" s="2"/>
      <c r="W101" s="2"/>
      <c r="X101" s="2"/>
      <c r="Y101" s="2"/>
    </row>
    <row r="102" spans="1:25">
      <c r="A102" s="67"/>
      <c r="B102" s="622" t="s">
        <v>45</v>
      </c>
      <c r="C102" s="53">
        <v>628.82718271231181</v>
      </c>
      <c r="D102" s="53">
        <v>1255.8734554553043</v>
      </c>
      <c r="E102" s="54">
        <v>1929.1251611417676</v>
      </c>
      <c r="F102" s="51"/>
      <c r="G102" s="51"/>
      <c r="H102" s="51"/>
      <c r="I102" s="51"/>
      <c r="J102" s="51"/>
      <c r="K102" s="51"/>
      <c r="L102" s="68"/>
      <c r="M102" s="49"/>
      <c r="O102" s="49"/>
      <c r="P102" s="49"/>
      <c r="Q102" s="2"/>
      <c r="R102" s="2"/>
      <c r="S102" s="2"/>
      <c r="T102" s="2"/>
      <c r="U102" s="2"/>
      <c r="V102" s="2"/>
      <c r="W102" s="2"/>
      <c r="X102" s="2"/>
      <c r="Y102" s="2"/>
    </row>
    <row r="103" spans="1:25">
      <c r="A103" s="67"/>
      <c r="B103" s="622" t="s">
        <v>26</v>
      </c>
      <c r="C103" s="53">
        <v>608.93170071333395</v>
      </c>
      <c r="D103" s="53">
        <v>1183.4393525714174</v>
      </c>
      <c r="E103" s="54">
        <v>1939.6018780630081</v>
      </c>
      <c r="F103" s="51"/>
      <c r="G103" s="51"/>
      <c r="H103" s="51"/>
      <c r="I103" s="51"/>
      <c r="J103" s="51"/>
      <c r="K103" s="51"/>
      <c r="L103" s="68"/>
      <c r="M103" s="49"/>
      <c r="O103" s="49"/>
      <c r="P103" s="49"/>
      <c r="Q103" s="2"/>
      <c r="R103" s="2"/>
      <c r="S103" s="2"/>
      <c r="T103" s="2"/>
      <c r="U103" s="2"/>
      <c r="V103" s="2"/>
      <c r="W103" s="2"/>
      <c r="X103" s="2"/>
      <c r="Y103" s="2"/>
    </row>
    <row r="104" spans="1:25">
      <c r="A104" s="67"/>
      <c r="B104" s="622" t="s">
        <v>40</v>
      </c>
      <c r="C104" s="53">
        <v>571.40027529446229</v>
      </c>
      <c r="D104" s="53">
        <v>1291.7060035851066</v>
      </c>
      <c r="E104" s="54">
        <v>1991.300072808679</v>
      </c>
      <c r="F104" s="51"/>
      <c r="G104" s="51"/>
      <c r="H104" s="51"/>
      <c r="I104" s="51"/>
      <c r="J104" s="51"/>
      <c r="K104" s="51"/>
      <c r="L104" s="68"/>
      <c r="M104" s="49"/>
      <c r="O104" s="49"/>
      <c r="P104" s="49"/>
      <c r="Q104" s="2"/>
      <c r="R104" s="2"/>
      <c r="S104" s="2"/>
      <c r="T104" s="2"/>
      <c r="U104" s="2"/>
      <c r="V104" s="2"/>
      <c r="W104" s="2"/>
      <c r="X104" s="2"/>
      <c r="Y104" s="2"/>
    </row>
    <row r="105" spans="1:25">
      <c r="A105" s="67"/>
      <c r="B105" s="622" t="s">
        <v>49</v>
      </c>
      <c r="C105" s="53">
        <v>413.26403214920958</v>
      </c>
      <c r="D105" s="53">
        <v>1246.1134726182759</v>
      </c>
      <c r="E105" s="54">
        <v>2029.6417354788139</v>
      </c>
      <c r="F105" s="51"/>
      <c r="G105" s="51"/>
      <c r="H105" s="51"/>
      <c r="I105" s="51"/>
      <c r="J105" s="51"/>
      <c r="K105" s="51"/>
      <c r="L105" s="68"/>
      <c r="M105" s="49"/>
      <c r="O105" s="49"/>
      <c r="P105" s="49"/>
      <c r="Q105" s="2"/>
      <c r="R105" s="2"/>
      <c r="S105" s="2"/>
      <c r="T105" s="2"/>
      <c r="U105" s="2"/>
      <c r="V105" s="2"/>
      <c r="W105" s="2"/>
      <c r="X105" s="2"/>
      <c r="Y105" s="2"/>
    </row>
    <row r="106" spans="1:25">
      <c r="A106" s="67"/>
      <c r="B106" s="622" t="s">
        <v>47</v>
      </c>
      <c r="C106" s="53">
        <v>584.72836538464048</v>
      </c>
      <c r="D106" s="53">
        <v>1173.2105585098877</v>
      </c>
      <c r="E106" s="54">
        <v>2110.2310506154731</v>
      </c>
      <c r="F106" s="51"/>
      <c r="G106" s="51"/>
      <c r="H106" s="51"/>
      <c r="I106" s="51"/>
      <c r="J106" s="51"/>
      <c r="K106" s="51"/>
      <c r="L106" s="68"/>
      <c r="M106" s="49"/>
      <c r="O106" s="49"/>
      <c r="P106" s="49"/>
      <c r="Q106" s="2"/>
      <c r="R106" s="2"/>
      <c r="S106" s="2"/>
      <c r="T106" s="2"/>
      <c r="U106" s="2"/>
      <c r="V106" s="2"/>
      <c r="W106" s="2"/>
      <c r="X106" s="2"/>
      <c r="Y106" s="2"/>
    </row>
    <row r="107" spans="1:25">
      <c r="A107" s="67"/>
      <c r="B107" s="622" t="s">
        <v>46</v>
      </c>
      <c r="C107" s="53">
        <v>280.60670429521036</v>
      </c>
      <c r="D107" s="53">
        <v>1094.8990196312106</v>
      </c>
      <c r="E107" s="54">
        <v>2153.2454022455704</v>
      </c>
      <c r="F107" s="51"/>
      <c r="G107" s="51"/>
      <c r="H107" s="51"/>
      <c r="I107" s="51"/>
      <c r="J107" s="51"/>
      <c r="K107" s="51"/>
      <c r="L107" s="68"/>
      <c r="M107" s="49"/>
      <c r="O107" s="49"/>
      <c r="P107" s="49"/>
      <c r="Q107" s="2"/>
      <c r="R107" s="2"/>
      <c r="S107" s="2"/>
      <c r="T107" s="2"/>
      <c r="U107" s="2"/>
      <c r="V107" s="2"/>
      <c r="W107" s="2"/>
      <c r="X107" s="2"/>
      <c r="Y107" s="2"/>
    </row>
    <row r="108" spans="1:25">
      <c r="A108" s="67"/>
      <c r="B108" s="622" t="s">
        <v>66</v>
      </c>
      <c r="C108" s="53">
        <v>617.69151575490901</v>
      </c>
      <c r="D108" s="53">
        <v>1413.6100994584835</v>
      </c>
      <c r="E108" s="54">
        <v>2343.9311680657788</v>
      </c>
      <c r="F108" s="51"/>
      <c r="G108" s="51"/>
      <c r="H108" s="51"/>
      <c r="I108" s="51"/>
      <c r="J108" s="51"/>
      <c r="K108" s="51"/>
      <c r="L108" s="68"/>
      <c r="M108" s="49"/>
      <c r="O108" s="49"/>
      <c r="P108" s="49"/>
      <c r="Q108" s="2"/>
      <c r="R108" s="2"/>
      <c r="S108" s="2"/>
      <c r="T108" s="2"/>
      <c r="U108" s="2"/>
      <c r="V108" s="2"/>
      <c r="W108" s="2"/>
      <c r="X108" s="2"/>
      <c r="Y108" s="2"/>
    </row>
    <row r="109" spans="1:25">
      <c r="A109" s="67"/>
      <c r="B109" s="622" t="s">
        <v>44</v>
      </c>
      <c r="C109" s="53">
        <v>317.45855559835434</v>
      </c>
      <c r="D109" s="53">
        <v>1345.7289156513893</v>
      </c>
      <c r="E109" s="54">
        <v>2675.5035870666752</v>
      </c>
      <c r="F109" s="51"/>
      <c r="G109" s="51"/>
      <c r="H109" s="51"/>
      <c r="I109" s="51"/>
      <c r="J109" s="51"/>
      <c r="K109" s="51"/>
      <c r="L109" s="68"/>
      <c r="M109" s="49"/>
      <c r="O109" s="49"/>
      <c r="P109" s="49"/>
      <c r="Q109" s="2"/>
      <c r="R109" s="2"/>
      <c r="S109" s="2"/>
      <c r="T109" s="2"/>
      <c r="U109" s="2"/>
      <c r="V109" s="2"/>
      <c r="W109" s="2"/>
      <c r="X109" s="2"/>
      <c r="Y109" s="2"/>
    </row>
    <row r="110" spans="1:25">
      <c r="A110" s="67"/>
      <c r="B110" s="622" t="s">
        <v>48</v>
      </c>
      <c r="C110" s="53">
        <v>243.61473430631244</v>
      </c>
      <c r="D110" s="53">
        <v>1300.0724319295807</v>
      </c>
      <c r="E110" s="54">
        <v>2798.7373856008849</v>
      </c>
      <c r="F110" s="51"/>
      <c r="G110" s="51"/>
      <c r="H110" s="51"/>
      <c r="I110" s="51"/>
      <c r="J110" s="51"/>
      <c r="K110" s="51"/>
      <c r="L110" s="68"/>
      <c r="M110" s="49"/>
      <c r="O110" s="49"/>
      <c r="P110" s="49"/>
      <c r="Q110" s="2"/>
      <c r="R110" s="2"/>
      <c r="S110" s="2"/>
      <c r="T110" s="2"/>
      <c r="U110" s="2"/>
      <c r="V110" s="2"/>
      <c r="W110" s="2"/>
      <c r="X110" s="2"/>
      <c r="Y110" s="2"/>
    </row>
    <row r="111" spans="1:25">
      <c r="A111" s="67"/>
      <c r="B111" s="622" t="s">
        <v>41</v>
      </c>
      <c r="C111" s="53">
        <v>640.07579217743557</v>
      </c>
      <c r="D111" s="53">
        <v>1478.0707804956521</v>
      </c>
      <c r="E111" s="54">
        <v>2824.7142316997247</v>
      </c>
      <c r="F111" s="51"/>
      <c r="G111" s="51"/>
      <c r="H111" s="51"/>
      <c r="I111" s="51"/>
      <c r="J111" s="51"/>
      <c r="K111" s="51"/>
      <c r="L111" s="68"/>
      <c r="M111" s="49"/>
      <c r="O111" s="49"/>
      <c r="P111" s="49"/>
      <c r="Q111" s="2"/>
      <c r="R111" s="2"/>
      <c r="S111" s="2"/>
      <c r="T111" s="2"/>
      <c r="U111" s="2"/>
      <c r="V111" s="2"/>
      <c r="W111" s="2"/>
      <c r="X111" s="2"/>
      <c r="Y111" s="2"/>
    </row>
    <row r="112" spans="1:25">
      <c r="A112" s="67"/>
      <c r="B112" s="622" t="s">
        <v>43</v>
      </c>
      <c r="C112" s="53">
        <v>417.37781881383705</v>
      </c>
      <c r="D112" s="53">
        <v>1453.9319090181502</v>
      </c>
      <c r="E112" s="54">
        <v>2902.2741594535819</v>
      </c>
      <c r="F112" s="51"/>
      <c r="G112" s="51"/>
      <c r="H112" s="51"/>
      <c r="I112" s="51"/>
      <c r="J112" s="51"/>
      <c r="K112" s="51"/>
      <c r="L112" s="68"/>
      <c r="M112" s="49"/>
      <c r="O112" s="49"/>
      <c r="P112" s="49"/>
      <c r="Q112" s="2"/>
      <c r="R112" s="2"/>
      <c r="S112" s="2"/>
      <c r="T112" s="2"/>
      <c r="U112" s="2"/>
      <c r="V112" s="2"/>
      <c r="W112" s="2"/>
      <c r="X112" s="2"/>
      <c r="Y112" s="2"/>
    </row>
    <row r="113" spans="1:25">
      <c r="A113" s="67"/>
      <c r="B113" s="622" t="s">
        <v>38</v>
      </c>
      <c r="C113" s="53">
        <v>758.21610355795349</v>
      </c>
      <c r="D113" s="53">
        <v>1610.6882039711077</v>
      </c>
      <c r="E113" s="54">
        <v>3209.7502694585492</v>
      </c>
      <c r="F113" s="51"/>
      <c r="G113" s="51"/>
      <c r="H113" s="51"/>
      <c r="I113" s="51"/>
      <c r="J113" s="51"/>
      <c r="K113" s="51"/>
      <c r="L113" s="68"/>
      <c r="M113" s="49"/>
      <c r="O113" s="49"/>
      <c r="P113" s="49"/>
      <c r="Q113" s="2"/>
      <c r="R113" s="2"/>
      <c r="S113" s="2"/>
      <c r="T113" s="2"/>
      <c r="U113" s="2"/>
      <c r="V113" s="2"/>
      <c r="W113" s="2"/>
      <c r="X113" s="2"/>
      <c r="Y113" s="2"/>
    </row>
    <row r="114" spans="1:25">
      <c r="A114" s="67"/>
      <c r="B114" s="622" t="s">
        <v>42</v>
      </c>
      <c r="C114" s="53">
        <v>527.46683157285588</v>
      </c>
      <c r="D114" s="53">
        <v>1397.7618982856993</v>
      </c>
      <c r="E114" s="54">
        <v>3356.262807624702</v>
      </c>
      <c r="F114" s="51"/>
      <c r="G114" s="51"/>
      <c r="H114" s="51"/>
      <c r="I114" s="51"/>
      <c r="J114" s="51"/>
      <c r="K114" s="51"/>
      <c r="L114" s="68"/>
      <c r="M114" s="49"/>
      <c r="O114" s="49"/>
      <c r="P114" s="49"/>
      <c r="Q114" s="2"/>
      <c r="R114" s="2"/>
      <c r="S114" s="2"/>
      <c r="T114" s="2"/>
      <c r="U114" s="2"/>
      <c r="V114" s="2"/>
      <c r="W114" s="2"/>
      <c r="X114" s="2"/>
      <c r="Y114" s="2"/>
    </row>
    <row r="115" spans="1:25">
      <c r="A115" s="67"/>
      <c r="B115" s="622" t="s">
        <v>58</v>
      </c>
      <c r="C115" s="53">
        <v>1021.8610750589014</v>
      </c>
      <c r="D115" s="53">
        <v>1806.7728451305341</v>
      </c>
      <c r="E115" s="54">
        <v>3405.8659843223199</v>
      </c>
      <c r="F115" s="51"/>
      <c r="G115" s="51"/>
      <c r="H115" s="51"/>
      <c r="I115" s="51"/>
      <c r="J115" s="51"/>
      <c r="K115" s="51"/>
      <c r="L115" s="68"/>
      <c r="M115" s="49"/>
      <c r="O115" s="49"/>
      <c r="P115" s="49"/>
      <c r="Q115" s="2"/>
      <c r="R115" s="2"/>
      <c r="S115" s="2"/>
      <c r="T115" s="2"/>
      <c r="U115" s="2"/>
      <c r="V115" s="2"/>
      <c r="W115" s="2"/>
      <c r="X115" s="2"/>
      <c r="Y115" s="2"/>
    </row>
    <row r="116" spans="1:25">
      <c r="A116" s="67"/>
      <c r="B116" s="622" t="s">
        <v>36</v>
      </c>
      <c r="C116" s="53">
        <v>759.69479159679395</v>
      </c>
      <c r="D116" s="53">
        <v>1886.4367092068896</v>
      </c>
      <c r="E116" s="54">
        <v>3520.0275325677994</v>
      </c>
      <c r="F116" s="51"/>
      <c r="G116" s="51"/>
      <c r="H116" s="51"/>
      <c r="I116" s="51"/>
      <c r="J116" s="51"/>
      <c r="K116" s="51"/>
      <c r="L116" s="68"/>
      <c r="M116" s="49"/>
      <c r="O116" s="49"/>
      <c r="P116" s="49"/>
      <c r="Q116" s="2"/>
      <c r="R116" s="2"/>
      <c r="S116" s="2"/>
      <c r="T116" s="2"/>
      <c r="U116" s="2"/>
      <c r="V116" s="2"/>
      <c r="W116" s="2"/>
      <c r="X116" s="2"/>
      <c r="Y116" s="2"/>
    </row>
    <row r="117" spans="1:25">
      <c r="A117" s="67"/>
      <c r="B117" s="622" t="s">
        <v>39</v>
      </c>
      <c r="C117" s="53">
        <v>449.75067042590393</v>
      </c>
      <c r="D117" s="53">
        <v>1561.9713645575387</v>
      </c>
      <c r="E117" s="54">
        <v>3536.2819865465199</v>
      </c>
      <c r="F117" s="51"/>
      <c r="G117" s="51"/>
      <c r="H117" s="51"/>
      <c r="I117" s="51"/>
      <c r="J117" s="51"/>
      <c r="K117" s="51"/>
      <c r="L117" s="68"/>
      <c r="M117" s="49"/>
      <c r="O117" s="49"/>
      <c r="P117" s="49"/>
      <c r="Q117" s="2"/>
      <c r="R117" s="2"/>
      <c r="S117" s="2"/>
      <c r="T117" s="2"/>
      <c r="U117" s="2"/>
      <c r="V117" s="2"/>
      <c r="W117" s="2"/>
      <c r="X117" s="2"/>
      <c r="Y117" s="2"/>
    </row>
    <row r="118" spans="1:25">
      <c r="A118" s="67"/>
      <c r="B118" s="622" t="s">
        <v>34</v>
      </c>
      <c r="C118" s="53">
        <v>791.72524041491943</v>
      </c>
      <c r="D118" s="53">
        <v>1951.5102735132482</v>
      </c>
      <c r="E118" s="54">
        <v>3734.0714237121774</v>
      </c>
      <c r="F118" s="51"/>
      <c r="G118" s="51"/>
      <c r="H118" s="51"/>
      <c r="I118" s="51"/>
      <c r="J118" s="51"/>
      <c r="K118" s="51"/>
      <c r="L118" s="68"/>
      <c r="M118" s="49"/>
      <c r="O118" s="49"/>
      <c r="P118" s="49"/>
      <c r="Q118" s="2"/>
      <c r="R118" s="2"/>
      <c r="S118" s="2"/>
      <c r="T118" s="2"/>
      <c r="U118" s="2"/>
      <c r="V118" s="2"/>
      <c r="W118" s="2"/>
      <c r="X118" s="2"/>
      <c r="Y118" s="2"/>
    </row>
    <row r="119" spans="1:25">
      <c r="A119" s="67"/>
      <c r="B119" s="622" t="s">
        <v>35</v>
      </c>
      <c r="C119" s="53">
        <v>276.48014052643333</v>
      </c>
      <c r="D119" s="53">
        <v>2041.2210572208774</v>
      </c>
      <c r="E119" s="54">
        <v>4025.4541192019665</v>
      </c>
      <c r="F119" s="51"/>
      <c r="G119" s="51"/>
      <c r="H119" s="51"/>
      <c r="I119" s="51"/>
      <c r="J119" s="51"/>
      <c r="K119" s="51"/>
      <c r="L119" s="68"/>
      <c r="M119" s="49"/>
      <c r="O119" s="49"/>
      <c r="P119" s="49"/>
      <c r="Q119" s="2"/>
      <c r="R119" s="2"/>
      <c r="S119" s="2"/>
      <c r="T119" s="2"/>
      <c r="U119" s="2"/>
      <c r="V119" s="2"/>
      <c r="W119" s="2"/>
      <c r="X119" s="2"/>
      <c r="Y119" s="2"/>
    </row>
    <row r="120" spans="1:25">
      <c r="A120" s="67"/>
      <c r="B120" s="622" t="s">
        <v>33</v>
      </c>
      <c r="C120" s="53">
        <v>915.59786105248713</v>
      </c>
      <c r="D120" s="53">
        <v>2400.7254819716991</v>
      </c>
      <c r="E120" s="54">
        <v>4371.0657412506253</v>
      </c>
      <c r="F120" s="51"/>
      <c r="G120" s="51"/>
      <c r="H120" s="51"/>
      <c r="I120" s="51"/>
      <c r="J120" s="51"/>
      <c r="K120" s="51"/>
      <c r="L120" s="68"/>
      <c r="M120" s="49"/>
      <c r="O120" s="49"/>
      <c r="P120" s="49"/>
      <c r="Q120" s="2"/>
      <c r="R120" s="2"/>
      <c r="S120" s="2"/>
      <c r="T120" s="2"/>
      <c r="U120" s="2"/>
      <c r="V120" s="2"/>
      <c r="W120" s="2"/>
      <c r="X120" s="2"/>
      <c r="Y120" s="2"/>
    </row>
    <row r="121" spans="1:25">
      <c r="A121" s="67"/>
      <c r="B121" s="622" t="s">
        <v>32</v>
      </c>
      <c r="C121" s="53">
        <v>837.59482355402611</v>
      </c>
      <c r="D121" s="53">
        <v>2025.4019832896813</v>
      </c>
      <c r="E121" s="54">
        <v>4490.3838214273019</v>
      </c>
      <c r="F121" s="51"/>
      <c r="G121" s="51"/>
      <c r="H121" s="51"/>
      <c r="I121" s="51"/>
      <c r="J121" s="51"/>
      <c r="K121" s="51"/>
      <c r="L121" s="68"/>
      <c r="M121" s="49"/>
      <c r="O121" s="49"/>
      <c r="P121" s="49"/>
      <c r="Q121" s="2"/>
      <c r="R121" s="2"/>
      <c r="S121" s="2"/>
      <c r="T121" s="2"/>
      <c r="U121" s="2"/>
      <c r="V121" s="2"/>
      <c r="W121" s="2"/>
      <c r="X121" s="2"/>
      <c r="Y121" s="2"/>
    </row>
    <row r="122" spans="1:25">
      <c r="A122" s="67"/>
      <c r="B122" s="622" t="s">
        <v>37</v>
      </c>
      <c r="C122" s="53">
        <v>223.52656213301719</v>
      </c>
      <c r="D122" s="53">
        <v>1696.0441696671996</v>
      </c>
      <c r="E122" s="54">
        <v>4791.6041996933973</v>
      </c>
      <c r="F122" s="51"/>
      <c r="G122" s="51"/>
      <c r="H122" s="51"/>
      <c r="I122" s="51"/>
      <c r="J122" s="51"/>
      <c r="K122" s="51"/>
      <c r="L122" s="68"/>
      <c r="M122" s="49"/>
      <c r="O122" s="49"/>
      <c r="P122" s="49"/>
      <c r="Q122" s="2"/>
      <c r="R122" s="2"/>
      <c r="S122" s="2"/>
      <c r="T122" s="2"/>
      <c r="U122" s="2"/>
      <c r="V122" s="2"/>
      <c r="W122" s="2"/>
      <c r="X122" s="2"/>
      <c r="Y122" s="2"/>
    </row>
    <row r="123" spans="1:25">
      <c r="A123" s="67"/>
      <c r="B123" s="622" t="s">
        <v>29</v>
      </c>
      <c r="C123" s="53">
        <v>1306.0704794485121</v>
      </c>
      <c r="D123" s="53">
        <v>2753.4608556390754</v>
      </c>
      <c r="E123" s="54">
        <v>4811.8916066846314</v>
      </c>
      <c r="F123" s="51"/>
      <c r="G123" s="51"/>
      <c r="H123" s="51"/>
      <c r="I123" s="51"/>
      <c r="J123" s="51"/>
      <c r="K123" s="51"/>
      <c r="L123" s="68"/>
      <c r="M123" s="49"/>
      <c r="O123" s="49"/>
      <c r="P123" s="49"/>
      <c r="Q123" s="2"/>
      <c r="R123" s="2"/>
      <c r="S123" s="2"/>
      <c r="T123" s="2"/>
      <c r="U123" s="2"/>
      <c r="V123" s="2"/>
      <c r="W123" s="2"/>
      <c r="X123" s="2"/>
      <c r="Y123" s="2"/>
    </row>
    <row r="124" spans="1:25">
      <c r="A124" s="67"/>
      <c r="B124" s="622" t="s">
        <v>30</v>
      </c>
      <c r="C124" s="53">
        <v>844.03357236031104</v>
      </c>
      <c r="D124" s="53">
        <v>2316.379666889633</v>
      </c>
      <c r="E124" s="54">
        <v>4917.970129025678</v>
      </c>
      <c r="F124" s="51"/>
      <c r="G124" s="51"/>
      <c r="H124" s="51"/>
      <c r="I124" s="51"/>
      <c r="J124" s="51"/>
      <c r="K124" s="51"/>
      <c r="L124" s="68"/>
      <c r="M124" s="49"/>
      <c r="O124" s="49"/>
      <c r="P124" s="49"/>
      <c r="Q124" s="2"/>
      <c r="R124" s="2"/>
      <c r="S124" s="2"/>
      <c r="T124" s="2"/>
      <c r="U124" s="2"/>
      <c r="V124" s="2"/>
      <c r="W124" s="2"/>
      <c r="X124" s="2"/>
      <c r="Y124" s="2"/>
    </row>
    <row r="125" spans="1:25">
      <c r="A125" s="67"/>
      <c r="B125" s="622" t="s">
        <v>31</v>
      </c>
      <c r="C125" s="53">
        <v>1174.0858750403459</v>
      </c>
      <c r="D125" s="53">
        <v>2449.7741256707754</v>
      </c>
      <c r="E125" s="54">
        <v>5109.9600245151978</v>
      </c>
      <c r="F125" s="51"/>
      <c r="G125" s="51"/>
      <c r="H125" s="51"/>
      <c r="I125" s="51"/>
      <c r="J125" s="51"/>
      <c r="K125" s="51"/>
      <c r="L125" s="68"/>
      <c r="M125" s="49"/>
      <c r="O125" s="49"/>
      <c r="P125" s="49"/>
      <c r="Q125" s="2"/>
      <c r="R125" s="2"/>
      <c r="S125" s="2"/>
      <c r="T125" s="2"/>
      <c r="U125" s="2"/>
      <c r="V125" s="2"/>
      <c r="W125" s="2"/>
      <c r="X125" s="2"/>
      <c r="Y125" s="2"/>
    </row>
    <row r="126" spans="1:25">
      <c r="A126" s="67"/>
      <c r="B126" s="622" t="s">
        <v>25</v>
      </c>
      <c r="C126" s="53">
        <v>1055.1746096981603</v>
      </c>
      <c r="D126" s="53">
        <v>2641.9759926817196</v>
      </c>
      <c r="E126" s="54">
        <v>5348.6760608203203</v>
      </c>
      <c r="F126" s="51"/>
      <c r="G126" s="51"/>
      <c r="H126" s="51"/>
      <c r="I126" s="51"/>
      <c r="J126" s="51"/>
      <c r="K126" s="51"/>
      <c r="L126" s="68"/>
      <c r="M126" s="49"/>
      <c r="O126" s="49"/>
      <c r="P126" s="49"/>
      <c r="Q126" s="2"/>
      <c r="R126" s="2"/>
      <c r="S126" s="2"/>
      <c r="T126" s="2"/>
      <c r="U126" s="2"/>
      <c r="V126" s="2"/>
      <c r="W126" s="2"/>
      <c r="X126" s="2"/>
      <c r="Y126" s="2"/>
    </row>
    <row r="127" spans="1:25">
      <c r="A127" s="67"/>
      <c r="B127" s="622" t="s">
        <v>160</v>
      </c>
      <c r="C127" s="53">
        <v>570.04520011565944</v>
      </c>
      <c r="D127" s="53">
        <v>2982.4791256876083</v>
      </c>
      <c r="E127" s="54">
        <v>6731.6090399865816</v>
      </c>
      <c r="F127" s="51"/>
      <c r="G127" s="51"/>
      <c r="H127" s="51"/>
      <c r="I127" s="51"/>
      <c r="J127" s="51"/>
      <c r="K127" s="51"/>
      <c r="L127" s="68"/>
      <c r="M127" s="49"/>
      <c r="O127" s="49"/>
      <c r="P127" s="49"/>
      <c r="Q127" s="2"/>
      <c r="R127" s="2"/>
      <c r="S127" s="2"/>
      <c r="T127" s="2"/>
      <c r="U127" s="2"/>
      <c r="V127" s="2"/>
      <c r="W127" s="2"/>
      <c r="X127" s="2"/>
      <c r="Y127" s="2"/>
    </row>
    <row r="128" spans="1:25">
      <c r="A128" s="67"/>
      <c r="B128" s="622" t="s">
        <v>28</v>
      </c>
      <c r="C128" s="53">
        <v>1201.6937352646785</v>
      </c>
      <c r="D128" s="53">
        <v>3607.8979784102307</v>
      </c>
      <c r="E128" s="54">
        <v>7397.3807259309306</v>
      </c>
      <c r="F128" s="51"/>
      <c r="G128" s="51"/>
      <c r="H128" s="51"/>
      <c r="I128" s="51"/>
      <c r="J128" s="51"/>
      <c r="K128" s="51"/>
      <c r="L128" s="68"/>
      <c r="M128" s="49"/>
      <c r="O128" s="49"/>
      <c r="P128" s="49"/>
      <c r="Q128" s="2"/>
      <c r="R128" s="2"/>
      <c r="S128" s="2"/>
      <c r="T128" s="2"/>
      <c r="U128" s="2"/>
      <c r="V128" s="2"/>
      <c r="W128" s="2"/>
      <c r="X128" s="2"/>
      <c r="Y128" s="2"/>
    </row>
    <row r="129" spans="1:25">
      <c r="A129" s="67"/>
      <c r="B129" s="622" t="s">
        <v>27</v>
      </c>
      <c r="C129" s="53">
        <v>2613.6292301404983</v>
      </c>
      <c r="D129" s="53">
        <v>6452.471533601888</v>
      </c>
      <c r="E129" s="54">
        <v>9684.6722788659972</v>
      </c>
      <c r="F129" s="51"/>
      <c r="G129" s="51"/>
      <c r="H129" s="51"/>
      <c r="I129" s="51"/>
      <c r="J129" s="51"/>
      <c r="K129" s="51"/>
      <c r="L129" s="68"/>
      <c r="M129" s="49"/>
      <c r="O129" s="49"/>
      <c r="P129" s="49"/>
      <c r="Q129" s="2"/>
      <c r="R129" s="2"/>
      <c r="S129" s="2"/>
      <c r="T129" s="2"/>
      <c r="U129" s="2"/>
      <c r="V129" s="2"/>
      <c r="W129" s="2"/>
      <c r="X129" s="2"/>
      <c r="Y129" s="2"/>
    </row>
    <row r="130" spans="1:25">
      <c r="A130" s="67"/>
      <c r="B130" s="622" t="s">
        <v>22</v>
      </c>
      <c r="C130" s="53">
        <v>2315.0421318634476</v>
      </c>
      <c r="D130" s="53">
        <v>5497.1841716024865</v>
      </c>
      <c r="E130" s="54">
        <v>10717.637904640853</v>
      </c>
      <c r="F130" s="51"/>
      <c r="G130" s="51"/>
      <c r="H130" s="51"/>
      <c r="I130" s="51"/>
      <c r="J130" s="51"/>
      <c r="K130" s="51"/>
      <c r="L130" s="68"/>
      <c r="M130" s="49"/>
      <c r="O130" s="49"/>
      <c r="P130" s="49"/>
      <c r="Q130" s="2"/>
      <c r="R130" s="2"/>
      <c r="S130" s="2"/>
      <c r="T130" s="2"/>
      <c r="U130" s="2"/>
      <c r="V130" s="2"/>
      <c r="W130" s="2"/>
      <c r="X130" s="2"/>
      <c r="Y130" s="2"/>
    </row>
    <row r="131" spans="1:25">
      <c r="A131" s="67"/>
      <c r="B131" s="622" t="s">
        <v>24</v>
      </c>
      <c r="C131" s="53">
        <v>2900.0013314617895</v>
      </c>
      <c r="D131" s="53">
        <v>6547.0385347584415</v>
      </c>
      <c r="E131" s="54">
        <v>11256.37148442963</v>
      </c>
      <c r="F131" s="51"/>
      <c r="G131" s="51"/>
      <c r="H131" s="51"/>
      <c r="I131" s="51"/>
      <c r="J131" s="51"/>
      <c r="K131" s="51"/>
      <c r="L131" s="68"/>
      <c r="M131" s="49"/>
      <c r="O131" s="49"/>
      <c r="P131" s="49"/>
      <c r="Q131" s="2"/>
      <c r="R131" s="2"/>
      <c r="S131" s="2"/>
      <c r="T131" s="2"/>
      <c r="U131" s="2"/>
      <c r="V131" s="2"/>
      <c r="W131" s="2"/>
      <c r="X131" s="2"/>
      <c r="Y131" s="2"/>
    </row>
    <row r="132" spans="1:25">
      <c r="A132" s="67"/>
      <c r="B132" s="622" t="s">
        <v>23</v>
      </c>
      <c r="C132" s="53">
        <v>1995.7896434766103</v>
      </c>
      <c r="D132" s="53">
        <v>7192.9554183519276</v>
      </c>
      <c r="E132" s="54">
        <v>13316.595141402417</v>
      </c>
      <c r="F132" s="51"/>
      <c r="G132" s="51"/>
      <c r="H132" s="51"/>
      <c r="I132" s="51"/>
      <c r="J132" s="51"/>
      <c r="K132" s="51"/>
      <c r="L132" s="68"/>
      <c r="M132" s="49"/>
      <c r="O132" s="49"/>
      <c r="P132" s="49"/>
      <c r="Q132" s="2"/>
      <c r="R132" s="2"/>
      <c r="S132" s="2"/>
      <c r="T132" s="2"/>
      <c r="U132" s="2"/>
      <c r="V132" s="2"/>
      <c r="W132" s="2"/>
      <c r="X132" s="2"/>
      <c r="Y132" s="2"/>
    </row>
    <row r="133" spans="1:25">
      <c r="A133" s="67"/>
      <c r="B133" s="622" t="s">
        <v>20</v>
      </c>
      <c r="C133" s="53">
        <v>2046.1060800662069</v>
      </c>
      <c r="D133" s="53">
        <v>9260.8006249176688</v>
      </c>
      <c r="E133" s="54">
        <v>13601.775473120191</v>
      </c>
      <c r="F133" s="51"/>
      <c r="G133" s="51"/>
      <c r="H133" s="51"/>
      <c r="I133" s="51"/>
      <c r="J133" s="51"/>
      <c r="K133" s="51"/>
      <c r="L133" s="68"/>
      <c r="M133" s="49"/>
      <c r="O133" s="49"/>
      <c r="P133" s="49"/>
      <c r="Q133" s="2"/>
      <c r="R133" s="2"/>
      <c r="S133" s="2"/>
      <c r="T133" s="2"/>
      <c r="U133" s="2"/>
      <c r="V133" s="2"/>
      <c r="W133" s="2"/>
      <c r="X133" s="2"/>
      <c r="Y133" s="2"/>
    </row>
    <row r="134" spans="1:25">
      <c r="A134" s="67"/>
      <c r="B134" s="622" t="s">
        <v>21</v>
      </c>
      <c r="C134" s="53">
        <v>1019.5946997672386</v>
      </c>
      <c r="D134" s="53">
        <v>5683.2655084644593</v>
      </c>
      <c r="E134" s="54">
        <v>13955.430072106177</v>
      </c>
      <c r="F134" s="51"/>
      <c r="G134" s="51"/>
      <c r="H134" s="51"/>
      <c r="I134" s="51"/>
      <c r="J134" s="51"/>
      <c r="K134" s="51"/>
      <c r="L134" s="68"/>
      <c r="M134" s="49"/>
      <c r="O134" s="49"/>
      <c r="P134" s="49"/>
      <c r="Q134" s="2"/>
      <c r="R134" s="2"/>
      <c r="S134" s="2"/>
      <c r="T134" s="2"/>
      <c r="U134" s="2"/>
      <c r="V134" s="2"/>
      <c r="W134" s="2"/>
      <c r="X134" s="2"/>
      <c r="Y134" s="2"/>
    </row>
    <row r="135" spans="1:25">
      <c r="A135" s="67"/>
      <c r="B135" s="622" t="s">
        <v>19</v>
      </c>
      <c r="C135" s="53">
        <v>2670.8893196398885</v>
      </c>
      <c r="D135" s="53">
        <v>6521.6206264178909</v>
      </c>
      <c r="E135" s="54">
        <v>14110.801381928221</v>
      </c>
      <c r="F135" s="51"/>
      <c r="G135" s="51"/>
      <c r="H135" s="51"/>
      <c r="I135" s="51"/>
      <c r="J135" s="51"/>
      <c r="K135" s="51"/>
      <c r="L135" s="68"/>
      <c r="M135" s="49"/>
      <c r="O135" s="49"/>
      <c r="P135" s="49"/>
      <c r="Q135" s="2"/>
      <c r="R135" s="2"/>
      <c r="S135" s="2"/>
      <c r="T135" s="2"/>
      <c r="U135" s="2"/>
      <c r="V135" s="2"/>
      <c r="W135" s="2"/>
      <c r="X135" s="2"/>
      <c r="Y135" s="2"/>
    </row>
    <row r="136" spans="1:25">
      <c r="A136" s="67"/>
      <c r="B136" s="622" t="s">
        <v>261</v>
      </c>
      <c r="C136" s="53">
        <v>3638.9167206026627</v>
      </c>
      <c r="D136" s="53">
        <v>10402.652363552779</v>
      </c>
      <c r="E136" s="54">
        <v>16445.217977442189</v>
      </c>
      <c r="F136" s="51"/>
      <c r="G136" s="51"/>
      <c r="H136" s="51"/>
      <c r="I136" s="51"/>
      <c r="J136" s="51"/>
      <c r="K136" s="51"/>
      <c r="L136" s="68"/>
      <c r="M136" s="49"/>
      <c r="O136" s="49"/>
      <c r="P136" s="49"/>
      <c r="Q136" s="2"/>
      <c r="R136" s="2"/>
      <c r="S136" s="2"/>
      <c r="T136" s="2"/>
      <c r="U136" s="2"/>
      <c r="V136" s="2"/>
      <c r="W136" s="2"/>
      <c r="X136" s="2"/>
      <c r="Y136" s="2"/>
    </row>
    <row r="137" spans="1:25">
      <c r="A137" s="67"/>
      <c r="B137" s="622" t="s">
        <v>17</v>
      </c>
      <c r="C137" s="53">
        <v>4089.8025809913479</v>
      </c>
      <c r="D137" s="53">
        <v>9843.756615056358</v>
      </c>
      <c r="E137" s="54">
        <v>18347.220017819585</v>
      </c>
      <c r="F137" s="51"/>
      <c r="G137" s="51"/>
      <c r="H137" s="51"/>
      <c r="I137" s="51"/>
      <c r="J137" s="51"/>
      <c r="K137" s="51"/>
      <c r="L137" s="68"/>
      <c r="M137" s="49"/>
      <c r="O137" s="49"/>
      <c r="P137" s="49"/>
      <c r="Q137" s="2"/>
      <c r="R137" s="2"/>
      <c r="S137" s="2"/>
      <c r="T137" s="2"/>
      <c r="U137" s="2"/>
      <c r="V137" s="2"/>
      <c r="W137" s="2"/>
      <c r="X137" s="2"/>
      <c r="Y137" s="2"/>
    </row>
    <row r="138" spans="1:25">
      <c r="A138" s="67"/>
      <c r="B138" s="622" t="s">
        <v>16</v>
      </c>
      <c r="C138" s="53">
        <v>3628.0909539219269</v>
      </c>
      <c r="D138" s="53">
        <v>12486.241294470958</v>
      </c>
      <c r="E138" s="54">
        <v>23052.08956356132</v>
      </c>
      <c r="F138" s="51"/>
      <c r="G138" s="51"/>
      <c r="H138" s="51"/>
      <c r="I138" s="51"/>
      <c r="J138" s="51"/>
      <c r="K138" s="51"/>
      <c r="L138" s="68"/>
      <c r="M138" s="49"/>
      <c r="O138" s="49"/>
      <c r="P138" s="49"/>
      <c r="Q138" s="2"/>
      <c r="R138" s="2"/>
      <c r="S138" s="2"/>
      <c r="T138" s="2"/>
      <c r="U138" s="2"/>
      <c r="V138" s="2"/>
      <c r="W138" s="2"/>
      <c r="X138" s="2"/>
      <c r="Y138" s="2"/>
    </row>
    <row r="139" spans="1:25">
      <c r="A139" s="67"/>
      <c r="B139" s="622" t="s">
        <v>15</v>
      </c>
      <c r="C139" s="53">
        <v>7218.407326736402</v>
      </c>
      <c r="D139" s="53">
        <v>23049.394133502461</v>
      </c>
      <c r="E139" s="54">
        <v>35569.754703488587</v>
      </c>
      <c r="F139" s="51"/>
      <c r="G139" s="51"/>
      <c r="H139" s="51"/>
      <c r="I139" s="51"/>
      <c r="J139" s="51"/>
      <c r="K139" s="51"/>
      <c r="L139" s="68"/>
      <c r="M139" s="49"/>
      <c r="O139" s="49"/>
      <c r="P139" s="49"/>
      <c r="Q139" s="2"/>
      <c r="R139" s="2"/>
      <c r="S139" s="2"/>
      <c r="T139" s="2"/>
      <c r="U139" s="2"/>
      <c r="V139" s="2"/>
      <c r="W139" s="2"/>
      <c r="X139" s="2"/>
      <c r="Y139" s="2"/>
    </row>
    <row r="140" spans="1:25">
      <c r="A140" s="67"/>
      <c r="B140" s="622" t="s">
        <v>14</v>
      </c>
      <c r="C140" s="53">
        <v>16200.911452127217</v>
      </c>
      <c r="D140" s="53">
        <v>51260.939543649496</v>
      </c>
      <c r="E140" s="54">
        <v>76175.796180132762</v>
      </c>
      <c r="F140" s="51"/>
      <c r="G140" s="51"/>
      <c r="H140" s="51"/>
      <c r="I140" s="51"/>
      <c r="J140" s="51"/>
      <c r="K140" s="51"/>
      <c r="L140" s="68"/>
      <c r="M140" s="49"/>
      <c r="O140" s="49"/>
      <c r="P140" s="49"/>
      <c r="Q140" s="2"/>
      <c r="R140" s="2"/>
      <c r="S140" s="2"/>
      <c r="T140" s="2"/>
      <c r="U140" s="2"/>
      <c r="V140" s="2"/>
      <c r="W140" s="2"/>
      <c r="X140" s="2"/>
      <c r="Y140" s="2"/>
    </row>
    <row r="141" spans="1:25">
      <c r="A141" s="67"/>
      <c r="B141" s="622" t="s">
        <v>111</v>
      </c>
      <c r="C141" s="270"/>
      <c r="D141" s="270"/>
      <c r="E141" s="271"/>
      <c r="F141" s="51"/>
      <c r="G141" s="51"/>
      <c r="H141" s="51"/>
      <c r="I141" s="51"/>
      <c r="J141" s="51"/>
      <c r="K141" s="51"/>
      <c r="L141" s="68"/>
      <c r="M141" s="49"/>
      <c r="O141" s="49"/>
      <c r="P141" s="49"/>
      <c r="Q141" s="2"/>
      <c r="R141" s="2"/>
      <c r="S141" s="2"/>
      <c r="T141" s="2"/>
      <c r="U141" s="2"/>
      <c r="V141" s="2"/>
      <c r="W141" s="2"/>
      <c r="X141" s="2"/>
      <c r="Y141" s="2"/>
    </row>
    <row r="142" spans="1:25">
      <c r="A142" s="67"/>
      <c r="B142" s="622" t="s">
        <v>100</v>
      </c>
      <c r="C142" s="270"/>
      <c r="D142" s="270"/>
      <c r="E142" s="271"/>
      <c r="F142" s="51"/>
      <c r="G142" s="51"/>
      <c r="H142" s="51"/>
      <c r="I142" s="51"/>
      <c r="J142" s="51"/>
      <c r="K142" s="51"/>
      <c r="L142" s="68"/>
      <c r="M142" s="49"/>
      <c r="O142" s="49"/>
      <c r="P142" s="49"/>
      <c r="Q142" s="2"/>
      <c r="R142" s="2"/>
      <c r="S142" s="2"/>
      <c r="T142" s="2"/>
      <c r="U142" s="2"/>
      <c r="V142" s="2"/>
      <c r="W142" s="2"/>
      <c r="X142" s="2"/>
      <c r="Y142" s="2"/>
    </row>
    <row r="143" spans="1:25">
      <c r="A143" s="67"/>
      <c r="B143" s="622" t="s">
        <v>102</v>
      </c>
      <c r="C143" s="270"/>
      <c r="D143" s="270"/>
      <c r="E143" s="271"/>
      <c r="F143" s="51"/>
      <c r="G143" s="51"/>
      <c r="H143" s="51"/>
      <c r="I143" s="51"/>
      <c r="J143" s="51"/>
      <c r="K143" s="51"/>
      <c r="L143" s="68"/>
      <c r="M143" s="49"/>
      <c r="O143" s="49"/>
      <c r="P143" s="49"/>
      <c r="Q143" s="2"/>
      <c r="R143" s="2"/>
      <c r="S143" s="2"/>
      <c r="T143" s="2"/>
      <c r="U143" s="2"/>
      <c r="V143" s="2"/>
      <c r="W143" s="2"/>
      <c r="X143" s="2"/>
      <c r="Y143" s="2"/>
    </row>
    <row r="144" spans="1:25">
      <c r="A144" s="67"/>
      <c r="B144" s="622" t="s">
        <v>103</v>
      </c>
      <c r="C144" s="270"/>
      <c r="D144" s="270"/>
      <c r="E144" s="271"/>
      <c r="F144" s="51"/>
      <c r="G144" s="51"/>
      <c r="H144" s="51"/>
      <c r="I144" s="51"/>
      <c r="J144" s="51"/>
      <c r="K144" s="51"/>
      <c r="L144" s="68"/>
      <c r="M144" s="49"/>
      <c r="O144" s="49"/>
      <c r="P144" s="49"/>
      <c r="Q144" s="2"/>
      <c r="R144" s="2"/>
      <c r="S144" s="2"/>
      <c r="T144" s="2"/>
      <c r="U144" s="2"/>
      <c r="V144" s="2"/>
      <c r="W144" s="2"/>
      <c r="X144" s="2"/>
      <c r="Y144" s="2"/>
    </row>
    <row r="145" spans="1:25">
      <c r="A145" s="67"/>
      <c r="B145" s="622" t="s">
        <v>112</v>
      </c>
      <c r="C145" s="270"/>
      <c r="D145" s="270"/>
      <c r="E145" s="271"/>
      <c r="F145" s="51"/>
      <c r="G145" s="51"/>
      <c r="H145" s="51"/>
      <c r="I145" s="51"/>
      <c r="J145" s="51"/>
      <c r="K145" s="51"/>
      <c r="L145" s="68"/>
      <c r="M145" s="49"/>
      <c r="O145" s="49"/>
      <c r="P145" s="49"/>
      <c r="Q145" s="2"/>
      <c r="R145" s="2"/>
      <c r="S145" s="2"/>
      <c r="T145" s="2"/>
      <c r="U145" s="2"/>
      <c r="V145" s="2"/>
      <c r="W145" s="2"/>
      <c r="X145" s="2"/>
      <c r="Y145" s="2"/>
    </row>
    <row r="146" spans="1:25">
      <c r="A146" s="67"/>
      <c r="B146" s="622" t="s">
        <v>113</v>
      </c>
      <c r="C146" s="270"/>
      <c r="D146" s="270"/>
      <c r="E146" s="271"/>
      <c r="F146" s="51"/>
      <c r="G146" s="51"/>
      <c r="H146" s="51"/>
      <c r="I146" s="51"/>
      <c r="J146" s="51"/>
      <c r="K146" s="51"/>
      <c r="L146" s="68"/>
      <c r="M146" s="49"/>
      <c r="O146" s="49"/>
      <c r="P146" s="49"/>
      <c r="Q146" s="2"/>
      <c r="R146" s="2"/>
      <c r="S146" s="2"/>
      <c r="T146" s="2"/>
      <c r="U146" s="2"/>
      <c r="V146" s="2"/>
      <c r="W146" s="2"/>
      <c r="X146" s="2"/>
      <c r="Y146" s="2"/>
    </row>
    <row r="147" spans="1:25">
      <c r="A147" s="67"/>
      <c r="B147" s="622" t="s">
        <v>114</v>
      </c>
      <c r="C147" s="270"/>
      <c r="D147" s="270"/>
      <c r="E147" s="271"/>
      <c r="F147" s="51"/>
      <c r="G147" s="51"/>
      <c r="H147" s="51"/>
      <c r="I147" s="51"/>
      <c r="J147" s="51"/>
      <c r="K147" s="51"/>
      <c r="L147" s="68"/>
      <c r="M147" s="49"/>
      <c r="O147" s="49"/>
      <c r="P147" s="49"/>
      <c r="Q147" s="2"/>
      <c r="R147" s="2"/>
      <c r="S147" s="2"/>
      <c r="T147" s="2"/>
      <c r="U147" s="2"/>
      <c r="V147" s="2"/>
      <c r="W147" s="2"/>
      <c r="X147" s="2"/>
      <c r="Y147" s="2"/>
    </row>
    <row r="148" spans="1:25">
      <c r="A148" s="67"/>
      <c r="B148" s="622" t="s">
        <v>115</v>
      </c>
      <c r="C148" s="270"/>
      <c r="D148" s="270"/>
      <c r="E148" s="271"/>
      <c r="F148" s="51"/>
      <c r="G148" s="51"/>
      <c r="H148" s="51"/>
      <c r="I148" s="51"/>
      <c r="J148" s="51"/>
      <c r="K148" s="51"/>
      <c r="L148" s="68"/>
      <c r="M148" s="49"/>
      <c r="O148" s="49"/>
      <c r="P148" s="49"/>
      <c r="Q148" s="2"/>
      <c r="R148" s="2"/>
      <c r="S148" s="2"/>
      <c r="T148" s="2"/>
      <c r="U148" s="2"/>
      <c r="V148" s="2"/>
      <c r="W148" s="2"/>
      <c r="X148" s="2"/>
      <c r="Y148" s="2"/>
    </row>
    <row r="149" spans="1:25">
      <c r="A149" s="67"/>
      <c r="B149" s="622" t="s">
        <v>116</v>
      </c>
      <c r="C149" s="270"/>
      <c r="D149" s="270"/>
      <c r="E149" s="271"/>
      <c r="F149" s="51"/>
      <c r="G149" s="51"/>
      <c r="H149" s="51"/>
      <c r="I149" s="51"/>
      <c r="J149" s="51"/>
      <c r="K149" s="51"/>
      <c r="L149" s="68"/>
      <c r="M149" s="49"/>
      <c r="O149" s="49"/>
      <c r="P149" s="49"/>
      <c r="Q149" s="2"/>
      <c r="R149" s="2"/>
      <c r="S149" s="2"/>
      <c r="T149" s="2"/>
      <c r="U149" s="2"/>
      <c r="V149" s="2"/>
      <c r="W149" s="2"/>
      <c r="X149" s="2"/>
      <c r="Y149" s="2"/>
    </row>
    <row r="150" spans="1:25">
      <c r="A150" s="67"/>
      <c r="B150" s="622" t="s">
        <v>117</v>
      </c>
      <c r="C150" s="270"/>
      <c r="D150" s="270"/>
      <c r="E150" s="271"/>
      <c r="F150" s="51"/>
      <c r="G150" s="51"/>
      <c r="H150" s="51"/>
      <c r="I150" s="51"/>
      <c r="J150" s="51"/>
      <c r="K150" s="51"/>
      <c r="L150" s="68"/>
      <c r="M150" s="49"/>
      <c r="O150" s="49"/>
      <c r="P150" s="49"/>
      <c r="Q150" s="2"/>
      <c r="R150" s="2"/>
      <c r="S150" s="2"/>
      <c r="T150" s="2"/>
      <c r="U150" s="2"/>
      <c r="V150" s="2"/>
      <c r="W150" s="2"/>
      <c r="X150" s="2"/>
      <c r="Y150" s="2"/>
    </row>
    <row r="151" spans="1:25">
      <c r="A151" s="67"/>
      <c r="B151" s="622" t="s">
        <v>118</v>
      </c>
      <c r="C151" s="270"/>
      <c r="D151" s="270"/>
      <c r="E151" s="271"/>
      <c r="F151" s="51"/>
      <c r="G151" s="51"/>
      <c r="H151" s="51"/>
      <c r="I151" s="51"/>
      <c r="J151" s="51"/>
      <c r="K151" s="51"/>
      <c r="L151" s="68"/>
      <c r="M151" s="49"/>
      <c r="O151" s="49"/>
      <c r="P151" s="49"/>
      <c r="Q151" s="2"/>
      <c r="R151" s="2"/>
      <c r="S151" s="2"/>
      <c r="T151" s="2"/>
      <c r="U151" s="2"/>
      <c r="V151" s="2"/>
      <c r="W151" s="2"/>
      <c r="X151" s="2"/>
      <c r="Y151" s="2"/>
    </row>
    <row r="152" spans="1:25">
      <c r="A152" s="67"/>
      <c r="B152" s="622" t="s">
        <v>119</v>
      </c>
      <c r="C152" s="270"/>
      <c r="D152" s="270"/>
      <c r="E152" s="271"/>
      <c r="F152" s="51"/>
      <c r="G152" s="51"/>
      <c r="H152" s="51"/>
      <c r="I152" s="51"/>
      <c r="J152" s="51"/>
      <c r="K152" s="51"/>
      <c r="L152" s="68"/>
      <c r="M152" s="49"/>
      <c r="O152" s="49"/>
      <c r="P152" s="49"/>
      <c r="Q152" s="2"/>
      <c r="R152" s="2"/>
      <c r="S152" s="2"/>
      <c r="T152" s="2"/>
      <c r="U152" s="2"/>
      <c r="V152" s="2"/>
      <c r="W152" s="2"/>
      <c r="X152" s="2"/>
      <c r="Y152" s="2"/>
    </row>
    <row r="153" spans="1:25">
      <c r="A153" s="67"/>
      <c r="B153" s="622" t="s">
        <v>120</v>
      </c>
      <c r="C153" s="270"/>
      <c r="D153" s="270"/>
      <c r="E153" s="271"/>
      <c r="F153" s="51"/>
      <c r="G153" s="51"/>
      <c r="H153" s="51"/>
      <c r="I153" s="51"/>
      <c r="J153" s="51"/>
      <c r="K153" s="51"/>
      <c r="L153" s="68"/>
      <c r="M153" s="49"/>
      <c r="O153" s="49"/>
      <c r="P153" s="49"/>
      <c r="Q153" s="2"/>
      <c r="R153" s="2"/>
      <c r="S153" s="2"/>
      <c r="T153" s="2"/>
      <c r="U153" s="2"/>
      <c r="V153" s="2"/>
      <c r="W153" s="2"/>
      <c r="X153" s="2"/>
      <c r="Y153" s="2"/>
    </row>
    <row r="154" spans="1:25">
      <c r="A154" s="67"/>
      <c r="B154" s="622" t="s">
        <v>121</v>
      </c>
      <c r="C154" s="270"/>
      <c r="D154" s="270"/>
      <c r="E154" s="271"/>
      <c r="F154" s="51"/>
      <c r="G154" s="51"/>
      <c r="H154" s="51"/>
      <c r="I154" s="51"/>
      <c r="J154" s="51"/>
      <c r="K154" s="51"/>
      <c r="L154" s="68"/>
      <c r="M154" s="49"/>
      <c r="O154" s="49"/>
      <c r="P154" s="49"/>
      <c r="Q154" s="2"/>
      <c r="R154" s="2"/>
      <c r="S154" s="2"/>
      <c r="T154" s="2"/>
      <c r="U154" s="2"/>
      <c r="V154" s="2"/>
      <c r="W154" s="2"/>
      <c r="X154" s="2"/>
      <c r="Y154" s="2"/>
    </row>
    <row r="155" spans="1:25">
      <c r="A155" s="67"/>
      <c r="B155" s="622" t="s">
        <v>122</v>
      </c>
      <c r="C155" s="270"/>
      <c r="D155" s="270"/>
      <c r="E155" s="271"/>
      <c r="F155" s="51"/>
      <c r="G155" s="51"/>
      <c r="H155" s="51"/>
      <c r="I155" s="51"/>
      <c r="J155" s="51"/>
      <c r="K155" s="51"/>
      <c r="L155" s="68"/>
      <c r="M155" s="49"/>
      <c r="O155" s="49"/>
      <c r="P155" s="49"/>
      <c r="Q155" s="2"/>
      <c r="R155" s="2"/>
      <c r="S155" s="2"/>
      <c r="T155" s="2"/>
      <c r="U155" s="2"/>
      <c r="V155" s="2"/>
      <c r="W155" s="2"/>
      <c r="X155" s="2"/>
      <c r="Y155" s="2"/>
    </row>
    <row r="156" spans="1:25">
      <c r="A156" s="67"/>
      <c r="B156" s="622" t="s">
        <v>123</v>
      </c>
      <c r="C156" s="270"/>
      <c r="D156" s="270"/>
      <c r="E156" s="271"/>
      <c r="F156" s="51"/>
      <c r="G156" s="51"/>
      <c r="H156" s="51"/>
      <c r="I156" s="51"/>
      <c r="J156" s="51"/>
      <c r="K156" s="51"/>
      <c r="L156" s="68"/>
      <c r="M156" s="49"/>
      <c r="O156" s="49"/>
      <c r="P156" s="49"/>
      <c r="Q156" s="2"/>
      <c r="R156" s="2"/>
      <c r="S156" s="2"/>
      <c r="T156" s="2"/>
      <c r="U156" s="2"/>
      <c r="V156" s="2"/>
      <c r="W156" s="2"/>
      <c r="X156" s="2"/>
      <c r="Y156" s="2"/>
    </row>
    <row r="157" spans="1:25">
      <c r="A157" s="67"/>
      <c r="B157" s="622" t="s">
        <v>358</v>
      </c>
      <c r="C157" s="270"/>
      <c r="D157" s="270"/>
      <c r="E157" s="271"/>
      <c r="F157" s="51"/>
      <c r="G157" s="51"/>
      <c r="H157" s="51"/>
      <c r="I157" s="51"/>
      <c r="J157" s="51"/>
      <c r="K157" s="51"/>
      <c r="L157" s="68"/>
      <c r="M157" s="49"/>
      <c r="O157" s="49"/>
      <c r="P157" s="49"/>
      <c r="Q157" s="2"/>
      <c r="R157" s="2"/>
      <c r="S157" s="2"/>
      <c r="T157" s="2"/>
      <c r="U157" s="2"/>
      <c r="V157" s="2"/>
      <c r="W157" s="2"/>
      <c r="X157" s="2"/>
      <c r="Y157" s="2"/>
    </row>
    <row r="158" spans="1:25">
      <c r="A158" s="67"/>
      <c r="B158" s="622" t="s">
        <v>359</v>
      </c>
      <c r="C158" s="270"/>
      <c r="D158" s="270"/>
      <c r="E158" s="271"/>
      <c r="F158" s="51"/>
      <c r="G158" s="51"/>
      <c r="H158" s="51"/>
      <c r="I158" s="51"/>
      <c r="J158" s="51"/>
      <c r="K158" s="51"/>
      <c r="L158" s="68"/>
      <c r="M158" s="49"/>
      <c r="O158" s="49"/>
      <c r="P158" s="49"/>
      <c r="Q158" s="2"/>
      <c r="R158" s="2"/>
      <c r="S158" s="2"/>
      <c r="T158" s="2"/>
      <c r="U158" s="2"/>
      <c r="V158" s="2"/>
      <c r="W158" s="2"/>
      <c r="X158" s="2"/>
      <c r="Y158" s="2"/>
    </row>
    <row r="159" spans="1:25">
      <c r="A159" s="67"/>
      <c r="B159" s="622" t="s">
        <v>125</v>
      </c>
      <c r="C159" s="270"/>
      <c r="D159" s="270"/>
      <c r="E159" s="271"/>
      <c r="F159" s="51"/>
      <c r="G159" s="51"/>
      <c r="H159" s="51"/>
      <c r="I159" s="51"/>
      <c r="J159" s="51"/>
      <c r="K159" s="51"/>
      <c r="L159" s="68"/>
      <c r="M159" s="49"/>
      <c r="O159" s="49"/>
      <c r="P159" s="49"/>
      <c r="Q159" s="2"/>
      <c r="R159" s="2"/>
      <c r="S159" s="2"/>
      <c r="T159" s="2"/>
      <c r="U159" s="2"/>
      <c r="V159" s="2"/>
      <c r="W159" s="2"/>
      <c r="X159" s="2"/>
      <c r="Y159" s="2"/>
    </row>
    <row r="160" spans="1:25">
      <c r="A160" s="67"/>
      <c r="B160" s="622" t="s">
        <v>327</v>
      </c>
      <c r="C160" s="270"/>
      <c r="D160" s="270"/>
      <c r="E160" s="271"/>
      <c r="F160" s="51"/>
      <c r="G160" s="51"/>
      <c r="H160" s="51"/>
      <c r="I160" s="51"/>
      <c r="J160" s="51"/>
      <c r="K160" s="51"/>
      <c r="L160" s="68"/>
      <c r="M160" s="49"/>
      <c r="O160" s="49"/>
      <c r="P160" s="49"/>
      <c r="Q160" s="2"/>
      <c r="R160" s="2"/>
      <c r="S160" s="2"/>
      <c r="T160" s="2"/>
      <c r="U160" s="2"/>
      <c r="V160" s="2"/>
      <c r="W160" s="2"/>
      <c r="X160" s="2"/>
      <c r="Y160" s="2"/>
    </row>
    <row r="161" spans="1:25">
      <c r="A161" s="67"/>
      <c r="B161" s="622" t="s">
        <v>127</v>
      </c>
      <c r="C161" s="270"/>
      <c r="D161" s="270"/>
      <c r="E161" s="271"/>
      <c r="F161" s="51"/>
      <c r="G161" s="51"/>
      <c r="H161" s="51"/>
      <c r="I161" s="51"/>
      <c r="J161" s="51"/>
      <c r="K161" s="51"/>
      <c r="L161" s="68"/>
      <c r="M161" s="49"/>
      <c r="O161" s="49"/>
      <c r="P161" s="49"/>
      <c r="Q161" s="2"/>
      <c r="R161" s="2"/>
      <c r="S161" s="2"/>
      <c r="T161" s="2"/>
      <c r="U161" s="2"/>
      <c r="V161" s="2"/>
      <c r="W161" s="2"/>
      <c r="X161" s="2"/>
      <c r="Y161" s="2"/>
    </row>
    <row r="162" spans="1:25">
      <c r="A162" s="67"/>
      <c r="B162" s="622" t="s">
        <v>129</v>
      </c>
      <c r="C162" s="270"/>
      <c r="D162" s="270"/>
      <c r="E162" s="271"/>
      <c r="F162" s="51"/>
      <c r="G162" s="51"/>
      <c r="H162" s="51"/>
      <c r="I162" s="51"/>
      <c r="J162" s="51"/>
      <c r="K162" s="51"/>
      <c r="L162" s="68"/>
      <c r="M162" s="49"/>
      <c r="O162" s="49"/>
      <c r="P162" s="49"/>
      <c r="Q162" s="2"/>
      <c r="R162" s="2"/>
      <c r="S162" s="2"/>
      <c r="T162" s="2"/>
      <c r="U162" s="2"/>
      <c r="V162" s="2"/>
      <c r="W162" s="2"/>
      <c r="X162" s="2"/>
      <c r="Y162" s="2"/>
    </row>
    <row r="163" spans="1:25">
      <c r="A163" s="67"/>
      <c r="B163" s="622" t="s">
        <v>130</v>
      </c>
      <c r="C163" s="270"/>
      <c r="D163" s="270"/>
      <c r="E163" s="271"/>
      <c r="F163" s="51"/>
      <c r="G163" s="51"/>
      <c r="H163" s="51"/>
      <c r="I163" s="51"/>
      <c r="J163" s="51"/>
      <c r="K163" s="51"/>
      <c r="L163" s="68"/>
      <c r="M163" s="49"/>
      <c r="O163" s="49"/>
      <c r="P163" s="49"/>
      <c r="Q163" s="2"/>
      <c r="R163" s="2"/>
      <c r="S163" s="2"/>
      <c r="T163" s="2"/>
      <c r="U163" s="2"/>
      <c r="V163" s="2"/>
      <c r="W163" s="2"/>
      <c r="X163" s="2"/>
      <c r="Y163" s="2"/>
    </row>
    <row r="164" spans="1:25">
      <c r="A164" s="67"/>
      <c r="B164" s="622" t="s">
        <v>131</v>
      </c>
      <c r="C164" s="270"/>
      <c r="D164" s="270"/>
      <c r="E164" s="271"/>
      <c r="F164" s="51"/>
      <c r="G164" s="51"/>
      <c r="H164" s="51"/>
      <c r="I164" s="51"/>
      <c r="J164" s="51"/>
      <c r="K164" s="51"/>
      <c r="L164" s="68"/>
      <c r="M164" s="49"/>
      <c r="O164" s="49"/>
      <c r="P164" s="49"/>
      <c r="Q164" s="2"/>
      <c r="R164" s="2"/>
      <c r="S164" s="2"/>
      <c r="T164" s="2"/>
      <c r="U164" s="2"/>
      <c r="V164" s="2"/>
      <c r="W164" s="2"/>
      <c r="X164" s="2"/>
      <c r="Y164" s="2"/>
    </row>
    <row r="165" spans="1:25">
      <c r="A165" s="67"/>
      <c r="B165" s="622" t="s">
        <v>132</v>
      </c>
      <c r="C165" s="270"/>
      <c r="D165" s="270"/>
      <c r="E165" s="271"/>
      <c r="F165" s="51"/>
      <c r="G165" s="51"/>
      <c r="H165" s="51"/>
      <c r="I165" s="51"/>
      <c r="J165" s="51"/>
      <c r="K165" s="51"/>
      <c r="L165" s="68"/>
      <c r="M165" s="49"/>
      <c r="O165" s="49"/>
      <c r="P165" s="49"/>
      <c r="Q165" s="2"/>
      <c r="R165" s="2"/>
      <c r="S165" s="2"/>
      <c r="T165" s="2"/>
      <c r="U165" s="2"/>
      <c r="V165" s="2"/>
      <c r="W165" s="2"/>
      <c r="X165" s="2"/>
      <c r="Y165" s="2"/>
    </row>
    <row r="166" spans="1:25">
      <c r="A166" s="67"/>
      <c r="B166" s="622" t="s">
        <v>133</v>
      </c>
      <c r="C166" s="270"/>
      <c r="D166" s="270"/>
      <c r="E166" s="271"/>
      <c r="F166" s="51"/>
      <c r="G166" s="51"/>
      <c r="H166" s="51"/>
      <c r="I166" s="51"/>
      <c r="J166" s="51"/>
      <c r="K166" s="51"/>
      <c r="L166" s="68"/>
      <c r="M166" s="49"/>
      <c r="O166" s="49"/>
      <c r="P166" s="49"/>
      <c r="Q166" s="2"/>
      <c r="R166" s="2"/>
      <c r="S166" s="2"/>
      <c r="T166" s="2"/>
      <c r="U166" s="2"/>
      <c r="V166" s="2"/>
      <c r="W166" s="2"/>
      <c r="X166" s="2"/>
      <c r="Y166" s="2"/>
    </row>
    <row r="167" spans="1:25">
      <c r="A167" s="67"/>
      <c r="B167" s="622" t="s">
        <v>134</v>
      </c>
      <c r="C167" s="270"/>
      <c r="D167" s="270"/>
      <c r="E167" s="271"/>
      <c r="F167" s="51"/>
      <c r="G167" s="51"/>
      <c r="H167" s="51"/>
      <c r="I167" s="51"/>
      <c r="J167" s="51"/>
      <c r="K167" s="51"/>
      <c r="L167" s="68"/>
      <c r="M167" s="49"/>
      <c r="O167" s="49"/>
      <c r="P167" s="49"/>
      <c r="Q167" s="2"/>
      <c r="R167" s="2"/>
      <c r="S167" s="2"/>
      <c r="T167" s="2"/>
      <c r="U167" s="2"/>
      <c r="V167" s="2"/>
      <c r="W167" s="2"/>
      <c r="X167" s="2"/>
      <c r="Y167" s="2"/>
    </row>
    <row r="168" spans="1:25">
      <c r="A168" s="67"/>
      <c r="B168" s="622" t="s">
        <v>135</v>
      </c>
      <c r="C168" s="270"/>
      <c r="D168" s="270"/>
      <c r="E168" s="271"/>
      <c r="F168" s="51"/>
      <c r="G168" s="51"/>
      <c r="H168" s="51"/>
      <c r="I168" s="51"/>
      <c r="J168" s="51"/>
      <c r="K168" s="51"/>
      <c r="L168" s="68"/>
      <c r="M168" s="49"/>
      <c r="O168" s="49"/>
      <c r="P168" s="49"/>
      <c r="Q168" s="2"/>
      <c r="R168" s="2"/>
      <c r="S168" s="2"/>
      <c r="T168" s="2"/>
      <c r="U168" s="2"/>
      <c r="V168" s="2"/>
      <c r="W168" s="2"/>
      <c r="X168" s="2"/>
      <c r="Y168" s="2"/>
    </row>
    <row r="169" spans="1:25">
      <c r="A169" s="67"/>
      <c r="B169" s="622" t="s">
        <v>136</v>
      </c>
      <c r="C169" s="270"/>
      <c r="D169" s="270"/>
      <c r="E169" s="271"/>
      <c r="F169" s="51"/>
      <c r="G169" s="51"/>
      <c r="H169" s="51"/>
      <c r="I169" s="51"/>
      <c r="J169" s="51"/>
      <c r="K169" s="51"/>
      <c r="L169" s="68"/>
      <c r="M169" s="49"/>
      <c r="O169" s="49"/>
      <c r="P169" s="49"/>
      <c r="Q169" s="2"/>
      <c r="R169" s="2"/>
      <c r="S169" s="2"/>
      <c r="T169" s="2"/>
      <c r="U169" s="2"/>
      <c r="V169" s="2"/>
      <c r="W169" s="2"/>
      <c r="X169" s="2"/>
      <c r="Y169" s="2"/>
    </row>
    <row r="170" spans="1:25">
      <c r="A170" s="67"/>
      <c r="B170" s="622" t="s">
        <v>137</v>
      </c>
      <c r="C170" s="270"/>
      <c r="D170" s="270"/>
      <c r="E170" s="271"/>
      <c r="F170" s="51"/>
      <c r="G170" s="51"/>
      <c r="H170" s="51"/>
      <c r="I170" s="51"/>
      <c r="J170" s="51"/>
      <c r="K170" s="51"/>
      <c r="L170" s="68"/>
      <c r="M170" s="49"/>
      <c r="O170" s="49"/>
      <c r="P170" s="49"/>
      <c r="Q170" s="2"/>
      <c r="R170" s="2"/>
      <c r="S170" s="2"/>
      <c r="T170" s="2"/>
      <c r="U170" s="2"/>
      <c r="V170" s="2"/>
      <c r="W170" s="2"/>
      <c r="X170" s="2"/>
      <c r="Y170" s="2"/>
    </row>
    <row r="171" spans="1:25">
      <c r="A171" s="67"/>
      <c r="B171" s="622" t="s">
        <v>110</v>
      </c>
      <c r="C171" s="270"/>
      <c r="D171" s="270"/>
      <c r="E171" s="271"/>
      <c r="F171" s="51"/>
      <c r="G171" s="51"/>
      <c r="H171" s="51"/>
      <c r="I171" s="51"/>
      <c r="J171" s="51"/>
      <c r="K171" s="51"/>
      <c r="L171" s="68"/>
      <c r="M171" s="49"/>
      <c r="O171" s="49"/>
      <c r="P171" s="49"/>
      <c r="Q171" s="2"/>
      <c r="R171" s="2"/>
      <c r="S171" s="2"/>
      <c r="T171" s="2"/>
      <c r="U171" s="2"/>
      <c r="V171" s="2"/>
      <c r="W171" s="2"/>
      <c r="X171" s="2"/>
      <c r="Y171" s="2"/>
    </row>
    <row r="172" spans="1:25">
      <c r="A172" s="67"/>
      <c r="B172" s="622" t="s">
        <v>138</v>
      </c>
      <c r="C172" s="270"/>
      <c r="D172" s="270"/>
      <c r="E172" s="271"/>
      <c r="F172" s="51"/>
      <c r="G172" s="51"/>
      <c r="H172" s="51"/>
      <c r="I172" s="51"/>
      <c r="J172" s="51"/>
      <c r="K172" s="51"/>
      <c r="L172" s="68"/>
      <c r="M172" s="49"/>
      <c r="O172" s="49"/>
      <c r="P172" s="49"/>
      <c r="Q172" s="2"/>
      <c r="R172" s="2"/>
      <c r="S172" s="2"/>
      <c r="T172" s="2"/>
      <c r="U172" s="2"/>
      <c r="V172" s="2"/>
      <c r="W172" s="2"/>
      <c r="X172" s="2"/>
      <c r="Y172" s="2"/>
    </row>
    <row r="173" spans="1:25">
      <c r="A173" s="67"/>
      <c r="B173" s="622" t="s">
        <v>139</v>
      </c>
      <c r="C173" s="270"/>
      <c r="D173" s="270"/>
      <c r="E173" s="271"/>
      <c r="F173" s="51"/>
      <c r="G173" s="51"/>
      <c r="H173" s="51"/>
      <c r="I173" s="51"/>
      <c r="J173" s="51"/>
      <c r="K173" s="51"/>
      <c r="L173" s="68"/>
      <c r="M173" s="49"/>
      <c r="O173" s="49"/>
      <c r="P173" s="49"/>
      <c r="Q173" s="2"/>
      <c r="R173" s="2"/>
      <c r="S173" s="2"/>
      <c r="T173" s="2"/>
      <c r="U173" s="2"/>
      <c r="V173" s="2"/>
      <c r="W173" s="2"/>
      <c r="X173" s="2"/>
      <c r="Y173" s="2"/>
    </row>
    <row r="174" spans="1:25">
      <c r="A174" s="67"/>
      <c r="B174" s="622" t="s">
        <v>140</v>
      </c>
      <c r="C174" s="270"/>
      <c r="D174" s="270"/>
      <c r="E174" s="271"/>
      <c r="F174" s="51"/>
      <c r="G174" s="51"/>
      <c r="H174" s="51"/>
      <c r="I174" s="51"/>
      <c r="J174" s="51"/>
      <c r="K174" s="51"/>
      <c r="L174" s="68"/>
      <c r="M174" s="49"/>
      <c r="O174" s="49"/>
      <c r="P174" s="49"/>
      <c r="Q174" s="2"/>
      <c r="R174" s="2"/>
      <c r="S174" s="2"/>
      <c r="T174" s="2"/>
      <c r="U174" s="2"/>
      <c r="V174" s="2"/>
      <c r="W174" s="2"/>
      <c r="X174" s="2"/>
      <c r="Y174" s="2"/>
    </row>
    <row r="175" spans="1:25">
      <c r="A175" s="67"/>
      <c r="B175" s="622" t="s">
        <v>142</v>
      </c>
      <c r="C175" s="270"/>
      <c r="D175" s="270"/>
      <c r="E175" s="271"/>
      <c r="F175" s="51"/>
      <c r="G175" s="51"/>
      <c r="H175" s="51"/>
      <c r="I175" s="51"/>
      <c r="J175" s="51"/>
      <c r="K175" s="51"/>
      <c r="L175" s="68"/>
      <c r="M175" s="49"/>
      <c r="O175" s="49"/>
      <c r="P175" s="49"/>
      <c r="Q175" s="2"/>
      <c r="R175" s="2"/>
      <c r="S175" s="2"/>
      <c r="T175" s="2"/>
      <c r="U175" s="2"/>
      <c r="V175" s="2"/>
      <c r="W175" s="2"/>
      <c r="X175" s="2"/>
      <c r="Y175" s="2"/>
    </row>
    <row r="176" spans="1:25">
      <c r="A176" s="67"/>
      <c r="B176" s="622" t="s">
        <v>143</v>
      </c>
      <c r="C176" s="270"/>
      <c r="D176" s="270"/>
      <c r="E176" s="271"/>
      <c r="F176" s="51"/>
      <c r="G176" s="51"/>
      <c r="H176" s="51"/>
      <c r="I176" s="51"/>
      <c r="J176" s="51"/>
      <c r="K176" s="51"/>
      <c r="L176" s="68"/>
      <c r="M176" s="49"/>
      <c r="O176" s="49"/>
      <c r="P176" s="49"/>
      <c r="Q176" s="2"/>
      <c r="R176" s="2"/>
      <c r="S176" s="2"/>
      <c r="T176" s="2"/>
      <c r="U176" s="2"/>
      <c r="V176" s="2"/>
      <c r="W176" s="2"/>
      <c r="X176" s="2"/>
      <c r="Y176" s="2"/>
    </row>
    <row r="177" spans="1:25">
      <c r="A177" s="67"/>
      <c r="B177" s="622" t="s">
        <v>144</v>
      </c>
      <c r="C177" s="270"/>
      <c r="D177" s="270"/>
      <c r="E177" s="271"/>
      <c r="F177" s="51"/>
      <c r="G177" s="51"/>
      <c r="H177" s="51"/>
      <c r="I177" s="51"/>
      <c r="J177" s="51"/>
      <c r="K177" s="51"/>
      <c r="L177" s="68"/>
      <c r="M177" s="49"/>
      <c r="O177" s="49"/>
      <c r="P177" s="49"/>
      <c r="Q177" s="2"/>
      <c r="R177" s="2"/>
      <c r="S177" s="2"/>
      <c r="T177" s="2"/>
      <c r="U177" s="2"/>
      <c r="V177" s="2"/>
      <c r="W177" s="2"/>
      <c r="X177" s="2"/>
      <c r="Y177" s="2"/>
    </row>
    <row r="178" spans="1:25">
      <c r="A178" s="67"/>
      <c r="B178" s="622" t="s">
        <v>145</v>
      </c>
      <c r="C178" s="270"/>
      <c r="D178" s="270"/>
      <c r="E178" s="271"/>
      <c r="F178" s="51"/>
      <c r="G178" s="51"/>
      <c r="H178" s="51"/>
      <c r="I178" s="51"/>
      <c r="J178" s="51"/>
      <c r="K178" s="51"/>
      <c r="L178" s="68"/>
      <c r="M178" s="49"/>
      <c r="O178" s="49"/>
      <c r="P178" s="49"/>
      <c r="Q178" s="2"/>
      <c r="R178" s="2"/>
      <c r="S178" s="2"/>
      <c r="T178" s="2"/>
      <c r="U178" s="2"/>
      <c r="V178" s="2"/>
      <c r="W178" s="2"/>
      <c r="X178" s="2"/>
      <c r="Y178" s="2"/>
    </row>
    <row r="179" spans="1:25">
      <c r="A179" s="67"/>
      <c r="B179" s="622" t="s">
        <v>146</v>
      </c>
      <c r="C179" s="270"/>
      <c r="D179" s="270"/>
      <c r="E179" s="271"/>
      <c r="F179" s="51"/>
      <c r="G179" s="51"/>
      <c r="H179" s="51"/>
      <c r="I179" s="51"/>
      <c r="J179" s="51"/>
      <c r="K179" s="51"/>
      <c r="L179" s="68"/>
      <c r="M179" s="49"/>
      <c r="O179" s="49"/>
      <c r="P179" s="49"/>
      <c r="Q179" s="2"/>
      <c r="R179" s="2"/>
      <c r="S179" s="2"/>
      <c r="T179" s="2"/>
      <c r="U179" s="2"/>
      <c r="V179" s="2"/>
      <c r="W179" s="2"/>
      <c r="X179" s="2"/>
      <c r="Y179" s="2"/>
    </row>
    <row r="180" spans="1:25">
      <c r="A180" s="67"/>
      <c r="B180" s="622" t="s">
        <v>147</v>
      </c>
      <c r="C180" s="270"/>
      <c r="D180" s="270"/>
      <c r="E180" s="271"/>
      <c r="F180" s="51"/>
      <c r="G180" s="51"/>
      <c r="H180" s="51"/>
      <c r="I180" s="51"/>
      <c r="J180" s="51"/>
      <c r="K180" s="51"/>
      <c r="L180" s="68"/>
      <c r="M180" s="49"/>
      <c r="O180" s="49"/>
      <c r="P180" s="49"/>
      <c r="Q180" s="2"/>
      <c r="R180" s="2"/>
      <c r="S180" s="2"/>
      <c r="T180" s="2"/>
      <c r="U180" s="2"/>
      <c r="V180" s="2"/>
      <c r="W180" s="2"/>
      <c r="X180" s="2"/>
      <c r="Y180" s="2"/>
    </row>
    <row r="181" spans="1:25">
      <c r="A181" s="67"/>
      <c r="B181" s="622" t="s">
        <v>148</v>
      </c>
      <c r="C181" s="270"/>
      <c r="D181" s="270"/>
      <c r="E181" s="271"/>
      <c r="F181" s="51"/>
      <c r="G181" s="51"/>
      <c r="H181" s="51"/>
      <c r="I181" s="51"/>
      <c r="J181" s="51"/>
      <c r="K181" s="51"/>
      <c r="L181" s="68"/>
      <c r="M181" s="49"/>
      <c r="O181" s="49"/>
      <c r="P181" s="49"/>
      <c r="Q181" s="2"/>
      <c r="R181" s="2"/>
      <c r="S181" s="2"/>
      <c r="T181" s="2"/>
      <c r="U181" s="2"/>
      <c r="V181" s="2"/>
      <c r="W181" s="2"/>
      <c r="X181" s="2"/>
      <c r="Y181" s="2"/>
    </row>
    <row r="182" spans="1:25">
      <c r="A182" s="67"/>
      <c r="B182" s="622" t="s">
        <v>326</v>
      </c>
      <c r="C182" s="270"/>
      <c r="D182" s="270"/>
      <c r="E182" s="271"/>
      <c r="F182" s="51"/>
      <c r="G182" s="51"/>
      <c r="H182" s="51"/>
      <c r="I182" s="51"/>
      <c r="J182" s="51"/>
      <c r="K182" s="51"/>
      <c r="L182" s="68"/>
      <c r="M182" s="49"/>
      <c r="O182" s="49"/>
      <c r="P182" s="49"/>
      <c r="Q182" s="2"/>
      <c r="R182" s="2"/>
      <c r="S182" s="2"/>
      <c r="T182" s="2"/>
      <c r="U182" s="2"/>
      <c r="V182" s="2"/>
      <c r="W182" s="2"/>
      <c r="X182" s="2"/>
      <c r="Y182" s="2"/>
    </row>
    <row r="183" spans="1:25">
      <c r="A183" s="67"/>
      <c r="B183" s="622" t="s">
        <v>149</v>
      </c>
      <c r="C183" s="270"/>
      <c r="D183" s="270"/>
      <c r="E183" s="271"/>
      <c r="F183" s="51"/>
      <c r="G183" s="51"/>
      <c r="H183" s="51"/>
      <c r="I183" s="51"/>
      <c r="J183" s="51"/>
      <c r="K183" s="51"/>
      <c r="L183" s="68"/>
      <c r="M183" s="49"/>
      <c r="O183" s="49"/>
      <c r="P183" s="49"/>
      <c r="Q183" s="2"/>
      <c r="R183" s="2"/>
      <c r="S183" s="2"/>
      <c r="T183" s="2"/>
      <c r="U183" s="2"/>
      <c r="V183" s="2"/>
      <c r="W183" s="2"/>
      <c r="X183" s="2"/>
      <c r="Y183" s="2"/>
    </row>
    <row r="184" spans="1:25">
      <c r="A184" s="67"/>
      <c r="B184" s="622" t="s">
        <v>150</v>
      </c>
      <c r="C184" s="270"/>
      <c r="D184" s="270"/>
      <c r="E184" s="271"/>
      <c r="F184" s="51"/>
      <c r="G184" s="51"/>
      <c r="H184" s="51"/>
      <c r="I184" s="51"/>
      <c r="J184" s="51"/>
      <c r="K184" s="51"/>
      <c r="L184" s="68"/>
      <c r="M184" s="49"/>
      <c r="O184" s="49"/>
      <c r="P184" s="49"/>
      <c r="Q184" s="2"/>
      <c r="R184" s="2"/>
      <c r="S184" s="2"/>
      <c r="T184" s="2"/>
      <c r="U184" s="2"/>
      <c r="V184" s="2"/>
      <c r="W184" s="2"/>
      <c r="X184" s="2"/>
      <c r="Y184" s="2"/>
    </row>
    <row r="185" spans="1:25">
      <c r="A185" s="67"/>
      <c r="B185" s="622" t="s">
        <v>151</v>
      </c>
      <c r="C185" s="270"/>
      <c r="D185" s="270"/>
      <c r="E185" s="271"/>
      <c r="F185" s="51"/>
      <c r="G185" s="51"/>
      <c r="H185" s="51"/>
      <c r="I185" s="51"/>
      <c r="J185" s="51"/>
      <c r="K185" s="51"/>
      <c r="L185" s="68"/>
      <c r="M185" s="49"/>
      <c r="O185" s="49"/>
      <c r="P185" s="49"/>
      <c r="Q185" s="2"/>
      <c r="R185" s="2"/>
      <c r="S185" s="2"/>
      <c r="T185" s="2"/>
      <c r="U185" s="2"/>
      <c r="V185" s="2"/>
      <c r="W185" s="2"/>
      <c r="X185" s="2"/>
      <c r="Y185" s="2"/>
    </row>
    <row r="186" spans="1:25">
      <c r="A186" s="67"/>
      <c r="B186" s="622" t="s">
        <v>152</v>
      </c>
      <c r="C186" s="270"/>
      <c r="D186" s="270"/>
      <c r="E186" s="271"/>
      <c r="F186" s="51"/>
      <c r="G186" s="51"/>
      <c r="H186" s="51"/>
      <c r="I186" s="51"/>
      <c r="J186" s="51"/>
      <c r="K186" s="51"/>
      <c r="L186" s="68"/>
      <c r="M186" s="49"/>
      <c r="O186" s="49"/>
      <c r="P186" s="49"/>
      <c r="Q186" s="2"/>
      <c r="R186" s="2"/>
      <c r="S186" s="2"/>
      <c r="T186" s="2"/>
      <c r="U186" s="2"/>
      <c r="V186" s="2"/>
      <c r="W186" s="2"/>
      <c r="X186" s="2"/>
      <c r="Y186" s="2"/>
    </row>
    <row r="187" spans="1:25">
      <c r="A187" s="67"/>
      <c r="B187" s="622" t="s">
        <v>153</v>
      </c>
      <c r="C187" s="270"/>
      <c r="D187" s="270"/>
      <c r="E187" s="271"/>
      <c r="F187" s="51"/>
      <c r="G187" s="51"/>
      <c r="H187" s="51"/>
      <c r="I187" s="51"/>
      <c r="J187" s="51"/>
      <c r="K187" s="51"/>
      <c r="L187" s="68"/>
      <c r="M187" s="49"/>
      <c r="O187" s="49"/>
      <c r="P187" s="49"/>
      <c r="Q187" s="2"/>
      <c r="R187" s="2"/>
      <c r="S187" s="2"/>
      <c r="T187" s="2"/>
      <c r="U187" s="2"/>
      <c r="V187" s="2"/>
      <c r="W187" s="2"/>
      <c r="X187" s="2"/>
      <c r="Y187" s="2"/>
    </row>
    <row r="188" spans="1:25">
      <c r="A188" s="67"/>
      <c r="B188" s="622" t="s">
        <v>154</v>
      </c>
      <c r="C188" s="270"/>
      <c r="D188" s="270"/>
      <c r="E188" s="271"/>
      <c r="F188" s="51"/>
      <c r="G188" s="51"/>
      <c r="H188" s="51"/>
      <c r="I188" s="51"/>
      <c r="J188" s="51"/>
      <c r="K188" s="51"/>
      <c r="L188" s="68"/>
      <c r="M188" s="49"/>
      <c r="O188" s="49"/>
      <c r="P188" s="49"/>
      <c r="Q188" s="2"/>
      <c r="R188" s="2"/>
      <c r="S188" s="2"/>
      <c r="T188" s="2"/>
      <c r="U188" s="2"/>
      <c r="V188" s="2"/>
      <c r="W188" s="2"/>
      <c r="X188" s="2"/>
      <c r="Y188" s="2"/>
    </row>
    <row r="189" spans="1:25">
      <c r="A189" s="67"/>
      <c r="B189" s="622" t="s">
        <v>109</v>
      </c>
      <c r="C189" s="270"/>
      <c r="D189" s="53">
        <v>4.8316813335239539</v>
      </c>
      <c r="E189" s="271"/>
      <c r="F189" s="51"/>
      <c r="G189" s="51"/>
      <c r="H189" s="51"/>
      <c r="I189" s="51"/>
      <c r="J189" s="51"/>
      <c r="K189" s="51"/>
      <c r="L189" s="68"/>
      <c r="M189" s="49"/>
      <c r="O189" s="49"/>
      <c r="P189" s="49"/>
      <c r="Q189" s="2"/>
      <c r="R189" s="2"/>
      <c r="S189" s="2"/>
      <c r="T189" s="2"/>
      <c r="U189" s="2"/>
      <c r="V189" s="2"/>
      <c r="W189" s="2"/>
      <c r="X189" s="2"/>
      <c r="Y189" s="2"/>
    </row>
    <row r="190" spans="1:25">
      <c r="A190" s="74"/>
      <c r="B190" s="622" t="s">
        <v>155</v>
      </c>
      <c r="C190" s="270"/>
      <c r="D190" s="270"/>
      <c r="E190" s="271"/>
      <c r="F190" s="51"/>
      <c r="G190" s="51"/>
      <c r="H190" s="51"/>
      <c r="I190" s="51"/>
      <c r="J190" s="51"/>
      <c r="K190" s="51"/>
      <c r="L190" s="2"/>
      <c r="M190" s="2"/>
      <c r="O190" s="2"/>
      <c r="P190" s="2"/>
      <c r="Q190" s="2"/>
      <c r="R190" s="2"/>
      <c r="S190" s="2"/>
      <c r="T190" s="2"/>
      <c r="U190" s="2"/>
      <c r="V190" s="2"/>
      <c r="W190" s="2"/>
      <c r="X190" s="2"/>
      <c r="Y190" s="2"/>
    </row>
    <row r="191" spans="1:25">
      <c r="A191" s="74"/>
      <c r="B191" s="622" t="s">
        <v>98</v>
      </c>
      <c r="C191" s="270"/>
      <c r="D191" s="270"/>
      <c r="E191" s="271"/>
      <c r="F191" s="51"/>
      <c r="G191" s="51"/>
      <c r="H191" s="51"/>
      <c r="I191" s="51"/>
      <c r="J191" s="51"/>
      <c r="K191" s="51"/>
      <c r="L191" s="2"/>
      <c r="M191" s="2"/>
      <c r="O191" s="2"/>
      <c r="P191" s="2"/>
      <c r="Q191" s="2"/>
      <c r="R191" s="2"/>
      <c r="S191" s="2"/>
      <c r="T191" s="2"/>
      <c r="U191" s="2"/>
      <c r="V191" s="2"/>
      <c r="W191" s="2"/>
      <c r="X191" s="2"/>
      <c r="Y191" s="2"/>
    </row>
    <row r="192" spans="1:25">
      <c r="A192" s="74"/>
      <c r="B192" s="622" t="s">
        <v>156</v>
      </c>
      <c r="C192" s="270"/>
      <c r="D192" s="270"/>
      <c r="E192" s="271"/>
      <c r="F192" s="51"/>
      <c r="G192" s="51"/>
      <c r="H192" s="51"/>
      <c r="I192" s="51"/>
      <c r="J192" s="51"/>
      <c r="K192" s="51"/>
      <c r="L192" s="2"/>
      <c r="M192" s="2"/>
      <c r="O192" s="2"/>
      <c r="P192" s="2"/>
      <c r="Q192" s="2"/>
      <c r="R192" s="2"/>
      <c r="S192" s="2"/>
      <c r="T192" s="2"/>
      <c r="U192" s="2"/>
      <c r="V192" s="2"/>
      <c r="W192" s="2"/>
      <c r="X192" s="2"/>
      <c r="Y192" s="2"/>
    </row>
    <row r="193" spans="1:25">
      <c r="A193" s="74"/>
      <c r="B193" s="622" t="s">
        <v>157</v>
      </c>
      <c r="C193" s="270"/>
      <c r="D193" s="270"/>
      <c r="E193" s="271"/>
      <c r="F193" s="51"/>
      <c r="G193" s="51"/>
      <c r="H193" s="51"/>
      <c r="I193" s="51"/>
      <c r="J193" s="51"/>
      <c r="K193" s="51"/>
      <c r="L193" s="2"/>
      <c r="M193" s="2"/>
      <c r="O193" s="2"/>
      <c r="P193" s="2"/>
      <c r="Q193" s="2"/>
      <c r="R193" s="2"/>
      <c r="S193" s="2"/>
      <c r="T193" s="2"/>
      <c r="U193" s="2"/>
      <c r="V193" s="2"/>
      <c r="W193" s="2"/>
      <c r="X193" s="2"/>
      <c r="Y193" s="2"/>
    </row>
    <row r="194" spans="1:25">
      <c r="A194" s="74"/>
      <c r="B194" s="622" t="s">
        <v>253</v>
      </c>
      <c r="C194" s="270"/>
      <c r="D194" s="270"/>
      <c r="E194" s="271"/>
      <c r="F194" s="51"/>
      <c r="G194" s="51"/>
      <c r="H194" s="51"/>
      <c r="I194" s="51"/>
      <c r="J194" s="51"/>
      <c r="K194" s="51"/>
      <c r="L194" s="2"/>
      <c r="M194" s="2"/>
      <c r="O194" s="2"/>
      <c r="P194" s="2"/>
      <c r="Q194" s="2"/>
      <c r="R194" s="2"/>
      <c r="S194" s="2"/>
      <c r="T194" s="2"/>
      <c r="U194" s="2"/>
      <c r="V194" s="2"/>
      <c r="W194" s="2"/>
      <c r="X194" s="2"/>
      <c r="Y194" s="2"/>
    </row>
    <row r="195" spans="1:25">
      <c r="A195" s="74"/>
      <c r="B195" s="622" t="s">
        <v>254</v>
      </c>
      <c r="C195" s="270"/>
      <c r="D195" s="270"/>
      <c r="E195" s="271"/>
      <c r="F195" s="51"/>
      <c r="G195" s="51"/>
      <c r="H195" s="51"/>
      <c r="I195" s="51"/>
      <c r="J195" s="51"/>
      <c r="K195" s="51"/>
      <c r="L195" s="2"/>
      <c r="M195" s="2"/>
      <c r="O195" s="2"/>
      <c r="P195" s="2"/>
      <c r="Q195" s="2"/>
      <c r="R195" s="2"/>
      <c r="S195" s="2"/>
      <c r="T195" s="2"/>
      <c r="U195" s="2"/>
      <c r="V195" s="2"/>
      <c r="W195" s="2"/>
      <c r="X195" s="2"/>
      <c r="Y195" s="2"/>
    </row>
    <row r="196" spans="1:25">
      <c r="A196" s="74"/>
      <c r="B196" s="622" t="s">
        <v>158</v>
      </c>
      <c r="C196" s="270"/>
      <c r="D196" s="270"/>
      <c r="E196" s="271"/>
      <c r="F196" s="51"/>
      <c r="G196" s="51"/>
      <c r="H196" s="51"/>
      <c r="I196" s="51"/>
      <c r="J196" s="51"/>
      <c r="K196" s="51"/>
      <c r="L196" s="2"/>
      <c r="M196" s="2"/>
      <c r="O196" s="2"/>
      <c r="P196" s="2"/>
      <c r="Q196" s="2"/>
      <c r="R196" s="2"/>
      <c r="S196" s="2"/>
      <c r="T196" s="2"/>
      <c r="U196" s="2"/>
      <c r="V196" s="2"/>
      <c r="W196" s="2"/>
      <c r="X196" s="2"/>
      <c r="Y196" s="2"/>
    </row>
    <row r="197" spans="1:25">
      <c r="A197" s="74"/>
      <c r="B197" s="622" t="s">
        <v>159</v>
      </c>
      <c r="C197" s="270"/>
      <c r="D197" s="270"/>
      <c r="E197" s="271"/>
      <c r="F197" s="51"/>
      <c r="G197" s="51"/>
      <c r="H197" s="51"/>
      <c r="I197" s="51"/>
      <c r="J197" s="51"/>
      <c r="K197" s="51"/>
      <c r="L197" s="2"/>
      <c r="M197" s="2"/>
      <c r="O197" s="2"/>
      <c r="P197" s="2"/>
      <c r="Q197" s="2"/>
      <c r="R197" s="2"/>
      <c r="S197" s="2"/>
      <c r="T197" s="2"/>
      <c r="U197" s="2"/>
      <c r="V197" s="2"/>
      <c r="W197" s="2"/>
      <c r="X197" s="2"/>
      <c r="Y197" s="2"/>
    </row>
    <row r="198" spans="1:25">
      <c r="A198" s="74"/>
      <c r="B198" s="622" t="s">
        <v>161</v>
      </c>
      <c r="C198" s="270"/>
      <c r="D198" s="270"/>
      <c r="E198" s="271"/>
      <c r="F198" s="51"/>
      <c r="G198" s="51"/>
      <c r="H198" s="51"/>
      <c r="I198" s="51"/>
      <c r="J198" s="51"/>
      <c r="K198" s="51"/>
      <c r="L198" s="2"/>
      <c r="M198" s="2"/>
      <c r="O198" s="2"/>
      <c r="P198" s="2"/>
      <c r="Q198" s="2"/>
      <c r="R198" s="2"/>
      <c r="S198" s="2"/>
      <c r="T198" s="2"/>
      <c r="U198" s="2"/>
      <c r="V198" s="2"/>
      <c r="W198" s="2"/>
      <c r="X198" s="2"/>
      <c r="Y198" s="2"/>
    </row>
    <row r="199" spans="1:25">
      <c r="A199" s="74"/>
      <c r="B199" s="622" t="s">
        <v>162</v>
      </c>
      <c r="C199" s="270"/>
      <c r="D199" s="270"/>
      <c r="E199" s="271"/>
      <c r="F199" s="51"/>
      <c r="G199" s="51"/>
      <c r="H199" s="51"/>
      <c r="I199" s="51"/>
      <c r="J199" s="51"/>
      <c r="K199" s="51"/>
      <c r="L199" s="2"/>
      <c r="M199" s="2"/>
      <c r="O199" s="2"/>
      <c r="P199" s="2"/>
      <c r="Q199" s="2"/>
      <c r="R199" s="2"/>
      <c r="S199" s="2"/>
      <c r="T199" s="2"/>
      <c r="U199" s="2"/>
      <c r="V199" s="2"/>
      <c r="W199" s="2"/>
      <c r="X199" s="2"/>
      <c r="Y199" s="2"/>
    </row>
    <row r="200" spans="1:25">
      <c r="A200" s="74"/>
      <c r="B200" s="622" t="s">
        <v>163</v>
      </c>
      <c r="C200" s="270"/>
      <c r="D200" s="270"/>
      <c r="E200" s="271"/>
      <c r="F200" s="51"/>
      <c r="G200" s="51"/>
      <c r="H200" s="51"/>
      <c r="I200" s="51"/>
      <c r="J200" s="51"/>
      <c r="K200" s="51"/>
      <c r="L200" s="2"/>
      <c r="M200" s="2"/>
      <c r="O200" s="2"/>
      <c r="P200" s="2"/>
      <c r="Q200" s="2"/>
      <c r="R200" s="2"/>
      <c r="S200" s="2"/>
      <c r="T200" s="2"/>
      <c r="U200" s="2"/>
      <c r="V200" s="2"/>
      <c r="W200" s="2"/>
      <c r="X200" s="2"/>
      <c r="Y200" s="2"/>
    </row>
    <row r="201" spans="1:25">
      <c r="A201" s="74"/>
      <c r="B201" s="622" t="s">
        <v>164</v>
      </c>
      <c r="C201" s="270"/>
      <c r="D201" s="270"/>
      <c r="E201" s="271"/>
      <c r="F201" s="51"/>
      <c r="G201" s="51"/>
      <c r="H201" s="51"/>
      <c r="I201" s="51"/>
      <c r="J201" s="51"/>
      <c r="K201" s="51"/>
      <c r="L201" s="2"/>
      <c r="M201" s="2"/>
      <c r="O201" s="2"/>
      <c r="P201" s="2"/>
      <c r="Q201" s="2"/>
      <c r="R201" s="2"/>
      <c r="S201" s="2"/>
      <c r="T201" s="2"/>
      <c r="U201" s="2"/>
      <c r="V201" s="2"/>
      <c r="W201" s="2"/>
      <c r="X201" s="2"/>
      <c r="Y201" s="2"/>
    </row>
    <row r="202" spans="1:25">
      <c r="A202" s="74"/>
      <c r="B202" s="622" t="s">
        <v>165</v>
      </c>
      <c r="C202" s="270"/>
      <c r="D202" s="270"/>
      <c r="E202" s="271"/>
      <c r="F202" s="51"/>
      <c r="G202" s="51"/>
      <c r="H202" s="51"/>
      <c r="I202" s="51"/>
      <c r="J202" s="51"/>
      <c r="K202" s="51"/>
      <c r="L202" s="2"/>
      <c r="M202" s="2"/>
      <c r="O202" s="2"/>
      <c r="P202" s="2"/>
      <c r="Q202" s="2"/>
      <c r="R202" s="2"/>
      <c r="S202" s="2"/>
      <c r="T202" s="2"/>
      <c r="U202" s="2"/>
      <c r="V202" s="2"/>
      <c r="W202" s="2"/>
      <c r="X202" s="2"/>
      <c r="Y202" s="2"/>
    </row>
    <row r="203" spans="1:25">
      <c r="A203" s="74"/>
      <c r="B203" s="622" t="s">
        <v>166</v>
      </c>
      <c r="C203" s="270"/>
      <c r="D203" s="270"/>
      <c r="E203" s="271"/>
      <c r="F203" s="51"/>
      <c r="G203" s="51"/>
      <c r="H203" s="51"/>
      <c r="I203" s="51"/>
      <c r="J203" s="51"/>
      <c r="K203" s="51"/>
      <c r="L203" s="2"/>
      <c r="M203" s="2"/>
      <c r="O203" s="2"/>
      <c r="P203" s="2"/>
      <c r="Q203" s="2"/>
      <c r="R203" s="2"/>
      <c r="S203" s="2"/>
      <c r="T203" s="2"/>
      <c r="U203" s="2"/>
      <c r="V203" s="2"/>
      <c r="W203" s="2"/>
      <c r="X203" s="2"/>
      <c r="Y203" s="2"/>
    </row>
    <row r="204" spans="1:25">
      <c r="A204" s="212"/>
      <c r="B204" s="622" t="s">
        <v>167</v>
      </c>
      <c r="C204" s="270"/>
      <c r="D204" s="270"/>
      <c r="E204" s="271"/>
      <c r="F204" s="51"/>
      <c r="G204" s="51"/>
      <c r="H204" s="51"/>
      <c r="I204" s="51"/>
      <c r="J204" s="51"/>
      <c r="K204" s="51"/>
      <c r="L204" s="2"/>
      <c r="M204" s="2"/>
      <c r="O204" s="2"/>
      <c r="P204" s="2"/>
      <c r="Q204" s="2"/>
      <c r="R204" s="2"/>
      <c r="S204" s="2"/>
      <c r="T204" s="2"/>
      <c r="U204" s="2"/>
      <c r="V204" s="2"/>
      <c r="W204" s="2"/>
      <c r="X204" s="2"/>
      <c r="Y204" s="2"/>
    </row>
    <row r="205" spans="1:25">
      <c r="A205" s="212"/>
      <c r="B205" s="622" t="s">
        <v>168</v>
      </c>
      <c r="C205" s="270"/>
      <c r="D205" s="270"/>
      <c r="E205" s="271"/>
      <c r="F205" s="51"/>
      <c r="G205" s="51"/>
      <c r="H205" s="51"/>
      <c r="I205" s="51"/>
      <c r="J205" s="51"/>
      <c r="K205" s="51"/>
      <c r="L205" s="2"/>
      <c r="M205" s="2"/>
      <c r="O205" s="2"/>
      <c r="P205" s="2"/>
      <c r="Q205" s="2"/>
      <c r="R205" s="2"/>
      <c r="S205" s="2"/>
      <c r="T205" s="2"/>
      <c r="U205" s="2"/>
      <c r="V205" s="2"/>
      <c r="W205" s="2"/>
      <c r="X205" s="2"/>
      <c r="Y205" s="2"/>
    </row>
    <row r="206" spans="1:25">
      <c r="A206" s="212"/>
      <c r="B206" s="622" t="s">
        <v>260</v>
      </c>
      <c r="C206" s="270"/>
      <c r="D206" s="270"/>
      <c r="E206" s="271"/>
      <c r="F206" s="51"/>
      <c r="G206" s="51"/>
      <c r="H206" s="51"/>
      <c r="I206" s="51"/>
      <c r="J206" s="51"/>
      <c r="K206" s="51"/>
      <c r="L206" s="2"/>
      <c r="M206" s="2"/>
      <c r="O206" s="2"/>
      <c r="P206" s="2"/>
      <c r="Q206" s="2"/>
      <c r="R206" s="2"/>
      <c r="S206" s="2"/>
      <c r="T206" s="2"/>
      <c r="U206" s="2"/>
      <c r="V206" s="2"/>
      <c r="W206" s="2"/>
      <c r="X206" s="2"/>
      <c r="Y206" s="2"/>
    </row>
    <row r="207" spans="1:25">
      <c r="A207" s="212"/>
      <c r="B207" s="622" t="s">
        <v>169</v>
      </c>
      <c r="C207" s="270"/>
      <c r="D207" s="270"/>
      <c r="E207" s="271"/>
      <c r="F207" s="51"/>
      <c r="G207" s="51"/>
      <c r="H207" s="51"/>
      <c r="I207" s="51"/>
      <c r="J207" s="51"/>
      <c r="K207" s="51"/>
      <c r="L207" s="2"/>
      <c r="M207" s="2"/>
      <c r="O207" s="2"/>
      <c r="P207" s="2"/>
      <c r="Q207" s="2"/>
      <c r="R207" s="2"/>
      <c r="S207" s="2"/>
      <c r="T207" s="2"/>
      <c r="U207" s="2"/>
      <c r="V207" s="2"/>
      <c r="W207" s="2"/>
      <c r="X207" s="2"/>
      <c r="Y207" s="2"/>
    </row>
    <row r="208" spans="1:25">
      <c r="A208" s="212"/>
      <c r="B208" s="622" t="s">
        <v>170</v>
      </c>
      <c r="C208" s="270"/>
      <c r="D208" s="270"/>
      <c r="E208" s="271"/>
      <c r="F208" s="51"/>
      <c r="G208" s="51"/>
      <c r="H208" s="51"/>
      <c r="I208" s="51"/>
      <c r="J208" s="51"/>
      <c r="K208" s="51"/>
      <c r="L208" s="2"/>
      <c r="M208" s="2"/>
      <c r="O208" s="2"/>
      <c r="P208" s="2"/>
      <c r="Q208" s="2"/>
      <c r="R208" s="2"/>
      <c r="S208" s="2"/>
      <c r="T208" s="2"/>
      <c r="U208" s="2"/>
      <c r="V208" s="2"/>
      <c r="W208" s="2"/>
      <c r="X208" s="2"/>
      <c r="Y208" s="2"/>
    </row>
    <row r="209" spans="1:25">
      <c r="A209" s="212"/>
      <c r="B209" s="622" t="s">
        <v>171</v>
      </c>
      <c r="C209" s="270"/>
      <c r="D209" s="270"/>
      <c r="E209" s="271"/>
      <c r="F209" s="51"/>
      <c r="G209" s="51"/>
      <c r="H209" s="51"/>
      <c r="I209" s="51"/>
      <c r="J209" s="51"/>
      <c r="K209" s="51"/>
      <c r="L209" s="2"/>
      <c r="M209" s="2"/>
      <c r="O209" s="2"/>
      <c r="P209" s="2"/>
      <c r="Q209" s="2"/>
      <c r="R209" s="2"/>
      <c r="S209" s="2"/>
      <c r="T209" s="2"/>
      <c r="U209" s="2"/>
      <c r="V209" s="2"/>
      <c r="W209" s="2"/>
      <c r="X209" s="2"/>
      <c r="Y209" s="2"/>
    </row>
    <row r="210" spans="1:25">
      <c r="A210" s="212"/>
      <c r="B210" s="622" t="s">
        <v>172</v>
      </c>
      <c r="C210" s="270"/>
      <c r="D210" s="270"/>
      <c r="E210" s="271"/>
      <c r="F210" s="51"/>
      <c r="G210" s="51"/>
      <c r="H210" s="51"/>
      <c r="I210" s="51"/>
      <c r="J210" s="51"/>
      <c r="K210" s="51"/>
    </row>
  </sheetData>
  <autoFilter ref="B44:G210" xr:uid="{F04E4FE3-66C5-483A-BA94-B843AFBF462D}">
    <sortState ref="B45:G210">
      <sortCondition ref="E44:E210"/>
    </sortState>
  </autoFilter>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AW240"/>
  <sheetViews>
    <sheetView topLeftCell="A9" zoomScaleNormal="100" workbookViewId="0">
      <selection activeCell="A19" sqref="A19"/>
    </sheetView>
  </sheetViews>
  <sheetFormatPr defaultRowHeight="15"/>
  <cols>
    <col min="1" max="1" width="32.7109375" style="275" customWidth="1"/>
    <col min="2" max="2" width="23.85546875" style="275" customWidth="1"/>
    <col min="3" max="3" width="13.42578125" style="275" customWidth="1"/>
    <col min="4" max="29" width="10" style="275" customWidth="1"/>
    <col min="30" max="30" width="9.140625" style="275" customWidth="1"/>
    <col min="31" max="31" width="18.7109375" style="275" customWidth="1"/>
    <col min="32" max="34" width="9.140625" style="275"/>
    <col min="35" max="35" width="12.5703125" style="275" customWidth="1"/>
    <col min="36" max="39" width="15.7109375" style="275" customWidth="1"/>
    <col min="40" max="41" width="9.140625" style="275"/>
    <col min="42" max="42" width="7.5703125" style="275" customWidth="1"/>
    <col min="43" max="43" width="12.5703125" style="275" customWidth="1"/>
    <col min="44" max="44" width="11.7109375" style="275" customWidth="1"/>
    <col min="45" max="45" width="12.7109375" style="275" customWidth="1"/>
    <col min="46" max="46" width="11" style="275" customWidth="1"/>
    <col min="47" max="47" width="18.140625" style="275" customWidth="1"/>
    <col min="48" max="16384" width="9.140625" style="275"/>
  </cols>
  <sheetData>
    <row r="1" spans="1:49">
      <c r="A1" s="16" t="s">
        <v>0</v>
      </c>
      <c r="B1" s="274"/>
      <c r="C1" s="534"/>
      <c r="D1" s="507"/>
      <c r="E1" s="535" t="s">
        <v>305</v>
      </c>
      <c r="F1" s="463"/>
      <c r="G1" s="463"/>
      <c r="H1" s="535" t="s">
        <v>178</v>
      </c>
      <c r="I1" s="536"/>
      <c r="J1" s="507"/>
      <c r="K1" s="535" t="s">
        <v>334</v>
      </c>
      <c r="L1" s="507"/>
      <c r="M1" s="507"/>
      <c r="N1" s="537" t="s">
        <v>179</v>
      </c>
      <c r="O1" s="538"/>
      <c r="P1" s="277"/>
      <c r="Q1" s="278"/>
      <c r="R1" s="279">
        <v>6.09</v>
      </c>
      <c r="S1" s="280">
        <f>N2/AQ11*AR11</f>
        <v>7.68</v>
      </c>
      <c r="T1" s="281">
        <f>S1-R1</f>
        <v>1.5899999999999999</v>
      </c>
      <c r="U1" s="281">
        <f>T1/R1</f>
        <v>0.26108374384236449</v>
      </c>
      <c r="V1" s="282"/>
      <c r="W1" s="282"/>
      <c r="X1" s="283">
        <f>AC1/S1</f>
        <v>2.6746208329964829</v>
      </c>
      <c r="Y1" s="281">
        <f>D6</f>
        <v>12.083938019068881</v>
      </c>
      <c r="Z1" s="281">
        <f>X1</f>
        <v>2.6746208329964829</v>
      </c>
      <c r="AA1" s="281">
        <f>Y1-Z1</f>
        <v>9.4093171860723981</v>
      </c>
      <c r="AB1" s="281">
        <f>AA1/25</f>
        <v>0.37637268744289593</v>
      </c>
      <c r="AC1" s="281">
        <f>V2*AQ12/AR12</f>
        <v>20.541087997412987</v>
      </c>
      <c r="AD1" s="278"/>
      <c r="AE1" s="278"/>
      <c r="AF1" s="278"/>
    </row>
    <row r="2" spans="1:49" ht="15.75">
      <c r="A2" s="19" t="s">
        <v>388</v>
      </c>
      <c r="B2" s="284"/>
      <c r="C2" s="539"/>
      <c r="D2" s="721" t="s">
        <v>410</v>
      </c>
      <c r="E2" s="653">
        <v>0.98</v>
      </c>
      <c r="F2" s="720" t="s">
        <v>413</v>
      </c>
      <c r="G2" s="721">
        <v>2019</v>
      </c>
      <c r="H2" s="653">
        <v>22.788</v>
      </c>
      <c r="I2" s="540" t="s">
        <v>180</v>
      </c>
      <c r="J2" s="721">
        <v>2019</v>
      </c>
      <c r="K2" s="653">
        <v>411.44</v>
      </c>
      <c r="L2" s="540" t="s">
        <v>181</v>
      </c>
      <c r="M2" s="721">
        <v>2019</v>
      </c>
      <c r="N2" s="653">
        <v>7.68</v>
      </c>
      <c r="O2" s="722" t="s">
        <v>369</v>
      </c>
      <c r="P2" s="723">
        <f>U1*100</f>
        <v>26.108374384236448</v>
      </c>
      <c r="Q2" s="724" t="s">
        <v>321</v>
      </c>
      <c r="R2" s="285"/>
      <c r="S2" s="285"/>
      <c r="T2" s="449">
        <v>403</v>
      </c>
      <c r="U2" s="287">
        <f>K2/AQ10*AR10</f>
        <v>411.44</v>
      </c>
      <c r="V2" s="288">
        <f>20*T2/U2</f>
        <v>19.589733618510596</v>
      </c>
      <c r="W2" s="289"/>
      <c r="X2" s="289"/>
      <c r="Y2" s="289"/>
      <c r="Z2" s="289"/>
      <c r="AA2" s="289"/>
      <c r="AQ2" s="290"/>
      <c r="AR2" s="291" t="s">
        <v>182</v>
      </c>
      <c r="AT2" s="292"/>
      <c r="AU2" s="293" t="s">
        <v>183</v>
      </c>
      <c r="AW2" s="294"/>
    </row>
    <row r="3" spans="1:49">
      <c r="A3" s="295" t="s">
        <v>184</v>
      </c>
      <c r="B3" s="296"/>
      <c r="C3" s="297"/>
      <c r="E3" s="298"/>
      <c r="F3" s="299"/>
      <c r="G3" s="299"/>
      <c r="H3" s="298"/>
      <c r="I3" s="299"/>
      <c r="J3" s="299"/>
      <c r="K3" s="298"/>
      <c r="L3" s="299"/>
      <c r="M3" s="299"/>
      <c r="N3" s="299"/>
      <c r="O3" s="299"/>
      <c r="P3" s="299"/>
      <c r="Q3" s="299"/>
      <c r="R3" s="300"/>
      <c r="S3" s="300"/>
      <c r="T3" s="286"/>
      <c r="U3" s="300"/>
      <c r="V3" s="300"/>
      <c r="W3" s="300"/>
      <c r="X3" s="300"/>
      <c r="Y3" s="301"/>
      <c r="Z3" s="294"/>
      <c r="AA3" s="294"/>
      <c r="AB3" s="294"/>
      <c r="AC3" s="294"/>
      <c r="AD3" s="294"/>
      <c r="AH3" s="274"/>
      <c r="AI3" s="302" t="s">
        <v>12</v>
      </c>
      <c r="AJ3" s="303" t="s">
        <v>186</v>
      </c>
      <c r="AK3" s="303" t="s">
        <v>187</v>
      </c>
      <c r="AL3" s="654" t="s">
        <v>386</v>
      </c>
      <c r="AM3" s="303" t="s">
        <v>188</v>
      </c>
      <c r="AQ3" s="294"/>
      <c r="AR3" s="304"/>
      <c r="AS3" s="305" t="s">
        <v>185</v>
      </c>
      <c r="AT3" s="306"/>
      <c r="AU3" s="307" t="str">
        <f>A34</f>
        <v>Germany</v>
      </c>
      <c r="AV3" s="308"/>
      <c r="AW3" s="309"/>
    </row>
    <row r="4" spans="1:49" ht="18.75" thickBot="1">
      <c r="A4" s="674">
        <v>43831</v>
      </c>
      <c r="B4" s="171"/>
      <c r="C4" s="461" t="s">
        <v>339</v>
      </c>
      <c r="D4" s="461" t="s">
        <v>335</v>
      </c>
      <c r="E4" s="310"/>
      <c r="H4" s="310"/>
      <c r="K4" s="310"/>
      <c r="N4" s="310"/>
      <c r="AD4" s="311"/>
      <c r="AH4" s="274"/>
      <c r="AI4" s="302" t="s">
        <v>12</v>
      </c>
      <c r="AJ4" s="303" t="s">
        <v>190</v>
      </c>
      <c r="AK4" s="303" t="s">
        <v>191</v>
      </c>
      <c r="AL4" s="654" t="s">
        <v>387</v>
      </c>
      <c r="AM4" s="303" t="s">
        <v>192</v>
      </c>
      <c r="AQ4" s="312">
        <v>10</v>
      </c>
      <c r="AR4" s="313">
        <v>10</v>
      </c>
      <c r="AS4" s="314" t="s">
        <v>189</v>
      </c>
      <c r="AT4" s="306"/>
      <c r="AU4" s="315" t="s">
        <v>300</v>
      </c>
      <c r="AV4" s="309"/>
      <c r="AW4" s="309"/>
    </row>
    <row r="5" spans="1:49" ht="15.75" thickBot="1">
      <c r="B5" s="192"/>
      <c r="C5" s="461" t="s">
        <v>193</v>
      </c>
      <c r="D5" s="461" t="s">
        <v>336</v>
      </c>
      <c r="E5" s="461">
        <v>2000</v>
      </c>
      <c r="F5" s="461">
        <v>2001</v>
      </c>
      <c r="G5" s="461">
        <v>2002</v>
      </c>
      <c r="H5" s="461">
        <v>2003</v>
      </c>
      <c r="I5" s="461">
        <v>2004</v>
      </c>
      <c r="J5" s="461">
        <v>2005</v>
      </c>
      <c r="K5" s="461">
        <v>2006</v>
      </c>
      <c r="L5" s="461">
        <v>2007</v>
      </c>
      <c r="M5" s="461">
        <v>2008</v>
      </c>
      <c r="N5" s="461">
        <v>2009</v>
      </c>
      <c r="O5" s="461">
        <v>2010</v>
      </c>
      <c r="P5" s="461">
        <v>2011</v>
      </c>
      <c r="Q5" s="461">
        <v>2012</v>
      </c>
      <c r="R5" s="461">
        <v>2013</v>
      </c>
      <c r="S5" s="461">
        <v>2014</v>
      </c>
      <c r="T5" s="511">
        <v>2015</v>
      </c>
      <c r="U5" s="511">
        <v>2016</v>
      </c>
      <c r="V5" s="511">
        <v>2017</v>
      </c>
      <c r="W5" s="511">
        <v>2018</v>
      </c>
      <c r="X5" s="511">
        <v>2019</v>
      </c>
      <c r="Y5" s="520">
        <v>2020</v>
      </c>
      <c r="Z5" s="521">
        <v>2021</v>
      </c>
      <c r="AA5" s="521">
        <v>2022</v>
      </c>
      <c r="AB5" s="521">
        <v>2023</v>
      </c>
      <c r="AC5" s="522">
        <v>2024</v>
      </c>
      <c r="AD5" s="301"/>
      <c r="AH5" s="274"/>
      <c r="AI5" s="302" t="s">
        <v>12</v>
      </c>
      <c r="AJ5" s="303" t="s">
        <v>196</v>
      </c>
      <c r="AK5" s="303" t="s">
        <v>197</v>
      </c>
      <c r="AL5" s="303" t="s">
        <v>13</v>
      </c>
      <c r="AM5" s="303" t="s">
        <v>10</v>
      </c>
      <c r="AQ5" s="312">
        <v>10</v>
      </c>
      <c r="AR5" s="316">
        <v>10</v>
      </c>
      <c r="AS5" s="314" t="s">
        <v>195</v>
      </c>
      <c r="AT5" s="317"/>
      <c r="AU5" s="318">
        <f>B20</f>
        <v>3575.4276677803991</v>
      </c>
      <c r="AV5" s="309"/>
      <c r="AW5" s="319"/>
    </row>
    <row r="6" spans="1:49" ht="15.75" thickBot="1">
      <c r="A6" s="320"/>
      <c r="B6" s="505" t="str">
        <f>A34</f>
        <v>Germany</v>
      </c>
      <c r="C6" s="506">
        <f>C34</f>
        <v>11.617000000000001</v>
      </c>
      <c r="D6" s="706">
        <f>C6+(G34/AQ7*AR7)</f>
        <v>12.083938019068881</v>
      </c>
      <c r="E6" s="512">
        <f>D6-AB1</f>
        <v>11.707565331625986</v>
      </c>
      <c r="F6" s="512">
        <f>E6-AB1</f>
        <v>11.331192644183091</v>
      </c>
      <c r="G6" s="512">
        <f>F6-AB1</f>
        <v>10.954819956740195</v>
      </c>
      <c r="H6" s="512">
        <f>G6-AB1</f>
        <v>10.5784472692973</v>
      </c>
      <c r="I6" s="512">
        <f>H6-AB1</f>
        <v>10.202074581854404</v>
      </c>
      <c r="J6" s="512">
        <f>I6-AB1</f>
        <v>9.8257018944115089</v>
      </c>
      <c r="K6" s="512">
        <f>J6-AB1</f>
        <v>9.4493292069686134</v>
      </c>
      <c r="L6" s="512">
        <f>K6-AB1</f>
        <v>9.072956519525718</v>
      </c>
      <c r="M6" s="512">
        <f>L6-AB1</f>
        <v>8.6965838320828226</v>
      </c>
      <c r="N6" s="512">
        <f>M6-AB1</f>
        <v>8.3202111446399272</v>
      </c>
      <c r="O6" s="512">
        <f>N6-AB1</f>
        <v>7.9438384571970309</v>
      </c>
      <c r="P6" s="512">
        <f>O6-AB1</f>
        <v>7.5674657697541345</v>
      </c>
      <c r="Q6" s="512">
        <f>P6-AB1</f>
        <v>7.1910930823112382</v>
      </c>
      <c r="R6" s="512">
        <f>Q6-AB1</f>
        <v>6.8147203948683419</v>
      </c>
      <c r="S6" s="512">
        <f>R6-AB1</f>
        <v>6.4383477074254456</v>
      </c>
      <c r="T6" s="512">
        <f>S6-AB1</f>
        <v>6.0619750199825493</v>
      </c>
      <c r="U6" s="512">
        <f>T6-AB1</f>
        <v>5.685602332539653</v>
      </c>
      <c r="V6" s="512">
        <f>U6-AB1</f>
        <v>5.3092296450967567</v>
      </c>
      <c r="W6" s="512">
        <f>V6-AB1</f>
        <v>4.9328569576538603</v>
      </c>
      <c r="X6" s="512">
        <f>W6-AB1</f>
        <v>4.556484270210964</v>
      </c>
      <c r="Y6" s="523">
        <f>X6-AB1</f>
        <v>4.1801115827680677</v>
      </c>
      <c r="Z6" s="512">
        <f>Y6-AB1</f>
        <v>3.8037388953251718</v>
      </c>
      <c r="AA6" s="512">
        <f>Z6-AB1</f>
        <v>3.427366207882276</v>
      </c>
      <c r="AB6" s="512">
        <f>AA6-AB1</f>
        <v>3.0509935204393801</v>
      </c>
      <c r="AC6" s="524">
        <f>AB6-AB1</f>
        <v>2.6746208329964842</v>
      </c>
      <c r="AD6" s="321"/>
      <c r="AH6" s="274"/>
      <c r="AI6" s="302" t="s">
        <v>12</v>
      </c>
      <c r="AJ6" s="322" t="s">
        <v>12</v>
      </c>
      <c r="AK6" s="322" t="s">
        <v>12</v>
      </c>
      <c r="AL6" s="322" t="s">
        <v>12</v>
      </c>
      <c r="AM6" s="322" t="s">
        <v>12</v>
      </c>
      <c r="AQ6" s="312">
        <v>10</v>
      </c>
      <c r="AR6" s="313">
        <v>10</v>
      </c>
      <c r="AS6" s="323" t="s">
        <v>198</v>
      </c>
      <c r="AT6" s="306"/>
      <c r="AU6" s="324" t="s">
        <v>301</v>
      </c>
      <c r="AV6" s="324"/>
      <c r="AW6" s="324"/>
    </row>
    <row r="7" spans="1:49">
      <c r="B7" s="462" t="s">
        <v>199</v>
      </c>
      <c r="C7" s="463"/>
      <c r="D7" s="455">
        <f>(140-D34)/(500/(AR4+0.00000001)*AQ4)*-1</f>
        <v>-2.2939683054621709E-2</v>
      </c>
      <c r="E7" s="513">
        <f>E6*D7</f>
        <v>-0.26856783804877721</v>
      </c>
      <c r="F7" s="514">
        <f>F6*D7</f>
        <v>-0.25993396788842099</v>
      </c>
      <c r="G7" s="514">
        <f>G6*D7</f>
        <v>-0.25130009772806478</v>
      </c>
      <c r="H7" s="514">
        <f>H6*D7</f>
        <v>-0.24266622756770856</v>
      </c>
      <c r="I7" s="514">
        <f>I6*D7</f>
        <v>-0.23403235740735234</v>
      </c>
      <c r="J7" s="514">
        <f>J6*D7</f>
        <v>-0.22539848724699613</v>
      </c>
      <c r="K7" s="514">
        <f>K6*D7</f>
        <v>-0.21676461708663988</v>
      </c>
      <c r="L7" s="514">
        <f>L6*D7</f>
        <v>-0.20813074692628367</v>
      </c>
      <c r="M7" s="514">
        <f>M6*D7</f>
        <v>-0.19949687676592745</v>
      </c>
      <c r="N7" s="514">
        <f>N6*D7</f>
        <v>-0.19086300660557123</v>
      </c>
      <c r="O7" s="514">
        <f>O6*D7</f>
        <v>-0.18222913644521499</v>
      </c>
      <c r="P7" s="514">
        <f>P6*D7</f>
        <v>-0.17359526628485875</v>
      </c>
      <c r="Q7" s="514">
        <f>Q6*D7</f>
        <v>-0.1649613961245025</v>
      </c>
      <c r="R7" s="514">
        <f>R6*D7</f>
        <v>-0.15632752596414626</v>
      </c>
      <c r="S7" s="513">
        <f>S6*D7</f>
        <v>-0.14769365580379001</v>
      </c>
      <c r="T7" s="513">
        <f>T6*D7</f>
        <v>-0.13905978564343377</v>
      </c>
      <c r="U7" s="513">
        <f>U6*D7</f>
        <v>-0.13042591548307753</v>
      </c>
      <c r="V7" s="513">
        <f>V6*D7</f>
        <v>-0.1217920453227213</v>
      </c>
      <c r="W7" s="513">
        <f>W6*D7</f>
        <v>-0.11315817516236505</v>
      </c>
      <c r="X7" s="513">
        <f>X6*D7</f>
        <v>-0.10452430500200882</v>
      </c>
      <c r="Y7" s="325"/>
      <c r="Z7" s="326"/>
      <c r="AA7" s="326"/>
      <c r="AB7" s="326"/>
      <c r="AC7" s="327"/>
      <c r="AD7" s="301"/>
      <c r="AI7" s="328" t="s">
        <v>21</v>
      </c>
      <c r="AJ7" s="329">
        <v>119.74301838563071</v>
      </c>
      <c r="AK7" s="330">
        <v>29.438196613781429</v>
      </c>
      <c r="AL7" s="330">
        <v>0</v>
      </c>
      <c r="AM7" s="331">
        <v>0</v>
      </c>
      <c r="AQ7" s="312">
        <v>10</v>
      </c>
      <c r="AR7" s="313">
        <v>10</v>
      </c>
      <c r="AS7" s="314" t="s">
        <v>200</v>
      </c>
      <c r="AT7" s="306"/>
      <c r="AU7" s="332">
        <f>B21</f>
        <v>296502786750.33484</v>
      </c>
      <c r="AV7" s="324"/>
      <c r="AW7" s="324"/>
    </row>
    <row r="8" spans="1:49">
      <c r="A8" s="333"/>
      <c r="B8" s="462" t="s">
        <v>365</v>
      </c>
      <c r="C8" s="507"/>
      <c r="D8" s="455">
        <f>(E34/7500*-1/AQ5*AR5)*2</f>
        <v>-3.5911155750944765E-2</v>
      </c>
      <c r="E8" s="514">
        <f>E6*D8</f>
        <v>-0.42043220208838206</v>
      </c>
      <c r="F8" s="514">
        <f>F6*D8</f>
        <v>-0.40691622388921861</v>
      </c>
      <c r="G8" s="514">
        <f>G6*D8</f>
        <v>-0.39340024569005516</v>
      </c>
      <c r="H8" s="514">
        <f>H6*D8</f>
        <v>-0.37988426749089166</v>
      </c>
      <c r="I8" s="514">
        <f>I6*D8</f>
        <v>-0.36636828929172821</v>
      </c>
      <c r="J8" s="514">
        <f>J6*D8</f>
        <v>-0.35285231109256471</v>
      </c>
      <c r="K8" s="514">
        <f>K6*D8</f>
        <v>-0.33933633289340126</v>
      </c>
      <c r="L8" s="514">
        <f>L6*D8</f>
        <v>-0.32582035469423781</v>
      </c>
      <c r="M8" s="514">
        <f>M6*D8</f>
        <v>-0.31230437649507431</v>
      </c>
      <c r="N8" s="514">
        <f>N6*D8</f>
        <v>-0.29878839829591086</v>
      </c>
      <c r="O8" s="514">
        <f>O6*D8</f>
        <v>-0.28527242009674736</v>
      </c>
      <c r="P8" s="514">
        <f>P6*D8</f>
        <v>-0.27175644189758386</v>
      </c>
      <c r="Q8" s="514">
        <f>Q6*D8</f>
        <v>-0.25824046369842035</v>
      </c>
      <c r="R8" s="514">
        <f>R6*D8</f>
        <v>-0.24472448549925682</v>
      </c>
      <c r="S8" s="514">
        <f>S6*D8</f>
        <v>-0.23120850730009335</v>
      </c>
      <c r="T8" s="514">
        <f>T6*D8</f>
        <v>-0.21769252910092984</v>
      </c>
      <c r="U8" s="514">
        <f>U6*D8</f>
        <v>-0.20417655090176634</v>
      </c>
      <c r="V8" s="514">
        <f>V6*D8</f>
        <v>-0.19066057270260284</v>
      </c>
      <c r="W8" s="514">
        <f>W6*D8</f>
        <v>-0.17714459450343933</v>
      </c>
      <c r="X8" s="514">
        <f>X6*D8</f>
        <v>-0.16362861630427583</v>
      </c>
      <c r="Y8" s="325"/>
      <c r="Z8" s="334"/>
      <c r="AA8" s="334"/>
      <c r="AB8" s="334"/>
      <c r="AC8" s="335"/>
      <c r="AD8" s="336"/>
      <c r="AH8" s="274"/>
      <c r="AI8" s="328" t="s">
        <v>46</v>
      </c>
      <c r="AJ8" s="329">
        <v>61.702543759837489</v>
      </c>
      <c r="AK8" s="330">
        <v>12.181616635397635</v>
      </c>
      <c r="AL8" s="330">
        <v>0</v>
      </c>
      <c r="AM8" s="331">
        <v>0</v>
      </c>
      <c r="AQ8" s="312">
        <v>10</v>
      </c>
      <c r="AR8" s="313">
        <v>10</v>
      </c>
      <c r="AS8" s="317" t="s">
        <v>202</v>
      </c>
      <c r="AT8" s="306"/>
      <c r="AU8" s="337" t="s">
        <v>203</v>
      </c>
      <c r="AV8" s="309"/>
      <c r="AW8" s="309"/>
    </row>
    <row r="9" spans="1:49">
      <c r="A9" s="338"/>
      <c r="B9" s="463" t="s">
        <v>337</v>
      </c>
      <c r="C9" s="463"/>
      <c r="D9" s="455">
        <f>F34/100/AQ6*AR6</f>
        <v>4.0000000000000036E-3</v>
      </c>
      <c r="E9" s="514">
        <f>E6*D9</f>
        <v>4.6830261326503989E-2</v>
      </c>
      <c r="F9" s="514">
        <f>F6*D9</f>
        <v>4.5324770576732405E-2</v>
      </c>
      <c r="G9" s="514">
        <f>G6*D9</f>
        <v>4.3819279826960822E-2</v>
      </c>
      <c r="H9" s="514">
        <f>H6*D9</f>
        <v>4.2313789077189239E-2</v>
      </c>
      <c r="I9" s="514">
        <f>I6*D9</f>
        <v>4.0808298327417655E-2</v>
      </c>
      <c r="J9" s="514">
        <f>J6*D9</f>
        <v>3.9302807577646072E-2</v>
      </c>
      <c r="K9" s="514">
        <f>K6*D9</f>
        <v>3.7797316827874489E-2</v>
      </c>
      <c r="L9" s="514">
        <f>L6*D9</f>
        <v>3.6291826078102905E-2</v>
      </c>
      <c r="M9" s="514">
        <f>M6*D9</f>
        <v>3.4786335328331322E-2</v>
      </c>
      <c r="N9" s="514">
        <f>N6*D9</f>
        <v>3.3280844578559739E-2</v>
      </c>
      <c r="O9" s="514">
        <f>O6*D9</f>
        <v>3.1775353828788148E-2</v>
      </c>
      <c r="P9" s="514">
        <f>P6*D9</f>
        <v>3.0269863079016565E-2</v>
      </c>
      <c r="Q9" s="514">
        <f>Q6*D9</f>
        <v>2.8764372329244978E-2</v>
      </c>
      <c r="R9" s="514">
        <f>R6*D9</f>
        <v>2.7258881579473392E-2</v>
      </c>
      <c r="S9" s="514">
        <f>S6*D9</f>
        <v>2.5753390829701805E-2</v>
      </c>
      <c r="T9" s="514">
        <f>T6*D9</f>
        <v>2.4247900079930218E-2</v>
      </c>
      <c r="U9" s="514">
        <f>U6*D9</f>
        <v>2.2742409330158631E-2</v>
      </c>
      <c r="V9" s="514">
        <f>V6*D9</f>
        <v>2.1236918580387044E-2</v>
      </c>
      <c r="W9" s="514">
        <f>W6*D9</f>
        <v>1.9731427830615458E-2</v>
      </c>
      <c r="X9" s="513">
        <f>X6*D9</f>
        <v>1.8225937080843871E-2</v>
      </c>
      <c r="Y9" s="325"/>
      <c r="Z9" s="340"/>
      <c r="AA9" s="340"/>
      <c r="AB9" s="340"/>
      <c r="AC9" s="341"/>
      <c r="AH9" s="274"/>
      <c r="AI9" s="328" t="s">
        <v>55</v>
      </c>
      <c r="AJ9" s="329">
        <v>35.93157562603853</v>
      </c>
      <c r="AK9" s="330">
        <v>8.5777026506504548</v>
      </c>
      <c r="AL9" s="330">
        <v>0</v>
      </c>
      <c r="AM9" s="331">
        <v>0</v>
      </c>
      <c r="AQ9" s="312">
        <v>10</v>
      </c>
      <c r="AR9" s="313">
        <v>10</v>
      </c>
      <c r="AS9" s="314" t="s">
        <v>204</v>
      </c>
      <c r="AT9" s="314"/>
      <c r="AU9" s="342">
        <f>Y14</f>
        <v>49.095273090778136</v>
      </c>
      <c r="AV9" s="309"/>
      <c r="AW9" s="309"/>
    </row>
    <row r="10" spans="1:49">
      <c r="A10" s="338"/>
      <c r="B10" s="463" t="s">
        <v>205</v>
      </c>
      <c r="C10" s="463"/>
      <c r="D10" s="456">
        <f>H34/AQ7*AR7*-1</f>
        <v>-0.37359179962111566</v>
      </c>
      <c r="E10" s="514">
        <f>D10</f>
        <v>-0.37359179962111566</v>
      </c>
      <c r="F10" s="514">
        <f t="shared" ref="F10:X10" si="0">E10</f>
        <v>-0.37359179962111566</v>
      </c>
      <c r="G10" s="514">
        <f t="shared" si="0"/>
        <v>-0.37359179962111566</v>
      </c>
      <c r="H10" s="514">
        <f t="shared" si="0"/>
        <v>-0.37359179962111566</v>
      </c>
      <c r="I10" s="514">
        <f t="shared" si="0"/>
        <v>-0.37359179962111566</v>
      </c>
      <c r="J10" s="514">
        <f t="shared" si="0"/>
        <v>-0.37359179962111566</v>
      </c>
      <c r="K10" s="514">
        <f t="shared" si="0"/>
        <v>-0.37359179962111566</v>
      </c>
      <c r="L10" s="514">
        <f t="shared" si="0"/>
        <v>-0.37359179962111566</v>
      </c>
      <c r="M10" s="514">
        <f t="shared" si="0"/>
        <v>-0.37359179962111566</v>
      </c>
      <c r="N10" s="514">
        <f t="shared" si="0"/>
        <v>-0.37359179962111566</v>
      </c>
      <c r="O10" s="514">
        <f t="shared" si="0"/>
        <v>-0.37359179962111566</v>
      </c>
      <c r="P10" s="514">
        <f t="shared" si="0"/>
        <v>-0.37359179962111566</v>
      </c>
      <c r="Q10" s="514">
        <f t="shared" si="0"/>
        <v>-0.37359179962111566</v>
      </c>
      <c r="R10" s="514">
        <f t="shared" si="0"/>
        <v>-0.37359179962111566</v>
      </c>
      <c r="S10" s="514">
        <f t="shared" si="0"/>
        <v>-0.37359179962111566</v>
      </c>
      <c r="T10" s="514">
        <f t="shared" si="0"/>
        <v>-0.37359179962111566</v>
      </c>
      <c r="U10" s="514">
        <f t="shared" si="0"/>
        <v>-0.37359179962111566</v>
      </c>
      <c r="V10" s="514">
        <f t="shared" si="0"/>
        <v>-0.37359179962111566</v>
      </c>
      <c r="W10" s="514">
        <f>V10</f>
        <v>-0.37359179962111566</v>
      </c>
      <c r="X10" s="513">
        <f t="shared" si="0"/>
        <v>-0.37359179962111566</v>
      </c>
      <c r="Y10" s="325"/>
      <c r="Z10" s="326"/>
      <c r="AA10" s="326"/>
      <c r="AB10" s="326"/>
      <c r="AC10" s="327"/>
      <c r="AD10" s="301"/>
      <c r="AH10" s="274"/>
      <c r="AI10" s="328" t="s">
        <v>70</v>
      </c>
      <c r="AJ10" s="329">
        <v>20.075218743456425</v>
      </c>
      <c r="AK10" s="330">
        <v>7.6669142943983539</v>
      </c>
      <c r="AL10" s="330">
        <v>2.5423999212872986E-2</v>
      </c>
      <c r="AM10" s="331">
        <v>5.3483283048134047E-5</v>
      </c>
      <c r="AQ10" s="312">
        <v>10</v>
      </c>
      <c r="AR10" s="313">
        <v>10</v>
      </c>
      <c r="AS10" s="317" t="s">
        <v>206</v>
      </c>
      <c r="AT10" s="314"/>
      <c r="AU10" s="315" t="s">
        <v>207</v>
      </c>
      <c r="AV10" s="309"/>
      <c r="AW10" s="309"/>
    </row>
    <row r="11" spans="1:49">
      <c r="A11" s="338"/>
      <c r="B11" s="148" t="s">
        <v>370</v>
      </c>
      <c r="C11" s="508"/>
      <c r="D11" s="457"/>
      <c r="E11" s="515">
        <f t="shared" ref="E11:X11" si="1">SUM(E6:E10)</f>
        <v>10.691803753194215</v>
      </c>
      <c r="F11" s="515">
        <f t="shared" si="1"/>
        <v>10.336075423361068</v>
      </c>
      <c r="G11" s="515">
        <f t="shared" si="1"/>
        <v>9.9803470935279215</v>
      </c>
      <c r="H11" s="515">
        <f t="shared" si="1"/>
        <v>9.6246187636947731</v>
      </c>
      <c r="I11" s="515">
        <f t="shared" si="1"/>
        <v>9.2688904338616265</v>
      </c>
      <c r="J11" s="515">
        <f t="shared" si="1"/>
        <v>8.9131621040284781</v>
      </c>
      <c r="K11" s="515">
        <f t="shared" si="1"/>
        <v>8.5574337741953332</v>
      </c>
      <c r="L11" s="515">
        <f t="shared" si="1"/>
        <v>8.2017054443621831</v>
      </c>
      <c r="M11" s="515">
        <f t="shared" si="1"/>
        <v>7.8459771145290365</v>
      </c>
      <c r="N11" s="515">
        <f t="shared" si="1"/>
        <v>7.490248784695889</v>
      </c>
      <c r="O11" s="515">
        <f t="shared" si="1"/>
        <v>7.1345204548627414</v>
      </c>
      <c r="P11" s="515">
        <f t="shared" si="1"/>
        <v>6.7787921250295931</v>
      </c>
      <c r="Q11" s="515">
        <f t="shared" si="1"/>
        <v>6.4230637951964438</v>
      </c>
      <c r="R11" s="515">
        <f t="shared" si="1"/>
        <v>6.0673354653632972</v>
      </c>
      <c r="S11" s="515">
        <f t="shared" si="1"/>
        <v>5.7116071355301488</v>
      </c>
      <c r="T11" s="515">
        <f t="shared" si="1"/>
        <v>5.3558788056970013</v>
      </c>
      <c r="U11" s="515">
        <f t="shared" si="1"/>
        <v>5.000150475863852</v>
      </c>
      <c r="V11" s="515">
        <f t="shared" si="1"/>
        <v>4.6444221460307036</v>
      </c>
      <c r="W11" s="515">
        <f t="shared" si="1"/>
        <v>4.2886938161975561</v>
      </c>
      <c r="X11" s="516">
        <f t="shared" si="1"/>
        <v>3.9329654863644072</v>
      </c>
      <c r="Y11" s="343">
        <f>SUM(E11:X11)</f>
        <v>146.24769239558626</v>
      </c>
      <c r="Z11" s="628" t="s">
        <v>364</v>
      </c>
      <c r="AA11" s="334"/>
      <c r="AB11" s="334"/>
      <c r="AC11" s="335"/>
      <c r="AD11" s="336"/>
      <c r="AH11" s="274"/>
      <c r="AI11" s="328" t="s">
        <v>74</v>
      </c>
      <c r="AJ11" s="329">
        <v>19.740907870917631</v>
      </c>
      <c r="AK11" s="330">
        <v>5.9947666472859478</v>
      </c>
      <c r="AL11" s="330">
        <v>0</v>
      </c>
      <c r="AM11" s="331">
        <v>0</v>
      </c>
      <c r="AQ11" s="312">
        <v>10</v>
      </c>
      <c r="AR11" s="313">
        <v>10</v>
      </c>
      <c r="AS11" s="314" t="s">
        <v>208</v>
      </c>
      <c r="AT11" s="314"/>
      <c r="AU11" s="318">
        <f>B25</f>
        <v>18.679419402227673</v>
      </c>
      <c r="AV11" s="309"/>
      <c r="AW11" s="309"/>
    </row>
    <row r="12" spans="1:49">
      <c r="A12" s="297"/>
      <c r="B12" s="462"/>
      <c r="C12" s="509"/>
      <c r="D12" s="457"/>
      <c r="E12" s="171"/>
      <c r="F12" s="171"/>
      <c r="G12" s="171"/>
      <c r="H12" s="171"/>
      <c r="I12" s="171"/>
      <c r="J12" s="171"/>
      <c r="K12" s="171"/>
      <c r="L12" s="134"/>
      <c r="M12" s="134"/>
      <c r="N12" s="134"/>
      <c r="O12" s="134"/>
      <c r="P12" s="134"/>
      <c r="Q12" s="134"/>
      <c r="R12" s="134"/>
      <c r="S12" s="134"/>
      <c r="T12" s="134"/>
      <c r="U12" s="134"/>
      <c r="V12" s="134"/>
      <c r="W12" s="134"/>
      <c r="X12" s="517" t="s">
        <v>209</v>
      </c>
      <c r="Y12" s="325"/>
      <c r="Z12" s="301"/>
      <c r="AA12" s="301"/>
      <c r="AB12" s="301"/>
      <c r="AC12" s="344"/>
      <c r="AD12" s="301"/>
      <c r="AI12" s="328" t="s">
        <v>84</v>
      </c>
      <c r="AJ12" s="329">
        <v>7.4420422462524991</v>
      </c>
      <c r="AK12" s="330">
        <v>4.5736438334654617</v>
      </c>
      <c r="AL12" s="330">
        <v>3.3678533814460378E-2</v>
      </c>
      <c r="AM12" s="331">
        <v>2.2544349802244111E-4</v>
      </c>
      <c r="AQ12" s="345">
        <v>10.485639262599999</v>
      </c>
      <c r="AR12" s="313">
        <v>10</v>
      </c>
      <c r="AS12" s="317" t="s">
        <v>210</v>
      </c>
      <c r="AT12" s="306"/>
      <c r="AU12" s="315" t="s">
        <v>302</v>
      </c>
      <c r="AV12" s="346"/>
      <c r="AW12" s="346"/>
    </row>
    <row r="13" spans="1:49">
      <c r="A13" s="347"/>
      <c r="B13" s="148" t="s">
        <v>366</v>
      </c>
      <c r="C13" s="148"/>
      <c r="D13" s="457"/>
      <c r="E13" s="518">
        <f t="shared" ref="E13:T13" si="2">K34</f>
        <v>10.69</v>
      </c>
      <c r="F13" s="518">
        <f t="shared" si="2"/>
        <v>10.88</v>
      </c>
      <c r="G13" s="518">
        <f t="shared" si="2"/>
        <v>10.68</v>
      </c>
      <c r="H13" s="518">
        <f t="shared" si="2"/>
        <v>10.69</v>
      </c>
      <c r="I13" s="518">
        <f t="shared" si="2"/>
        <v>10.5</v>
      </c>
      <c r="J13" s="518">
        <f t="shared" si="2"/>
        <v>10.25</v>
      </c>
      <c r="K13" s="518">
        <f t="shared" si="2"/>
        <v>10.46</v>
      </c>
      <c r="L13" s="518">
        <f t="shared" si="2"/>
        <v>10.1</v>
      </c>
      <c r="M13" s="518">
        <f t="shared" si="2"/>
        <v>10.24</v>
      </c>
      <c r="N13" s="518">
        <f t="shared" si="2"/>
        <v>9.5</v>
      </c>
      <c r="O13" s="518">
        <f t="shared" si="2"/>
        <v>10.09</v>
      </c>
      <c r="P13" s="518">
        <f t="shared" si="2"/>
        <v>9.76</v>
      </c>
      <c r="Q13" s="518">
        <f t="shared" si="2"/>
        <v>9.89</v>
      </c>
      <c r="R13" s="518">
        <f t="shared" si="2"/>
        <v>10.09</v>
      </c>
      <c r="S13" s="518">
        <f t="shared" si="2"/>
        <v>9.57</v>
      </c>
      <c r="T13" s="518">
        <f t="shared" si="2"/>
        <v>9.6199999999999992</v>
      </c>
      <c r="U13" s="518">
        <f>AA34</f>
        <v>9.65</v>
      </c>
      <c r="V13" s="518">
        <f>AB34</f>
        <v>9.6</v>
      </c>
      <c r="W13" s="518">
        <f>AC34</f>
        <v>9.15</v>
      </c>
      <c r="X13" s="512">
        <f>X11</f>
        <v>3.9329654863644072</v>
      </c>
      <c r="Y13" s="343">
        <f>SUM(E13:X13)</f>
        <v>195.34296548636442</v>
      </c>
      <c r="Z13" s="628" t="s">
        <v>364</v>
      </c>
      <c r="AA13" s="326"/>
      <c r="AB13" s="326"/>
      <c r="AC13" s="348"/>
      <c r="AD13" s="349"/>
      <c r="AI13" s="328" t="s">
        <v>96</v>
      </c>
      <c r="AJ13" s="329">
        <v>6.528931579969294</v>
      </c>
      <c r="AK13" s="330">
        <v>1.5735802137857029</v>
      </c>
      <c r="AL13" s="330">
        <v>0</v>
      </c>
      <c r="AM13" s="331">
        <v>0</v>
      </c>
      <c r="AQ13" s="350">
        <f>AQ14-AR13</f>
        <v>0</v>
      </c>
      <c r="AR13" s="313">
        <v>10</v>
      </c>
      <c r="AS13" s="317" t="s">
        <v>211</v>
      </c>
      <c r="AT13" s="306"/>
      <c r="AU13" s="315" t="s">
        <v>303</v>
      </c>
      <c r="AV13" s="351"/>
      <c r="AW13" s="352"/>
    </row>
    <row r="14" spans="1:49">
      <c r="A14" s="347"/>
      <c r="B14" s="462" t="s">
        <v>354</v>
      </c>
      <c r="C14" s="510"/>
      <c r="D14" s="457"/>
      <c r="E14" s="519">
        <f t="shared" ref="E14:X14" si="3">E13-E11</f>
        <v>-1.8037531942152185E-3</v>
      </c>
      <c r="F14" s="519">
        <f t="shared" si="3"/>
        <v>0.54392457663893268</v>
      </c>
      <c r="G14" s="519">
        <f t="shared" si="3"/>
        <v>0.69965290647207823</v>
      </c>
      <c r="H14" s="519">
        <f t="shared" si="3"/>
        <v>1.0653812363052264</v>
      </c>
      <c r="I14" s="519">
        <f t="shared" si="3"/>
        <v>1.2311095661383735</v>
      </c>
      <c r="J14" s="519">
        <f t="shared" si="3"/>
        <v>1.3368378959715219</v>
      </c>
      <c r="K14" s="519">
        <f t="shared" si="3"/>
        <v>1.9025662258046676</v>
      </c>
      <c r="L14" s="519">
        <f t="shared" si="3"/>
        <v>1.8982945556378166</v>
      </c>
      <c r="M14" s="519">
        <f t="shared" si="3"/>
        <v>2.3940228854709638</v>
      </c>
      <c r="N14" s="519">
        <f t="shared" si="3"/>
        <v>2.009751215304111</v>
      </c>
      <c r="O14" s="519">
        <f t="shared" si="3"/>
        <v>2.9554795451372584</v>
      </c>
      <c r="P14" s="519">
        <f t="shared" si="3"/>
        <v>2.9812078749704067</v>
      </c>
      <c r="Q14" s="519">
        <f t="shared" si="3"/>
        <v>3.4669362048035568</v>
      </c>
      <c r="R14" s="519">
        <f t="shared" si="3"/>
        <v>4.0226645346367027</v>
      </c>
      <c r="S14" s="519">
        <f t="shared" si="3"/>
        <v>3.8583928644698515</v>
      </c>
      <c r="T14" s="519">
        <f t="shared" si="3"/>
        <v>4.264121194302998</v>
      </c>
      <c r="U14" s="519">
        <f t="shared" si="3"/>
        <v>4.6498495241361484</v>
      </c>
      <c r="V14" s="519">
        <f t="shared" si="3"/>
        <v>4.9555778539692961</v>
      </c>
      <c r="W14" s="519">
        <f t="shared" si="3"/>
        <v>4.8613061838024443</v>
      </c>
      <c r="X14" s="519">
        <f t="shared" si="3"/>
        <v>0</v>
      </c>
      <c r="Y14" s="343">
        <f>SUM(E14:X14)</f>
        <v>49.095273090778136</v>
      </c>
      <c r="Z14" s="628" t="s">
        <v>364</v>
      </c>
      <c r="AA14" s="353"/>
      <c r="AB14" s="354"/>
      <c r="AC14" s="627"/>
      <c r="AD14" s="355"/>
      <c r="AI14" s="328" t="s">
        <v>122</v>
      </c>
      <c r="AJ14" s="329">
        <v>0</v>
      </c>
      <c r="AK14" s="330">
        <v>0</v>
      </c>
      <c r="AL14" s="330">
        <v>0</v>
      </c>
      <c r="AM14" s="331">
        <v>0</v>
      </c>
      <c r="AQ14" s="312">
        <v>10</v>
      </c>
      <c r="AR14" s="313">
        <v>10</v>
      </c>
      <c r="AS14" s="317" t="s">
        <v>212</v>
      </c>
      <c r="AT14" s="306"/>
      <c r="AU14" s="356">
        <f>U25</f>
        <v>3.9329654863644072</v>
      </c>
      <c r="AV14" s="352"/>
      <c r="AW14" s="352"/>
    </row>
    <row r="15" spans="1:49">
      <c r="A15" s="297"/>
      <c r="B15" s="339"/>
      <c r="C15" s="276"/>
      <c r="D15" s="458" t="s">
        <v>213</v>
      </c>
      <c r="E15" s="357"/>
      <c r="F15" s="357"/>
      <c r="G15" s="357"/>
      <c r="H15" s="357"/>
      <c r="I15" s="357"/>
      <c r="J15" s="357"/>
      <c r="K15" s="357"/>
      <c r="L15" s="357"/>
      <c r="M15" s="357"/>
      <c r="N15" s="357"/>
      <c r="O15" s="357"/>
      <c r="P15" s="357"/>
      <c r="Q15" s="357"/>
      <c r="R15" s="357"/>
      <c r="S15" s="355"/>
      <c r="T15" s="355"/>
      <c r="U15" s="355"/>
      <c r="V15" s="355"/>
      <c r="W15" s="355"/>
      <c r="X15" s="358"/>
      <c r="Y15" s="359"/>
      <c r="Z15" s="301"/>
      <c r="AA15" s="360"/>
      <c r="AB15" s="326"/>
      <c r="AC15" s="327"/>
      <c r="AD15" s="301"/>
      <c r="AQ15" s="301"/>
      <c r="AU15" s="294"/>
      <c r="AV15" s="294"/>
      <c r="AW15" s="294"/>
    </row>
    <row r="16" spans="1:49">
      <c r="A16" s="636"/>
      <c r="B16" s="463" t="s">
        <v>382</v>
      </c>
      <c r="C16" s="276"/>
      <c r="D16" s="459">
        <f>(K27/AQ14*AR14*(E2/AQ8*AR8)*H2/AQ9*AR9/13750)</f>
        <v>72.826311835955408</v>
      </c>
      <c r="E16" s="672">
        <f>E14*D16</f>
        <v>-0.13136069259701813</v>
      </c>
      <c r="F16" s="672">
        <f>F14*D16</f>
        <v>39.612020833546936</v>
      </c>
      <c r="G16" s="672">
        <f>G14*D16</f>
        <v>50.953140743668115</v>
      </c>
      <c r="H16" s="672">
        <f>H14*D16</f>
        <v>77.58778613934011</v>
      </c>
      <c r="I16" s="672">
        <f>I14*D16</f>
        <v>89.657169167820953</v>
      </c>
      <c r="J16" s="672">
        <f>J14*D16</f>
        <v>97.356973486144568</v>
      </c>
      <c r="K16" s="672">
        <f>K14*D16</f>
        <v>138.55688124900749</v>
      </c>
      <c r="L16" s="672">
        <f>L14*D16</f>
        <v>138.24579126537603</v>
      </c>
      <c r="M16" s="672">
        <f>M14*D16</f>
        <v>174.34785719972217</v>
      </c>
      <c r="N16" s="672">
        <f>N14*D16</f>
        <v>146.36276871842756</v>
      </c>
      <c r="O16" s="672">
        <f>O14*D16</f>
        <v>215.23667497895363</v>
      </c>
      <c r="P16" s="672">
        <f>P14*D16</f>
        <v>217.1103743504008</v>
      </c>
      <c r="Q16" s="672">
        <f>Q14*D16</f>
        <v>252.48417716638758</v>
      </c>
      <c r="R16" s="672">
        <f>R14*D16</f>
        <v>292.95582181089094</v>
      </c>
      <c r="S16" s="672">
        <f>S14*D16</f>
        <v>280.99252193350662</v>
      </c>
      <c r="T16" s="672">
        <f>T14*D16</f>
        <v>310.54021980261672</v>
      </c>
      <c r="U16" s="672">
        <f>U14*D16</f>
        <v>338.63139143500803</v>
      </c>
      <c r="V16" s="672">
        <f>V14*D16</f>
        <v>360.89645812052265</v>
      </c>
      <c r="W16" s="672">
        <f>W14*D16</f>
        <v>354.03100007165517</v>
      </c>
      <c r="X16" s="672">
        <f>X14*D16</f>
        <v>0</v>
      </c>
      <c r="Y16" s="361"/>
      <c r="Z16" s="326"/>
      <c r="AA16" s="360"/>
      <c r="AB16" s="326"/>
      <c r="AC16" s="327"/>
      <c r="AD16" s="301"/>
      <c r="AE16" s="714" t="str">
        <f>A34</f>
        <v>Germany</v>
      </c>
      <c r="AQ16" s="301"/>
      <c r="AR16" s="362"/>
      <c r="AS16" s="294"/>
      <c r="AT16" s="294"/>
    </row>
    <row r="17" spans="1:46" ht="15.75" thickBot="1">
      <c r="A17" s="636"/>
      <c r="B17" s="463" t="s">
        <v>383</v>
      </c>
      <c r="C17" s="276"/>
      <c r="D17" s="460"/>
      <c r="E17" s="672">
        <f>E16</f>
        <v>-0.13136069259701813</v>
      </c>
      <c r="F17" s="672">
        <f t="shared" ref="F17:S17" si="4">F16+E17</f>
        <v>39.480660140949915</v>
      </c>
      <c r="G17" s="672">
        <f t="shared" si="4"/>
        <v>90.433800884618023</v>
      </c>
      <c r="H17" s="672">
        <f t="shared" si="4"/>
        <v>168.02158702395815</v>
      </c>
      <c r="I17" s="672">
        <f t="shared" si="4"/>
        <v>257.67875619177909</v>
      </c>
      <c r="J17" s="672">
        <f t="shared" si="4"/>
        <v>355.03572967792365</v>
      </c>
      <c r="K17" s="672">
        <f t="shared" si="4"/>
        <v>493.59261092693112</v>
      </c>
      <c r="L17" s="672">
        <f t="shared" si="4"/>
        <v>631.83840219230717</v>
      </c>
      <c r="M17" s="672">
        <f t="shared" si="4"/>
        <v>806.18625939202934</v>
      </c>
      <c r="N17" s="672">
        <f t="shared" si="4"/>
        <v>952.5490281104569</v>
      </c>
      <c r="O17" s="672">
        <f t="shared" si="4"/>
        <v>1167.7857030894106</v>
      </c>
      <c r="P17" s="672">
        <f t="shared" si="4"/>
        <v>1384.8960774398115</v>
      </c>
      <c r="Q17" s="672">
        <f t="shared" si="4"/>
        <v>1637.3802546061991</v>
      </c>
      <c r="R17" s="672">
        <f t="shared" si="4"/>
        <v>1930.33607641709</v>
      </c>
      <c r="S17" s="672">
        <f t="shared" si="4"/>
        <v>2211.3285983505966</v>
      </c>
      <c r="T17" s="672">
        <f>T16+S17</f>
        <v>2521.8688181532134</v>
      </c>
      <c r="U17" s="672">
        <f>U16+T17</f>
        <v>2860.5002095882214</v>
      </c>
      <c r="V17" s="672">
        <f>V16+U17</f>
        <v>3221.3966677087442</v>
      </c>
      <c r="W17" s="672">
        <f>W16+V17</f>
        <v>3575.4276677803991</v>
      </c>
      <c r="X17" s="673">
        <f>X16+W17</f>
        <v>3575.4276677803991</v>
      </c>
      <c r="Y17" s="363"/>
      <c r="Z17" s="364"/>
      <c r="AA17" s="365"/>
      <c r="AB17" s="364"/>
      <c r="AC17" s="366"/>
      <c r="AD17" s="301"/>
      <c r="AE17" s="630" t="s">
        <v>412</v>
      </c>
      <c r="AH17" s="367" t="s">
        <v>201</v>
      </c>
      <c r="AI17" s="368" t="str">
        <f>A34</f>
        <v>Germany</v>
      </c>
      <c r="AJ17" s="369">
        <f>Y14</f>
        <v>49.095273090778136</v>
      </c>
      <c r="AK17" s="370">
        <f>B25</f>
        <v>18.679419402227673</v>
      </c>
      <c r="AL17" s="370">
        <f>B22</f>
        <v>39.145681233879223</v>
      </c>
      <c r="AM17" s="371">
        <f>B26</f>
        <v>1.1069728427429032E-2</v>
      </c>
    </row>
    <row r="18" spans="1:46">
      <c r="A18" s="636"/>
      <c r="B18" s="274"/>
      <c r="C18" s="274"/>
      <c r="D18" s="274"/>
      <c r="E18" s="274"/>
      <c r="G18" s="274"/>
      <c r="H18" s="274"/>
      <c r="I18" s="274"/>
      <c r="J18" s="49"/>
      <c r="K18" s="274"/>
      <c r="L18" s="274"/>
      <c r="M18" s="274"/>
      <c r="N18" s="274"/>
      <c r="O18" s="274"/>
      <c r="P18" s="274"/>
      <c r="Q18" s="274"/>
      <c r="R18" s="274"/>
      <c r="S18" s="274"/>
      <c r="T18" s="274"/>
      <c r="U18" s="274"/>
      <c r="V18" s="274"/>
      <c r="W18" s="274"/>
      <c r="X18" s="274"/>
      <c r="AA18" s="664" t="s">
        <v>395</v>
      </c>
      <c r="AB18" s="372"/>
      <c r="AC18" s="373"/>
      <c r="AD18" s="631">
        <v>1000000000</v>
      </c>
      <c r="AE18" s="629">
        <f>Y14*B34</f>
        <v>4071368977.4407482</v>
      </c>
      <c r="AF18" s="630" t="s">
        <v>363</v>
      </c>
      <c r="AQ18" s="294"/>
      <c r="AR18" s="294"/>
      <c r="AS18" s="294"/>
      <c r="AT18" s="374"/>
    </row>
    <row r="19" spans="1:46">
      <c r="A19" s="643" t="str">
        <f>A34</f>
        <v>Germany</v>
      </c>
      <c r="B19" s="652" t="s">
        <v>414</v>
      </c>
      <c r="C19" s="644"/>
      <c r="E19" s="375"/>
      <c r="F19" s="375"/>
      <c r="G19" s="375"/>
      <c r="H19" s="376" t="str">
        <f>A34</f>
        <v>Germany</v>
      </c>
      <c r="I19" s="375"/>
      <c r="J19" s="377"/>
      <c r="K19" s="375"/>
      <c r="L19" s="375"/>
      <c r="M19" s="375"/>
      <c r="N19" s="378"/>
      <c r="O19" s="378"/>
      <c r="P19" s="378" t="str">
        <f>A34</f>
        <v>Germany</v>
      </c>
      <c r="Q19" s="379"/>
      <c r="R19" s="379"/>
      <c r="S19" s="375"/>
      <c r="T19" s="380"/>
      <c r="U19" s="611"/>
      <c r="V19" s="611"/>
      <c r="W19" s="612"/>
      <c r="X19" s="613"/>
      <c r="Y19" s="613"/>
      <c r="Z19" s="612"/>
      <c r="AB19" s="613"/>
      <c r="AC19" s="613"/>
      <c r="AE19" s="705">
        <f>AE18/AD18</f>
        <v>4.0713689774407484</v>
      </c>
      <c r="AF19" s="630" t="s">
        <v>373</v>
      </c>
      <c r="AG19" s="278"/>
    </row>
    <row r="20" spans="1:46">
      <c r="A20" s="645" t="s">
        <v>379</v>
      </c>
      <c r="B20" s="670">
        <f>X17</f>
        <v>3575.4276677803991</v>
      </c>
      <c r="C20" s="646" t="s">
        <v>13</v>
      </c>
      <c r="E20" s="385"/>
      <c r="F20" s="377"/>
      <c r="G20" s="386" t="s">
        <v>193</v>
      </c>
      <c r="H20" s="387">
        <f>C34</f>
        <v>11.617000000000001</v>
      </c>
      <c r="I20" s="387">
        <f>C34</f>
        <v>11.617000000000001</v>
      </c>
      <c r="J20" s="377"/>
      <c r="K20" s="386"/>
      <c r="L20" s="388">
        <v>2000</v>
      </c>
      <c r="M20" s="388">
        <v>2001</v>
      </c>
      <c r="N20" s="388">
        <v>2002</v>
      </c>
      <c r="O20" s="388">
        <v>2003</v>
      </c>
      <c r="P20" s="388">
        <v>2004</v>
      </c>
      <c r="Q20" s="388">
        <v>2005</v>
      </c>
      <c r="R20" s="388">
        <v>2006</v>
      </c>
      <c r="S20" s="388">
        <v>2007</v>
      </c>
      <c r="T20" s="388">
        <v>2008</v>
      </c>
      <c r="U20" s="615">
        <v>2009</v>
      </c>
      <c r="V20" s="615">
        <v>2010</v>
      </c>
      <c r="W20" s="615">
        <v>2011</v>
      </c>
      <c r="X20" s="616">
        <v>2012</v>
      </c>
      <c r="Y20" s="616">
        <v>2013</v>
      </c>
      <c r="Z20" s="616">
        <v>2014</v>
      </c>
      <c r="AA20" s="616">
        <v>2015</v>
      </c>
      <c r="AB20" s="616">
        <v>2016</v>
      </c>
      <c r="AC20" s="616">
        <v>2017</v>
      </c>
      <c r="AD20" s="616">
        <v>2018</v>
      </c>
      <c r="AE20" s="616">
        <v>2019</v>
      </c>
      <c r="AF20" s="297"/>
      <c r="AG20" s="707"/>
      <c r="AH20" s="278"/>
      <c r="AI20" s="278"/>
      <c r="AJ20" s="278"/>
      <c r="AK20" s="278"/>
    </row>
    <row r="21" spans="1:46">
      <c r="A21" s="645" t="s">
        <v>379</v>
      </c>
      <c r="B21" s="670">
        <f>B20*B34</f>
        <v>296502786750.33484</v>
      </c>
      <c r="C21" s="646"/>
      <c r="E21" s="387"/>
      <c r="F21" s="377"/>
      <c r="G21" s="386" t="s">
        <v>214</v>
      </c>
      <c r="H21" s="387">
        <f>(E13+F13+G13+H13+I13+J13+K13+L13+M13+N13)/10</f>
        <v>10.398999999999999</v>
      </c>
      <c r="I21" s="387">
        <f>(E11+F11+G11+H11+I11+J11+K11+L11+M11+N11)/10</f>
        <v>9.0910262689450523</v>
      </c>
      <c r="J21" s="387"/>
      <c r="K21" s="377"/>
      <c r="L21" s="389">
        <f t="shared" ref="L21:AA21" si="5">K34</f>
        <v>10.69</v>
      </c>
      <c r="M21" s="389">
        <f t="shared" si="5"/>
        <v>10.88</v>
      </c>
      <c r="N21" s="389">
        <f t="shared" si="5"/>
        <v>10.68</v>
      </c>
      <c r="O21" s="389">
        <f t="shared" si="5"/>
        <v>10.69</v>
      </c>
      <c r="P21" s="389">
        <f t="shared" si="5"/>
        <v>10.5</v>
      </c>
      <c r="Q21" s="389">
        <f t="shared" si="5"/>
        <v>10.25</v>
      </c>
      <c r="R21" s="389">
        <f t="shared" si="5"/>
        <v>10.46</v>
      </c>
      <c r="S21" s="389">
        <f t="shared" si="5"/>
        <v>10.1</v>
      </c>
      <c r="T21" s="389">
        <f t="shared" si="5"/>
        <v>10.24</v>
      </c>
      <c r="U21" s="617">
        <f t="shared" si="5"/>
        <v>9.5</v>
      </c>
      <c r="V21" s="617">
        <f t="shared" si="5"/>
        <v>10.09</v>
      </c>
      <c r="W21" s="617">
        <f t="shared" si="5"/>
        <v>9.76</v>
      </c>
      <c r="X21" s="617">
        <f t="shared" si="5"/>
        <v>9.89</v>
      </c>
      <c r="Y21" s="617">
        <f t="shared" si="5"/>
        <v>10.09</v>
      </c>
      <c r="Z21" s="617">
        <f t="shared" si="5"/>
        <v>9.57</v>
      </c>
      <c r="AA21" s="617">
        <f t="shared" si="5"/>
        <v>9.6199999999999992</v>
      </c>
      <c r="AB21" s="617">
        <f>AA34</f>
        <v>9.65</v>
      </c>
      <c r="AC21" s="617">
        <f>AB34</f>
        <v>9.6</v>
      </c>
      <c r="AD21" s="617">
        <f>AC34</f>
        <v>9.15</v>
      </c>
      <c r="AE21" s="665"/>
      <c r="AF21" s="390"/>
      <c r="AG21" s="390"/>
      <c r="AH21" s="278"/>
      <c r="AI21" s="278"/>
      <c r="AJ21" s="278"/>
      <c r="AK21" s="278"/>
    </row>
    <row r="22" spans="1:46">
      <c r="A22" s="646" t="s">
        <v>380</v>
      </c>
      <c r="B22" s="670">
        <f>B23/B34</f>
        <v>39.145681233879223</v>
      </c>
      <c r="C22" s="646" t="s">
        <v>13</v>
      </c>
      <c r="E22" s="387"/>
      <c r="F22" s="377"/>
      <c r="G22" s="614" t="s">
        <v>357</v>
      </c>
      <c r="H22" s="387">
        <f>(O13+P13+Q13+R13+S13+T13+U13+V13+W13)/9</f>
        <v>9.7133333333333329</v>
      </c>
      <c r="I22" s="387">
        <f>(O11+P11+Q11+R11+S11+T11+U11+V11+W11)/9</f>
        <v>5.7116071355301496</v>
      </c>
      <c r="J22" s="391"/>
      <c r="K22" s="392"/>
      <c r="L22" s="393">
        <f t="shared" ref="L22:AE22" si="6">E11</f>
        <v>10.691803753194215</v>
      </c>
      <c r="M22" s="393">
        <f t="shared" si="6"/>
        <v>10.336075423361068</v>
      </c>
      <c r="N22" s="393">
        <f t="shared" si="6"/>
        <v>9.9803470935279215</v>
      </c>
      <c r="O22" s="393">
        <f t="shared" si="6"/>
        <v>9.6246187636947731</v>
      </c>
      <c r="P22" s="393">
        <f t="shared" si="6"/>
        <v>9.2688904338616265</v>
      </c>
      <c r="Q22" s="393">
        <f t="shared" si="6"/>
        <v>8.9131621040284781</v>
      </c>
      <c r="R22" s="393">
        <f t="shared" si="6"/>
        <v>8.5574337741953332</v>
      </c>
      <c r="S22" s="393">
        <f t="shared" si="6"/>
        <v>8.2017054443621831</v>
      </c>
      <c r="T22" s="393">
        <f t="shared" si="6"/>
        <v>7.8459771145290365</v>
      </c>
      <c r="U22" s="618">
        <f t="shared" si="6"/>
        <v>7.490248784695889</v>
      </c>
      <c r="V22" s="618">
        <f t="shared" si="6"/>
        <v>7.1345204548627414</v>
      </c>
      <c r="W22" s="618">
        <f t="shared" si="6"/>
        <v>6.7787921250295931</v>
      </c>
      <c r="X22" s="619">
        <f t="shared" si="6"/>
        <v>6.4230637951964438</v>
      </c>
      <c r="Y22" s="619">
        <f t="shared" si="6"/>
        <v>6.0673354653632972</v>
      </c>
      <c r="Z22" s="619">
        <f t="shared" si="6"/>
        <v>5.7116071355301488</v>
      </c>
      <c r="AA22" s="619">
        <f t="shared" si="6"/>
        <v>5.3558788056970013</v>
      </c>
      <c r="AB22" s="619">
        <f t="shared" si="6"/>
        <v>5.000150475863852</v>
      </c>
      <c r="AC22" s="619">
        <f t="shared" si="6"/>
        <v>4.6444221460307036</v>
      </c>
      <c r="AD22" s="619">
        <f t="shared" si="6"/>
        <v>4.2886938161975561</v>
      </c>
      <c r="AE22" s="619">
        <f t="shared" si="6"/>
        <v>3.9329654863644072</v>
      </c>
      <c r="AF22" s="297"/>
      <c r="AG22" s="297"/>
      <c r="AH22" s="390"/>
      <c r="AI22" s="278"/>
      <c r="AJ22" s="297"/>
      <c r="AK22" s="297"/>
    </row>
    <row r="23" spans="1:46">
      <c r="A23" s="646" t="s">
        <v>380</v>
      </c>
      <c r="B23" s="670">
        <f>J34*1000000</f>
        <v>3246270000</v>
      </c>
      <c r="C23" s="646"/>
      <c r="E23" s="375"/>
      <c r="F23" s="377"/>
      <c r="G23" s="386" t="s">
        <v>215</v>
      </c>
      <c r="H23" s="387">
        <v>4.13</v>
      </c>
      <c r="I23" s="387">
        <f>H23</f>
        <v>4.13</v>
      </c>
      <c r="J23" s="375"/>
      <c r="K23" s="394"/>
      <c r="L23" s="395">
        <v>100</v>
      </c>
      <c r="M23" s="375"/>
      <c r="N23" s="387"/>
      <c r="O23" s="396"/>
      <c r="P23" s="397"/>
      <c r="Q23" s="397"/>
      <c r="R23" s="397"/>
      <c r="S23" s="397"/>
      <c r="T23" s="661"/>
      <c r="U23" s="612"/>
      <c r="V23" s="612"/>
      <c r="W23" s="612"/>
      <c r="X23" s="613"/>
      <c r="Y23" s="613"/>
      <c r="Z23" s="613"/>
      <c r="AA23" s="49"/>
      <c r="AB23" s="49"/>
      <c r="AC23" s="49"/>
      <c r="AD23" s="49"/>
      <c r="AE23" s="383"/>
      <c r="AF23" s="398"/>
      <c r="AG23" s="390"/>
      <c r="AH23" s="390"/>
      <c r="AI23" s="278"/>
      <c r="AJ23" s="399"/>
      <c r="AK23" s="294"/>
    </row>
    <row r="24" spans="1:46">
      <c r="A24" s="646" t="s">
        <v>381</v>
      </c>
      <c r="B24" s="670">
        <f>B21-B23</f>
        <v>293256516750.33484</v>
      </c>
      <c r="C24" s="646"/>
      <c r="E24" s="377"/>
      <c r="F24" s="377"/>
      <c r="G24" s="386" t="s">
        <v>216</v>
      </c>
      <c r="H24" s="387">
        <v>4.4800000000000004</v>
      </c>
      <c r="I24" s="387">
        <f>H24</f>
        <v>4.4800000000000004</v>
      </c>
      <c r="J24" s="375"/>
      <c r="K24" s="375"/>
      <c r="L24" s="387">
        <f>C34-I34</f>
        <v>-44827.673091114331</v>
      </c>
      <c r="M24" s="375"/>
      <c r="N24" s="375"/>
      <c r="O24" s="400"/>
      <c r="P24" s="375"/>
      <c r="Q24" s="397"/>
      <c r="R24" s="397"/>
      <c r="S24" s="397"/>
      <c r="T24" s="662"/>
      <c r="U24" s="658">
        <f>C34</f>
        <v>11.617000000000001</v>
      </c>
      <c r="V24" s="656" t="s">
        <v>397</v>
      </c>
      <c r="W24" s="89"/>
      <c r="X24" s="49"/>
      <c r="Y24" s="49"/>
      <c r="Z24" s="49"/>
      <c r="AA24" s="49"/>
      <c r="AB24" s="49"/>
      <c r="AC24" s="49"/>
      <c r="AD24" s="49"/>
      <c r="AE24" s="383"/>
      <c r="AF24" s="383"/>
      <c r="AG24" s="294"/>
      <c r="AH24" s="374"/>
      <c r="AI24" s="294"/>
      <c r="AJ24" s="294"/>
      <c r="AK24" s="294"/>
    </row>
    <row r="25" spans="1:46">
      <c r="A25" s="646" t="s">
        <v>385</v>
      </c>
      <c r="B25" s="671">
        <f>B20/AE34</f>
        <v>18.679419402227673</v>
      </c>
      <c r="C25" s="646"/>
      <c r="E25" s="375"/>
      <c r="F25" s="377"/>
      <c r="G25" s="614" t="s">
        <v>368</v>
      </c>
      <c r="H25" s="387">
        <v>4.95</v>
      </c>
      <c r="I25" s="387">
        <f>H25</f>
        <v>4.95</v>
      </c>
      <c r="J25" s="377"/>
      <c r="K25" s="375"/>
      <c r="L25" s="375"/>
      <c r="M25" s="375"/>
      <c r="N25" s="375"/>
      <c r="O25" s="375"/>
      <c r="P25" s="375"/>
      <c r="Q25" s="375"/>
      <c r="R25" s="375"/>
      <c r="S25" s="375"/>
      <c r="T25" s="240"/>
      <c r="U25" s="658">
        <f>X11</f>
        <v>3.9329654863644072</v>
      </c>
      <c r="V25" s="656" t="s">
        <v>393</v>
      </c>
      <c r="W25" s="381"/>
      <c r="X25" s="384"/>
      <c r="Y25" s="384"/>
      <c r="Z25" s="402"/>
      <c r="AA25" s="382"/>
      <c r="AB25" s="382"/>
      <c r="AC25" s="382"/>
      <c r="AD25" s="382"/>
      <c r="AE25" s="382"/>
      <c r="AF25" s="398"/>
      <c r="AG25" s="374"/>
      <c r="AH25" s="374"/>
      <c r="AI25" s="274"/>
      <c r="AJ25" s="274"/>
      <c r="AK25" s="274"/>
    </row>
    <row r="26" spans="1:46">
      <c r="A26" s="646" t="s">
        <v>378</v>
      </c>
      <c r="B26" s="647">
        <f>B23/B24</f>
        <v>1.1069728427429032E-2</v>
      </c>
      <c r="C26" s="646"/>
      <c r="E26" s="375"/>
      <c r="F26" s="403"/>
      <c r="G26" s="377"/>
      <c r="H26" s="377"/>
      <c r="I26" s="391"/>
      <c r="J26" s="387"/>
      <c r="K26" s="404"/>
      <c r="L26" s="375"/>
      <c r="M26" s="375"/>
      <c r="N26" s="375"/>
      <c r="O26" s="375"/>
      <c r="P26" s="375"/>
      <c r="Q26" s="375"/>
      <c r="R26" s="375"/>
      <c r="S26" s="396"/>
      <c r="T26" s="240"/>
      <c r="U26" s="659">
        <f>U24-U25</f>
        <v>7.6840345136355932</v>
      </c>
      <c r="V26" s="657"/>
      <c r="W26" s="381"/>
      <c r="X26" s="384"/>
      <c r="Y26" s="384"/>
      <c r="Z26" s="384"/>
      <c r="AA26" s="383"/>
      <c r="AB26" s="383"/>
      <c r="AC26" s="383"/>
      <c r="AD26" s="383"/>
      <c r="AE26" s="382"/>
      <c r="AF26" s="383"/>
      <c r="AG26" s="294"/>
      <c r="AI26" s="274"/>
      <c r="AJ26" s="274"/>
      <c r="AK26" s="274"/>
    </row>
    <row r="27" spans="1:46">
      <c r="A27" s="648"/>
      <c r="B27" s="648"/>
      <c r="C27" s="648"/>
      <c r="E27" s="405"/>
      <c r="F27" s="406">
        <f>I34</f>
        <v>44839.29009111433</v>
      </c>
      <c r="G27" s="406">
        <v>11000</v>
      </c>
      <c r="H27" s="407">
        <f>F27-G27</f>
        <v>33839.29009111433</v>
      </c>
      <c r="I27" s="407">
        <f>H27/10</f>
        <v>3383.9290091114331</v>
      </c>
      <c r="J27" s="407">
        <f>I27*AQ13</f>
        <v>0</v>
      </c>
      <c r="K27" s="407">
        <f>F27-J27</f>
        <v>44839.29009111433</v>
      </c>
      <c r="L27" s="375"/>
      <c r="M27" s="375"/>
      <c r="N27" s="375"/>
      <c r="O27" s="375"/>
      <c r="P27" s="375"/>
      <c r="Q27" s="375"/>
      <c r="R27" s="375"/>
      <c r="S27" s="396"/>
      <c r="T27" s="240"/>
      <c r="U27" s="660">
        <f>(U26/U24)*-1</f>
        <v>-0.66144740583933825</v>
      </c>
      <c r="V27" s="660" t="s">
        <v>394</v>
      </c>
      <c r="W27" s="401"/>
      <c r="X27" s="383"/>
      <c r="Y27" s="401"/>
      <c r="Z27" s="383"/>
      <c r="AA27" s="383"/>
      <c r="AB27" s="383"/>
      <c r="AC27" s="383"/>
      <c r="AD27" s="383"/>
      <c r="AE27" s="383"/>
      <c r="AF27" s="398"/>
      <c r="AG27" s="374"/>
      <c r="AI27" s="274"/>
      <c r="AJ27" s="274"/>
      <c r="AK27" s="274"/>
    </row>
    <row r="28" spans="1:46">
      <c r="A28" s="643" t="s">
        <v>10</v>
      </c>
      <c r="B28" s="668">
        <f>B24/B34</f>
        <v>3536.2819865465199</v>
      </c>
      <c r="C28" s="643" t="s">
        <v>13</v>
      </c>
      <c r="E28" s="395"/>
      <c r="F28" s="377"/>
      <c r="G28" s="377"/>
      <c r="H28" s="377"/>
      <c r="I28" s="377"/>
      <c r="J28" s="377"/>
      <c r="K28" s="377"/>
      <c r="L28" s="375"/>
      <c r="M28" s="375"/>
      <c r="N28" s="375"/>
      <c r="O28" s="375"/>
      <c r="P28" s="375"/>
      <c r="Q28" s="375"/>
      <c r="R28" s="375"/>
      <c r="S28" s="375"/>
      <c r="T28" s="240"/>
      <c r="U28" s="660">
        <f>U27/20</f>
        <v>-3.3072370291966913E-2</v>
      </c>
      <c r="V28" s="660" t="s">
        <v>398</v>
      </c>
      <c r="W28" s="401"/>
      <c r="X28" s="401"/>
      <c r="Y28" s="401"/>
      <c r="Z28" s="383"/>
      <c r="AA28" s="383"/>
      <c r="AB28" s="383"/>
      <c r="AC28" s="383"/>
      <c r="AD28" s="383"/>
      <c r="AE28" s="382"/>
      <c r="AF28" s="383"/>
      <c r="AG28" s="408"/>
      <c r="AJ28" s="409"/>
    </row>
    <row r="29" spans="1:46">
      <c r="A29" s="643" t="s">
        <v>377</v>
      </c>
      <c r="B29" s="669">
        <f>B24/1000000000</f>
        <v>293.25651675033481</v>
      </c>
      <c r="C29" s="643"/>
      <c r="E29" s="377"/>
      <c r="F29" s="377"/>
      <c r="G29" s="377"/>
      <c r="H29" s="377"/>
      <c r="I29" s="377"/>
      <c r="J29" s="377"/>
      <c r="K29" s="377"/>
      <c r="L29" s="377"/>
      <c r="M29" s="377"/>
      <c r="N29" s="377"/>
      <c r="O29" s="377"/>
      <c r="P29" s="377"/>
      <c r="Q29" s="377"/>
      <c r="R29" s="377"/>
      <c r="S29" s="377"/>
      <c r="T29" s="663"/>
      <c r="U29" s="410"/>
      <c r="V29" s="410"/>
      <c r="W29" s="410"/>
      <c r="X29" s="384"/>
      <c r="Y29" s="384"/>
      <c r="Z29" s="384"/>
      <c r="AA29" s="384"/>
      <c r="AB29" s="384"/>
      <c r="AC29" s="384"/>
      <c r="AD29" s="384"/>
      <c r="AE29" s="384"/>
      <c r="AF29" s="384"/>
      <c r="AJ29" s="408"/>
    </row>
    <row r="30" spans="1:46">
      <c r="E30" s="377"/>
      <c r="F30" s="377"/>
      <c r="G30" s="377"/>
      <c r="H30" s="377"/>
      <c r="I30" s="377"/>
      <c r="J30" s="377"/>
      <c r="K30" s="377"/>
      <c r="L30" s="377"/>
      <c r="M30" s="377"/>
      <c r="N30" s="377"/>
      <c r="O30" s="377"/>
      <c r="P30" s="377"/>
      <c r="Q30" s="377"/>
      <c r="R30" s="377"/>
      <c r="S30" s="377"/>
      <c r="T30" s="377"/>
      <c r="U30" s="410"/>
      <c r="V30" s="410"/>
      <c r="W30" s="410"/>
      <c r="X30" s="384"/>
      <c r="Y30" s="384"/>
      <c r="Z30" s="384"/>
      <c r="AA30" s="384"/>
      <c r="AB30" s="384"/>
      <c r="AC30" s="384"/>
      <c r="AD30" s="384"/>
      <c r="AE30" s="384"/>
      <c r="AF30" s="384"/>
      <c r="AJ30" s="408"/>
    </row>
    <row r="31" spans="1:46">
      <c r="E31" s="375"/>
      <c r="F31" s="375"/>
      <c r="G31" s="375"/>
      <c r="H31" s="375"/>
      <c r="I31" s="375"/>
      <c r="J31" s="375"/>
      <c r="K31" s="375"/>
      <c r="L31" s="375"/>
      <c r="M31" s="375"/>
      <c r="N31" s="375"/>
      <c r="O31" s="375"/>
      <c r="P31" s="375"/>
      <c r="Q31" s="375"/>
      <c r="R31" s="375"/>
      <c r="S31" s="375"/>
      <c r="T31" s="375"/>
      <c r="U31" s="384"/>
      <c r="V31" s="384"/>
      <c r="W31" s="384"/>
      <c r="X31" s="384"/>
      <c r="Y31" s="384"/>
      <c r="Z31" s="384"/>
      <c r="AA31" s="384"/>
      <c r="AB31" s="384"/>
      <c r="AC31" s="384"/>
      <c r="AD31" s="384"/>
      <c r="AE31" s="384"/>
      <c r="AF31" s="384"/>
      <c r="AG31" s="374"/>
      <c r="AJ31" s="411"/>
    </row>
    <row r="32" spans="1:46">
      <c r="E32" s="2"/>
      <c r="AF32" s="408"/>
      <c r="AG32" s="374"/>
      <c r="AI32" s="412"/>
      <c r="AJ32" s="413"/>
      <c r="AK32" s="414"/>
    </row>
    <row r="33" spans="1:38">
      <c r="A33" s="525"/>
      <c r="B33" s="167" t="s">
        <v>11</v>
      </c>
      <c r="C33" s="167" t="s">
        <v>193</v>
      </c>
      <c r="D33" s="167" t="s">
        <v>340</v>
      </c>
      <c r="E33" s="167" t="s">
        <v>217</v>
      </c>
      <c r="F33" s="167" t="s">
        <v>333</v>
      </c>
      <c r="G33" s="167" t="s">
        <v>194</v>
      </c>
      <c r="H33" s="167" t="s">
        <v>194</v>
      </c>
      <c r="I33" s="167" t="s">
        <v>218</v>
      </c>
      <c r="J33" s="167" t="s">
        <v>314</v>
      </c>
      <c r="K33" s="167">
        <v>2000</v>
      </c>
      <c r="L33" s="167">
        <v>2001</v>
      </c>
      <c r="M33" s="167">
        <v>2002</v>
      </c>
      <c r="N33" s="167">
        <v>2003</v>
      </c>
      <c r="O33" s="167">
        <v>2004</v>
      </c>
      <c r="P33" s="167">
        <v>2005</v>
      </c>
      <c r="Q33" s="167">
        <v>2006</v>
      </c>
      <c r="R33" s="167">
        <v>2007</v>
      </c>
      <c r="S33" s="167">
        <v>2008</v>
      </c>
      <c r="T33" s="167">
        <v>2009</v>
      </c>
      <c r="U33" s="167">
        <v>2010</v>
      </c>
      <c r="V33" s="167">
        <v>2011</v>
      </c>
      <c r="W33" s="167">
        <v>2012</v>
      </c>
      <c r="X33" s="167">
        <v>2013</v>
      </c>
      <c r="Y33" s="167">
        <v>2014</v>
      </c>
      <c r="Z33" s="167">
        <v>2015</v>
      </c>
      <c r="AA33" s="167">
        <v>2016</v>
      </c>
      <c r="AB33" s="167">
        <v>2017</v>
      </c>
      <c r="AC33" s="167">
        <v>2018</v>
      </c>
      <c r="AD33" s="167">
        <v>2019</v>
      </c>
      <c r="AE33" s="170"/>
      <c r="AF33" s="409"/>
      <c r="AG33" s="408"/>
      <c r="AI33" s="414"/>
      <c r="AJ33" s="415"/>
      <c r="AK33" s="414"/>
    </row>
    <row r="34" spans="1:38">
      <c r="A34" s="624" t="s">
        <v>39</v>
      </c>
      <c r="B34" s="95">
        <v>82927922</v>
      </c>
      <c r="C34" s="666">
        <v>11.617000000000001</v>
      </c>
      <c r="D34" s="464">
        <v>128.53015848415899</v>
      </c>
      <c r="E34" s="464">
        <v>134.66683406604287</v>
      </c>
      <c r="F34" s="98">
        <v>0.40000000000000036</v>
      </c>
      <c r="G34" s="465">
        <v>0.46693801906888061</v>
      </c>
      <c r="H34" s="465">
        <v>0.37359179962111561</v>
      </c>
      <c r="I34" s="466">
        <v>44839.29009111433</v>
      </c>
      <c r="J34" s="466">
        <v>3246.27</v>
      </c>
      <c r="K34" s="479">
        <v>10.69</v>
      </c>
      <c r="L34" s="479">
        <v>10.88</v>
      </c>
      <c r="M34" s="479">
        <v>10.68</v>
      </c>
      <c r="N34" s="479">
        <v>10.69</v>
      </c>
      <c r="O34" s="479">
        <v>10.5</v>
      </c>
      <c r="P34" s="479">
        <v>10.25</v>
      </c>
      <c r="Q34" s="479">
        <v>10.46</v>
      </c>
      <c r="R34" s="479">
        <v>10.1</v>
      </c>
      <c r="S34" s="480">
        <v>10.24</v>
      </c>
      <c r="T34" s="480">
        <v>9.5</v>
      </c>
      <c r="U34" s="470">
        <v>10.09</v>
      </c>
      <c r="V34" s="470">
        <v>9.76</v>
      </c>
      <c r="W34" s="419">
        <v>9.89</v>
      </c>
      <c r="X34" s="419">
        <v>10.09</v>
      </c>
      <c r="Y34" s="477">
        <v>9.57</v>
      </c>
      <c r="Z34" s="477">
        <v>9.6199999999999992</v>
      </c>
      <c r="AA34" s="492">
        <v>9.65</v>
      </c>
      <c r="AB34" s="470">
        <v>9.6</v>
      </c>
      <c r="AC34" s="469">
        <v>9.15</v>
      </c>
      <c r="AD34" s="470"/>
      <c r="AE34" s="526">
        <f>SUM(K34:AD34)</f>
        <v>191.41000000000003</v>
      </c>
      <c r="AF34" s="408"/>
      <c r="AG34" s="409"/>
      <c r="AI34" s="417"/>
      <c r="AJ34" s="414"/>
      <c r="AK34" s="414"/>
    </row>
    <row r="35" spans="1:38">
      <c r="A35" s="174"/>
      <c r="B35" s="171"/>
      <c r="C35" s="171"/>
      <c r="D35" s="507"/>
      <c r="E35" s="527"/>
      <c r="F35" s="528"/>
      <c r="G35" s="507"/>
      <c r="H35" s="529"/>
      <c r="I35" s="530"/>
      <c r="J35" s="171"/>
      <c r="K35" s="530"/>
      <c r="L35" s="530"/>
      <c r="M35" s="171"/>
      <c r="N35" s="171"/>
      <c r="O35" s="171"/>
      <c r="P35" s="171"/>
      <c r="Q35" s="171"/>
      <c r="R35" s="171"/>
      <c r="S35" s="171"/>
      <c r="T35" s="171"/>
      <c r="U35" s="171"/>
      <c r="V35" s="171"/>
      <c r="W35" s="171"/>
      <c r="X35" s="171"/>
      <c r="Y35" s="171"/>
      <c r="Z35" s="170"/>
      <c r="AA35" s="531"/>
      <c r="AB35" s="170"/>
      <c r="AC35" s="171"/>
      <c r="AD35" s="171"/>
      <c r="AE35" s="170"/>
      <c r="AF35" s="408"/>
      <c r="AG35" s="408"/>
      <c r="AI35" s="417"/>
      <c r="AJ35" s="414"/>
      <c r="AK35" s="414"/>
    </row>
    <row r="36" spans="1:38">
      <c r="A36" s="168" t="s">
        <v>342</v>
      </c>
      <c r="B36" s="167" t="s">
        <v>11</v>
      </c>
      <c r="C36" s="167" t="s">
        <v>323</v>
      </c>
      <c r="D36" s="167" t="s">
        <v>340</v>
      </c>
      <c r="E36" s="167" t="s">
        <v>217</v>
      </c>
      <c r="F36" s="167" t="s">
        <v>333</v>
      </c>
      <c r="G36" s="167" t="s">
        <v>194</v>
      </c>
      <c r="H36" s="167" t="s">
        <v>194</v>
      </c>
      <c r="I36" s="167" t="s">
        <v>218</v>
      </c>
      <c r="J36" s="167" t="s">
        <v>341</v>
      </c>
      <c r="K36" s="167" t="s">
        <v>324</v>
      </c>
      <c r="L36" s="167" t="s">
        <v>324</v>
      </c>
      <c r="M36" s="167" t="s">
        <v>325</v>
      </c>
      <c r="N36" s="167" t="s">
        <v>325</v>
      </c>
      <c r="O36" s="167" t="s">
        <v>325</v>
      </c>
      <c r="P36" s="167" t="s">
        <v>325</v>
      </c>
      <c r="Q36" s="167" t="s">
        <v>325</v>
      </c>
      <c r="R36" s="167" t="s">
        <v>325</v>
      </c>
      <c r="S36" s="167" t="s">
        <v>325</v>
      </c>
      <c r="T36" s="167" t="s">
        <v>325</v>
      </c>
      <c r="U36" s="167" t="s">
        <v>325</v>
      </c>
      <c r="V36" s="167" t="s">
        <v>325</v>
      </c>
      <c r="W36" s="167" t="s">
        <v>325</v>
      </c>
      <c r="X36" s="167" t="s">
        <v>325</v>
      </c>
      <c r="Y36" s="167" t="s">
        <v>325</v>
      </c>
      <c r="Z36" s="167" t="s">
        <v>325</v>
      </c>
      <c r="AA36" s="167" t="s">
        <v>325</v>
      </c>
      <c r="AB36" s="167" t="s">
        <v>325</v>
      </c>
      <c r="AC36" s="167" t="s">
        <v>325</v>
      </c>
      <c r="AD36" s="167" t="s">
        <v>325</v>
      </c>
      <c r="AE36" s="167" t="s">
        <v>219</v>
      </c>
      <c r="AF36" s="413"/>
      <c r="AG36" s="408"/>
      <c r="AI36" s="417"/>
      <c r="AJ36" s="414"/>
      <c r="AK36" s="414"/>
    </row>
    <row r="37" spans="1:38">
      <c r="A37" s="168" t="s">
        <v>315</v>
      </c>
      <c r="B37" s="167">
        <v>2018</v>
      </c>
      <c r="C37" s="167" t="s">
        <v>193</v>
      </c>
      <c r="D37" s="167"/>
      <c r="E37" s="167" t="s">
        <v>220</v>
      </c>
      <c r="F37" s="167" t="s">
        <v>221</v>
      </c>
      <c r="G37" s="167" t="s">
        <v>222</v>
      </c>
      <c r="H37" s="167" t="s">
        <v>355</v>
      </c>
      <c r="I37" s="167" t="s">
        <v>355</v>
      </c>
      <c r="J37" s="167" t="s">
        <v>223</v>
      </c>
      <c r="K37" s="167">
        <v>2000</v>
      </c>
      <c r="L37" s="167">
        <v>2001</v>
      </c>
      <c r="M37" s="167">
        <v>2002</v>
      </c>
      <c r="N37" s="167">
        <v>2003</v>
      </c>
      <c r="O37" s="167">
        <v>2004</v>
      </c>
      <c r="P37" s="167">
        <v>2005</v>
      </c>
      <c r="Q37" s="167">
        <v>2006</v>
      </c>
      <c r="R37" s="167">
        <v>2007</v>
      </c>
      <c r="S37" s="167">
        <v>2008</v>
      </c>
      <c r="T37" s="167">
        <v>2009</v>
      </c>
      <c r="U37" s="167">
        <v>2010</v>
      </c>
      <c r="V37" s="167">
        <v>2011</v>
      </c>
      <c r="W37" s="167">
        <v>2012</v>
      </c>
      <c r="X37" s="167">
        <v>2013</v>
      </c>
      <c r="Y37" s="167">
        <v>2014</v>
      </c>
      <c r="Z37" s="167">
        <v>2015</v>
      </c>
      <c r="AA37" s="167">
        <v>2016</v>
      </c>
      <c r="AB37" s="167">
        <v>2017</v>
      </c>
      <c r="AC37" s="167">
        <v>2018</v>
      </c>
      <c r="AD37" s="167">
        <v>2019</v>
      </c>
      <c r="AE37" s="167"/>
      <c r="AF37" s="413"/>
      <c r="AI37" s="417"/>
      <c r="AJ37" s="414"/>
      <c r="AK37" s="414"/>
    </row>
    <row r="38" spans="1:38">
      <c r="A38" s="168"/>
      <c r="B38" s="168"/>
      <c r="C38" s="168"/>
      <c r="D38" s="168"/>
      <c r="E38" s="168"/>
      <c r="F38" s="168"/>
      <c r="G38" s="168"/>
      <c r="H38" s="168"/>
      <c r="I38" s="167"/>
      <c r="J38" s="168"/>
      <c r="K38" s="168"/>
      <c r="L38" s="168"/>
      <c r="M38" s="168"/>
      <c r="N38" s="168"/>
      <c r="O38" s="168"/>
      <c r="P38" s="168"/>
      <c r="Q38" s="168"/>
      <c r="R38" s="168"/>
      <c r="S38" s="168"/>
      <c r="T38" s="168"/>
      <c r="U38" s="168"/>
      <c r="V38" s="532"/>
      <c r="W38" s="167"/>
      <c r="X38" s="532"/>
      <c r="Y38" s="533"/>
      <c r="Z38" s="532"/>
      <c r="AA38" s="532"/>
      <c r="AB38" s="532"/>
      <c r="AC38" s="532"/>
      <c r="AD38" s="532"/>
      <c r="AE38" s="167"/>
      <c r="AF38" s="413"/>
    </row>
    <row r="39" spans="1:38">
      <c r="A39" s="624" t="s">
        <v>110</v>
      </c>
      <c r="B39" s="95">
        <v>1352617328</v>
      </c>
      <c r="C39" s="666">
        <v>0.79900000000000004</v>
      </c>
      <c r="D39" s="464">
        <v>74.812589760113497</v>
      </c>
      <c r="E39" s="464">
        <v>37.864485687207896</v>
      </c>
      <c r="F39" s="98">
        <v>2.300000000000002</v>
      </c>
      <c r="G39" s="465">
        <v>2.0525750059183757E-3</v>
      </c>
      <c r="H39" s="465">
        <v>4.8221766736337001E-3</v>
      </c>
      <c r="I39" s="466">
        <v>5556.5989438930992</v>
      </c>
      <c r="J39" s="466">
        <v>10.49</v>
      </c>
      <c r="K39" s="467">
        <v>0.94</v>
      </c>
      <c r="L39" s="467">
        <v>0.94</v>
      </c>
      <c r="M39" s="467">
        <v>0.96</v>
      </c>
      <c r="N39" s="467">
        <v>0.96</v>
      </c>
      <c r="O39" s="467">
        <v>1.03</v>
      </c>
      <c r="P39" s="467">
        <v>1.06</v>
      </c>
      <c r="Q39" s="467">
        <v>1.1100000000000001</v>
      </c>
      <c r="R39" s="467">
        <v>1.19</v>
      </c>
      <c r="S39" s="468">
        <v>1.24</v>
      </c>
      <c r="T39" s="468">
        <v>1.37</v>
      </c>
      <c r="U39" s="468">
        <v>1.42</v>
      </c>
      <c r="V39" s="468">
        <v>1.48</v>
      </c>
      <c r="W39" s="416">
        <v>1.57</v>
      </c>
      <c r="X39" s="416">
        <v>1.58</v>
      </c>
      <c r="Y39" s="169">
        <v>1.71</v>
      </c>
      <c r="Z39" s="169">
        <v>1.75</v>
      </c>
      <c r="AA39" s="492">
        <v>1.79</v>
      </c>
      <c r="AB39" s="470">
        <v>1.83</v>
      </c>
      <c r="AC39" s="469">
        <v>1.94</v>
      </c>
      <c r="AD39" s="471"/>
      <c r="AE39" s="217" t="s">
        <v>411</v>
      </c>
    </row>
    <row r="40" spans="1:38">
      <c r="A40" s="624" t="s">
        <v>154</v>
      </c>
      <c r="B40" s="95">
        <v>212215030</v>
      </c>
      <c r="C40" s="666">
        <v>0.69300000000000006</v>
      </c>
      <c r="D40" s="464">
        <v>75.331912881986781</v>
      </c>
      <c r="E40" s="464">
        <v>31.192182914925819</v>
      </c>
      <c r="F40" s="98">
        <v>-1.3999999999999995</v>
      </c>
      <c r="G40" s="465">
        <v>7.503126547950881E-4</v>
      </c>
      <c r="H40" s="465">
        <v>5.0083762103611948E-3</v>
      </c>
      <c r="I40" s="466">
        <v>4520.3462352218876</v>
      </c>
      <c r="J40" s="466">
        <v>10.24</v>
      </c>
      <c r="K40" s="467">
        <v>0.78</v>
      </c>
      <c r="L40" s="467">
        <v>0.78</v>
      </c>
      <c r="M40" s="467">
        <v>0.77</v>
      </c>
      <c r="N40" s="467">
        <v>0.78</v>
      </c>
      <c r="O40" s="467">
        <v>0.85</v>
      </c>
      <c r="P40" s="467">
        <v>0.85</v>
      </c>
      <c r="Q40" s="467">
        <v>0.9</v>
      </c>
      <c r="R40" s="467">
        <v>0.98</v>
      </c>
      <c r="S40" s="468">
        <v>0.94</v>
      </c>
      <c r="T40" s="468">
        <v>0.93</v>
      </c>
      <c r="U40" s="468">
        <v>0.88</v>
      </c>
      <c r="V40" s="468">
        <v>0.87</v>
      </c>
      <c r="W40" s="416">
        <v>0.86</v>
      </c>
      <c r="X40" s="418">
        <v>0.85</v>
      </c>
      <c r="Y40" s="169">
        <v>0.88</v>
      </c>
      <c r="Z40" s="169">
        <v>0.89</v>
      </c>
      <c r="AA40" s="492">
        <v>0.91</v>
      </c>
      <c r="AB40" s="470">
        <v>0.96</v>
      </c>
      <c r="AC40" s="469">
        <v>0.98</v>
      </c>
      <c r="AD40" s="471"/>
      <c r="AE40" s="217" t="s">
        <v>411</v>
      </c>
    </row>
    <row r="41" spans="1:38">
      <c r="A41" s="624" t="s">
        <v>88</v>
      </c>
      <c r="B41" s="93">
        <v>42228429</v>
      </c>
      <c r="C41" s="666">
        <v>2.7269999999999999</v>
      </c>
      <c r="D41" s="464">
        <v>102.8612707970275</v>
      </c>
      <c r="E41" s="464">
        <v>66.726438316597907</v>
      </c>
      <c r="F41" s="169">
        <v>0.10000000000000009</v>
      </c>
      <c r="G41" s="472"/>
      <c r="H41" s="472"/>
      <c r="I41" s="473">
        <v>13725.383173437716</v>
      </c>
      <c r="J41" s="466"/>
      <c r="K41" s="476">
        <v>2.71</v>
      </c>
      <c r="L41" s="476">
        <v>2.62</v>
      </c>
      <c r="M41" s="476">
        <v>2.72</v>
      </c>
      <c r="N41" s="476">
        <v>2.89</v>
      </c>
      <c r="O41" s="476">
        <v>2.84</v>
      </c>
      <c r="P41" s="476">
        <v>2.97</v>
      </c>
      <c r="Q41" s="476">
        <v>3.08</v>
      </c>
      <c r="R41" s="476">
        <v>3.11</v>
      </c>
      <c r="S41" s="470">
        <v>3.2</v>
      </c>
      <c r="T41" s="470">
        <v>3.23</v>
      </c>
      <c r="U41" s="470">
        <v>3.22</v>
      </c>
      <c r="V41" s="470">
        <v>3.33</v>
      </c>
      <c r="W41" s="419">
        <v>3.52</v>
      </c>
      <c r="X41" s="419">
        <v>3.54</v>
      </c>
      <c r="Y41" s="477">
        <v>3.75</v>
      </c>
      <c r="Z41" s="477">
        <v>3.92</v>
      </c>
      <c r="AA41" s="492">
        <v>3.85</v>
      </c>
      <c r="AB41" s="470">
        <v>3.81</v>
      </c>
      <c r="AC41" s="469">
        <v>3.94</v>
      </c>
      <c r="AD41" s="471"/>
      <c r="AE41" s="217" t="s">
        <v>10</v>
      </c>
    </row>
    <row r="42" spans="1:38">
      <c r="A42" s="624" t="s">
        <v>153</v>
      </c>
      <c r="B42" s="95">
        <v>195874740</v>
      </c>
      <c r="C42" s="666">
        <v>0.82799999999999996</v>
      </c>
      <c r="D42" s="464">
        <v>79.051515761174514</v>
      </c>
      <c r="E42" s="464">
        <v>72.789422355151757</v>
      </c>
      <c r="F42" s="98">
        <v>-12.86273087673248</v>
      </c>
      <c r="G42" s="481"/>
      <c r="H42" s="481"/>
      <c r="I42" s="466">
        <v>5367.8277828112123</v>
      </c>
      <c r="J42" s="466">
        <v>5.35</v>
      </c>
      <c r="K42" s="467">
        <v>0.82</v>
      </c>
      <c r="L42" s="467">
        <v>0.84</v>
      </c>
      <c r="M42" s="467">
        <v>0.74</v>
      </c>
      <c r="N42" s="467">
        <v>0.8</v>
      </c>
      <c r="O42" s="467">
        <v>0.76</v>
      </c>
      <c r="P42" s="467">
        <v>0.73</v>
      </c>
      <c r="Q42" s="467">
        <v>0.64</v>
      </c>
      <c r="R42" s="467">
        <v>0.56999999999999995</v>
      </c>
      <c r="S42" s="468">
        <v>0.59</v>
      </c>
      <c r="T42" s="468">
        <v>0.51</v>
      </c>
      <c r="U42" s="468">
        <v>0.56999999999999995</v>
      </c>
      <c r="V42" s="468">
        <v>0.59</v>
      </c>
      <c r="W42" s="416">
        <v>0.6</v>
      </c>
      <c r="X42" s="418">
        <v>0.56999999999999995</v>
      </c>
      <c r="Y42" s="169">
        <v>0.53</v>
      </c>
      <c r="Z42" s="169">
        <v>0.53</v>
      </c>
      <c r="AA42" s="492">
        <v>0.56000000000000005</v>
      </c>
      <c r="AB42" s="470">
        <v>0.56000000000000005</v>
      </c>
      <c r="AC42" s="469">
        <v>0.56999999999999995</v>
      </c>
      <c r="AD42" s="471"/>
      <c r="AE42" s="217" t="s">
        <v>411</v>
      </c>
    </row>
    <row r="43" spans="1:38">
      <c r="A43" s="624" t="s">
        <v>224</v>
      </c>
      <c r="B43" s="93">
        <v>96286</v>
      </c>
      <c r="C43" s="666">
        <v>3.3740000000000001</v>
      </c>
      <c r="D43" s="464">
        <v>108.29018659400003</v>
      </c>
      <c r="E43" s="478"/>
      <c r="F43" s="169">
        <v>-1.0999999999999983</v>
      </c>
      <c r="G43" s="472"/>
      <c r="H43" s="472"/>
      <c r="I43" s="473">
        <v>22352.159665367097</v>
      </c>
      <c r="J43" s="466"/>
      <c r="K43" s="479">
        <v>2.92</v>
      </c>
      <c r="L43" s="479">
        <v>2.85</v>
      </c>
      <c r="M43" s="479">
        <v>2.8</v>
      </c>
      <c r="N43" s="479">
        <v>3.15</v>
      </c>
      <c r="O43" s="479">
        <v>3.21</v>
      </c>
      <c r="P43" s="479">
        <v>3.17</v>
      </c>
      <c r="Q43" s="479">
        <v>3.03</v>
      </c>
      <c r="R43" s="479">
        <v>3.1</v>
      </c>
      <c r="S43" s="480">
        <v>3.12</v>
      </c>
      <c r="T43" s="480">
        <v>3.59</v>
      </c>
      <c r="U43" s="470">
        <v>3.77</v>
      </c>
      <c r="V43" s="470">
        <v>3.69</v>
      </c>
      <c r="W43" s="419">
        <v>6.36</v>
      </c>
      <c r="X43" s="420">
        <v>6.5</v>
      </c>
      <c r="Y43" s="477">
        <v>5.75</v>
      </c>
      <c r="Z43" s="477">
        <v>6.25</v>
      </c>
      <c r="AA43" s="492">
        <v>6.26</v>
      </c>
      <c r="AB43" s="470">
        <v>6.25</v>
      </c>
      <c r="AC43" s="469">
        <v>6.23</v>
      </c>
      <c r="AD43" s="471"/>
      <c r="AE43" s="217" t="s">
        <v>328</v>
      </c>
      <c r="AL43" s="684"/>
    </row>
    <row r="44" spans="1:38">
      <c r="A44" s="624" t="s">
        <v>225</v>
      </c>
      <c r="B44" s="93">
        <v>44494502</v>
      </c>
      <c r="C44" s="666">
        <v>3.7689999999999997</v>
      </c>
      <c r="D44" s="464">
        <v>109.10877563589784</v>
      </c>
      <c r="E44" s="464">
        <v>136.10054205245956</v>
      </c>
      <c r="F44" s="169">
        <v>-2.7999999999999985</v>
      </c>
      <c r="G44" s="472">
        <v>5.0925047882866906E-2</v>
      </c>
      <c r="H44" s="472">
        <v>3.8980639623183197E-2</v>
      </c>
      <c r="I44" s="473">
        <v>18985.858999454835</v>
      </c>
      <c r="J44" s="466"/>
      <c r="K44" s="479">
        <v>4.0599999999999996</v>
      </c>
      <c r="L44" s="479">
        <v>3.76</v>
      </c>
      <c r="M44" s="479">
        <v>3.51</v>
      </c>
      <c r="N44" s="479">
        <v>3.82</v>
      </c>
      <c r="O44" s="479">
        <v>4.1900000000000004</v>
      </c>
      <c r="P44" s="479">
        <v>4.2300000000000004</v>
      </c>
      <c r="Q44" s="479">
        <v>4.45</v>
      </c>
      <c r="R44" s="479">
        <v>4.5999999999999996</v>
      </c>
      <c r="S44" s="480">
        <v>4.8499999999999996</v>
      </c>
      <c r="T44" s="480">
        <v>4.5599999999999996</v>
      </c>
      <c r="U44" s="470">
        <v>4.6399999999999997</v>
      </c>
      <c r="V44" s="470">
        <v>4.78</v>
      </c>
      <c r="W44" s="419">
        <v>4.8600000000000003</v>
      </c>
      <c r="X44" s="420">
        <v>4.7300000000000004</v>
      </c>
      <c r="Y44" s="477">
        <v>4.8600000000000003</v>
      </c>
      <c r="Z44" s="477">
        <v>4.88</v>
      </c>
      <c r="AA44" s="492">
        <v>4.87</v>
      </c>
      <c r="AB44" s="470">
        <v>4.83</v>
      </c>
      <c r="AC44" s="469">
        <v>4.7</v>
      </c>
      <c r="AD44" s="471"/>
      <c r="AE44" s="217" t="s">
        <v>10</v>
      </c>
    </row>
    <row r="45" spans="1:38">
      <c r="A45" s="624" t="s">
        <v>113</v>
      </c>
      <c r="B45" s="93">
        <v>161356039</v>
      </c>
      <c r="C45" s="666">
        <v>0.15499999999999997</v>
      </c>
      <c r="D45" s="464">
        <v>69.852306556468918</v>
      </c>
      <c r="E45" s="464">
        <v>33.337093397775263</v>
      </c>
      <c r="F45" s="169">
        <v>-0.67361352241003392</v>
      </c>
      <c r="G45" s="481"/>
      <c r="H45" s="481"/>
      <c r="I45" s="466">
        <v>3154.0741861581846</v>
      </c>
      <c r="J45" s="466">
        <v>0.05</v>
      </c>
      <c r="K45" s="467">
        <v>0.2</v>
      </c>
      <c r="L45" s="467">
        <v>0.23</v>
      </c>
      <c r="M45" s="467">
        <v>0.24</v>
      </c>
      <c r="N45" s="467">
        <v>0.25</v>
      </c>
      <c r="O45" s="467">
        <v>0.26</v>
      </c>
      <c r="P45" s="467">
        <v>0.27</v>
      </c>
      <c r="Q45" s="467">
        <v>0.28999999999999998</v>
      </c>
      <c r="R45" s="467">
        <v>0.3</v>
      </c>
      <c r="S45" s="468">
        <v>0.34</v>
      </c>
      <c r="T45" s="468">
        <v>0.35</v>
      </c>
      <c r="U45" s="468">
        <v>0.38</v>
      </c>
      <c r="V45" s="468">
        <v>0.4</v>
      </c>
      <c r="W45" s="416">
        <v>0.42</v>
      </c>
      <c r="X45" s="418">
        <v>0.44</v>
      </c>
      <c r="Y45" s="169">
        <v>0.45</v>
      </c>
      <c r="Z45" s="169">
        <v>0.5</v>
      </c>
      <c r="AA45" s="492">
        <v>0.51</v>
      </c>
      <c r="AB45" s="470">
        <v>0.52</v>
      </c>
      <c r="AC45" s="469">
        <v>0.56000000000000005</v>
      </c>
      <c r="AD45" s="471"/>
      <c r="AE45" s="217" t="s">
        <v>411</v>
      </c>
    </row>
    <row r="46" spans="1:38">
      <c r="A46" s="624" t="s">
        <v>226</v>
      </c>
      <c r="B46" s="93">
        <v>105845</v>
      </c>
      <c r="C46" s="666">
        <v>5.077</v>
      </c>
      <c r="D46" s="478"/>
      <c r="E46" s="478"/>
      <c r="F46" s="98">
        <v>0</v>
      </c>
      <c r="G46" s="465"/>
      <c r="H46" s="465"/>
      <c r="I46" s="473">
        <v>37420.982466642745</v>
      </c>
      <c r="J46" s="466"/>
      <c r="K46" s="474">
        <v>4.97</v>
      </c>
      <c r="L46" s="474">
        <v>5.21</v>
      </c>
      <c r="M46" s="474">
        <v>5.0599999999999996</v>
      </c>
      <c r="N46" s="474">
        <v>4.9400000000000004</v>
      </c>
      <c r="O46" s="474">
        <v>5.37</v>
      </c>
      <c r="P46" s="474">
        <v>4.7</v>
      </c>
      <c r="Q46" s="474">
        <v>4.8099999999999996</v>
      </c>
      <c r="R46" s="474">
        <v>4.34</v>
      </c>
      <c r="S46" s="475">
        <v>4.41</v>
      </c>
      <c r="T46" s="475">
        <v>4.63</v>
      </c>
      <c r="U46" s="468">
        <v>4.9000000000000004</v>
      </c>
      <c r="V46" s="468">
        <v>4.49</v>
      </c>
      <c r="W46" s="416">
        <v>7.8</v>
      </c>
      <c r="X46" s="418">
        <v>9.85</v>
      </c>
      <c r="Y46" s="169">
        <v>9.23</v>
      </c>
      <c r="Z46" s="169">
        <v>9.1999999999999993</v>
      </c>
      <c r="AA46" s="492">
        <v>9.26</v>
      </c>
      <c r="AB46" s="470">
        <v>9.31</v>
      </c>
      <c r="AC46" s="469">
        <v>9.34</v>
      </c>
      <c r="AD46" s="471"/>
      <c r="AE46" s="217" t="s">
        <v>329</v>
      </c>
    </row>
    <row r="47" spans="1:38">
      <c r="A47" s="624" t="s">
        <v>24</v>
      </c>
      <c r="B47" s="93">
        <v>24992369</v>
      </c>
      <c r="C47" s="666">
        <v>16.93</v>
      </c>
      <c r="D47" s="464">
        <v>123.34499176578798</v>
      </c>
      <c r="E47" s="464">
        <v>255.61496821533834</v>
      </c>
      <c r="F47" s="98">
        <v>-0.52522093014790427</v>
      </c>
      <c r="G47" s="481"/>
      <c r="H47" s="481"/>
      <c r="I47" s="466">
        <v>44105.012583087053</v>
      </c>
      <c r="J47" s="466">
        <v>484.84</v>
      </c>
      <c r="K47" s="476">
        <v>18.559999999999999</v>
      </c>
      <c r="L47" s="476">
        <v>18.7</v>
      </c>
      <c r="M47" s="476">
        <v>18.920000000000002</v>
      </c>
      <c r="N47" s="476">
        <v>18.91</v>
      </c>
      <c r="O47" s="476">
        <v>19.38</v>
      </c>
      <c r="P47" s="476">
        <v>19.350000000000001</v>
      </c>
      <c r="Q47" s="476">
        <v>19.34</v>
      </c>
      <c r="R47" s="476">
        <v>19.5</v>
      </c>
      <c r="S47" s="470">
        <v>19.29</v>
      </c>
      <c r="T47" s="470">
        <v>19.18</v>
      </c>
      <c r="U47" s="470">
        <v>18.66</v>
      </c>
      <c r="V47" s="470">
        <v>18.260000000000002</v>
      </c>
      <c r="W47" s="419">
        <v>17.920000000000002</v>
      </c>
      <c r="X47" s="419">
        <v>17.47</v>
      </c>
      <c r="Y47" s="477">
        <v>16.82</v>
      </c>
      <c r="Z47" s="477">
        <v>16.89</v>
      </c>
      <c r="AA47" s="492">
        <v>17.22</v>
      </c>
      <c r="AB47" s="470">
        <v>16.829999999999998</v>
      </c>
      <c r="AC47" s="469">
        <v>16.77</v>
      </c>
      <c r="AD47" s="471"/>
      <c r="AE47" s="217" t="s">
        <v>10</v>
      </c>
    </row>
    <row r="48" spans="1:38">
      <c r="A48" s="624" t="s">
        <v>33</v>
      </c>
      <c r="B48" s="93">
        <v>8847037</v>
      </c>
      <c r="C48" s="666">
        <v>8.2569999999999997</v>
      </c>
      <c r="D48" s="464">
        <v>132.15602168754097</v>
      </c>
      <c r="E48" s="464">
        <v>144.33875989126284</v>
      </c>
      <c r="F48" s="169">
        <v>1.1000000000000065</v>
      </c>
      <c r="G48" s="481"/>
      <c r="H48" s="481"/>
      <c r="I48" s="466">
        <v>47259.412680066343</v>
      </c>
      <c r="J48" s="466">
        <v>87.14</v>
      </c>
      <c r="K48" s="479">
        <v>8.44</v>
      </c>
      <c r="L48" s="479">
        <v>8.99</v>
      </c>
      <c r="M48" s="479">
        <v>9.1300000000000008</v>
      </c>
      <c r="N48" s="479">
        <v>9.6999999999999993</v>
      </c>
      <c r="O48" s="479">
        <v>9.7899999999999991</v>
      </c>
      <c r="P48" s="479">
        <v>9.81</v>
      </c>
      <c r="Q48" s="479">
        <v>9.52</v>
      </c>
      <c r="R48" s="479">
        <v>9.2100000000000009</v>
      </c>
      <c r="S48" s="480">
        <v>9.19</v>
      </c>
      <c r="T48" s="480">
        <v>8.36</v>
      </c>
      <c r="U48" s="470">
        <v>8.9600000000000009</v>
      </c>
      <c r="V48" s="470">
        <v>8.68</v>
      </c>
      <c r="W48" s="419">
        <v>8.31</v>
      </c>
      <c r="X48" s="419">
        <v>8.2799999999999994</v>
      </c>
      <c r="Y48" s="477">
        <v>7.81</v>
      </c>
      <c r="Z48" s="477">
        <v>7.96</v>
      </c>
      <c r="AA48" s="492">
        <v>7.99</v>
      </c>
      <c r="AB48" s="470">
        <v>8.3000000000000007</v>
      </c>
      <c r="AC48" s="469">
        <v>8.16</v>
      </c>
      <c r="AD48" s="471"/>
      <c r="AE48" s="217" t="s">
        <v>10</v>
      </c>
    </row>
    <row r="49" spans="1:45">
      <c r="A49" s="624" t="s">
        <v>131</v>
      </c>
      <c r="B49" s="95">
        <v>109224559</v>
      </c>
      <c r="C49" s="666">
        <v>4.5999999999999999E-2</v>
      </c>
      <c r="D49" s="464">
        <v>77.943670149591028</v>
      </c>
      <c r="E49" s="464">
        <v>69.418296154011074</v>
      </c>
      <c r="F49" s="98">
        <v>-2.3999999999999981</v>
      </c>
      <c r="G49" s="481"/>
      <c r="H49" s="481"/>
      <c r="I49" s="466">
        <v>1427.2113679442493</v>
      </c>
      <c r="J49" s="466"/>
      <c r="K49" s="467">
        <v>0.06</v>
      </c>
      <c r="L49" s="467">
        <v>7.0000000000000007E-2</v>
      </c>
      <c r="M49" s="467">
        <v>7.0000000000000007E-2</v>
      </c>
      <c r="N49" s="467">
        <v>7.0000000000000007E-2</v>
      </c>
      <c r="O49" s="467">
        <v>7.0000000000000007E-2</v>
      </c>
      <c r="P49" s="467">
        <v>7.0000000000000007E-2</v>
      </c>
      <c r="Q49" s="467">
        <v>7.0000000000000007E-2</v>
      </c>
      <c r="R49" s="467">
        <v>0.08</v>
      </c>
      <c r="S49" s="468">
        <v>0.09</v>
      </c>
      <c r="T49" s="468">
        <v>0.08</v>
      </c>
      <c r="U49" s="468">
        <v>0.08</v>
      </c>
      <c r="V49" s="468">
        <v>0.09</v>
      </c>
      <c r="W49" s="416">
        <v>0.1</v>
      </c>
      <c r="X49" s="418">
        <v>0.11</v>
      </c>
      <c r="Y49" s="169">
        <v>0.13</v>
      </c>
      <c r="Z49" s="169">
        <v>0.13</v>
      </c>
      <c r="AA49" s="492">
        <v>0.15</v>
      </c>
      <c r="AB49" s="470">
        <v>0.16</v>
      </c>
      <c r="AC49" s="469">
        <v>0.16</v>
      </c>
      <c r="AD49" s="471"/>
      <c r="AE49" s="217" t="s">
        <v>411</v>
      </c>
    </row>
    <row r="50" spans="1:45">
      <c r="A50" s="624" t="s">
        <v>66</v>
      </c>
      <c r="B50" s="93">
        <v>385640</v>
      </c>
      <c r="C50" s="666">
        <v>5.6240000000000006</v>
      </c>
      <c r="D50" s="464">
        <v>94.223636353657326</v>
      </c>
      <c r="E50" s="464">
        <v>153.65101412241216</v>
      </c>
      <c r="F50" s="98">
        <v>0</v>
      </c>
      <c r="G50" s="465"/>
      <c r="H50" s="465"/>
      <c r="I50" s="466">
        <v>30299.50918807392</v>
      </c>
      <c r="J50" s="466"/>
      <c r="K50" s="479">
        <v>5.48</v>
      </c>
      <c r="L50" s="479">
        <v>5.37</v>
      </c>
      <c r="M50" s="479">
        <v>5.23</v>
      </c>
      <c r="N50" s="479">
        <v>6.19</v>
      </c>
      <c r="O50" s="479">
        <v>6.25</v>
      </c>
      <c r="P50" s="479">
        <v>6.28</v>
      </c>
      <c r="Q50" s="479">
        <v>5.97</v>
      </c>
      <c r="R50" s="479">
        <v>5.77</v>
      </c>
      <c r="S50" s="480">
        <v>3.95</v>
      </c>
      <c r="T50" s="480">
        <v>4.6399999999999997</v>
      </c>
      <c r="U50" s="470">
        <v>4.84</v>
      </c>
      <c r="V50" s="470">
        <v>4.71</v>
      </c>
      <c r="W50" s="419">
        <v>8.1</v>
      </c>
      <c r="X50" s="420">
        <v>8.93</v>
      </c>
      <c r="Y50" s="477">
        <v>8.2100000000000009</v>
      </c>
      <c r="Z50" s="477">
        <v>7.75</v>
      </c>
      <c r="AA50" s="492">
        <v>7.75</v>
      </c>
      <c r="AB50" s="470">
        <v>7.74</v>
      </c>
      <c r="AC50" s="469">
        <v>7.72</v>
      </c>
      <c r="AD50" s="471"/>
      <c r="AE50" s="217" t="s">
        <v>10</v>
      </c>
    </row>
    <row r="51" spans="1:45">
      <c r="A51" s="624" t="s">
        <v>23</v>
      </c>
      <c r="B51" s="93">
        <v>1569439</v>
      </c>
      <c r="C51" s="666">
        <v>26.449000000000002</v>
      </c>
      <c r="D51" s="464">
        <v>86.731940147772647</v>
      </c>
      <c r="E51" s="464">
        <v>97.601000248320688</v>
      </c>
      <c r="F51" s="169">
        <v>0.50000000000000022</v>
      </c>
      <c r="G51" s="481"/>
      <c r="H51" s="481"/>
      <c r="I51" s="466">
        <v>44073.83542497141</v>
      </c>
      <c r="J51" s="466"/>
      <c r="K51" s="476">
        <v>26.73</v>
      </c>
      <c r="L51" s="476">
        <v>26.38</v>
      </c>
      <c r="M51" s="476">
        <v>26.14</v>
      </c>
      <c r="N51" s="476">
        <v>25.56</v>
      </c>
      <c r="O51" s="476">
        <v>24</v>
      </c>
      <c r="P51" s="476">
        <v>26.28</v>
      </c>
      <c r="Q51" s="476">
        <v>26.55</v>
      </c>
      <c r="R51" s="476">
        <v>24.95</v>
      </c>
      <c r="S51" s="470">
        <v>24.84</v>
      </c>
      <c r="T51" s="470">
        <v>23.35</v>
      </c>
      <c r="U51" s="470">
        <v>23.24</v>
      </c>
      <c r="V51" s="470">
        <v>22.72</v>
      </c>
      <c r="W51" s="419">
        <v>22.7</v>
      </c>
      <c r="X51" s="419">
        <v>24.37</v>
      </c>
      <c r="Y51" s="477">
        <v>25.02</v>
      </c>
      <c r="Z51" s="477">
        <v>24.61</v>
      </c>
      <c r="AA51" s="492">
        <v>24.12</v>
      </c>
      <c r="AB51" s="470">
        <v>23.41</v>
      </c>
      <c r="AC51" s="469">
        <v>21.85</v>
      </c>
      <c r="AD51" s="471"/>
      <c r="AE51" s="217" t="s">
        <v>10</v>
      </c>
    </row>
    <row r="52" spans="1:45">
      <c r="A52" s="624" t="s">
        <v>156</v>
      </c>
      <c r="B52" s="95">
        <v>106651922</v>
      </c>
      <c r="C52" s="666">
        <v>0.877</v>
      </c>
      <c r="D52" s="464">
        <v>104.80268044902274</v>
      </c>
      <c r="E52" s="464">
        <v>57.903790028469132</v>
      </c>
      <c r="F52" s="98">
        <v>5.0000000000000018</v>
      </c>
      <c r="G52" s="481"/>
      <c r="H52" s="481"/>
      <c r="I52" s="466">
        <v>6737.4739840793145</v>
      </c>
      <c r="J52" s="466"/>
      <c r="K52" s="467">
        <v>0.98</v>
      </c>
      <c r="L52" s="467">
        <v>0.93</v>
      </c>
      <c r="M52" s="467">
        <v>0.93</v>
      </c>
      <c r="N52" s="467">
        <v>0.93</v>
      </c>
      <c r="O52" s="467">
        <v>0.93</v>
      </c>
      <c r="P52" s="467">
        <v>0.95</v>
      </c>
      <c r="Q52" s="467">
        <v>0.84</v>
      </c>
      <c r="R52" s="467">
        <v>0.89</v>
      </c>
      <c r="S52" s="468">
        <v>0.89</v>
      </c>
      <c r="T52" s="468">
        <v>0.88</v>
      </c>
      <c r="U52" s="468">
        <v>0.94</v>
      </c>
      <c r="V52" s="468">
        <v>0.92</v>
      </c>
      <c r="W52" s="416">
        <v>0.96</v>
      </c>
      <c r="X52" s="418">
        <v>1.04</v>
      </c>
      <c r="Y52" s="169">
        <v>1.1100000000000001</v>
      </c>
      <c r="Z52" s="169">
        <v>1.17</v>
      </c>
      <c r="AA52" s="492">
        <v>1.25</v>
      </c>
      <c r="AB52" s="470">
        <v>1.37</v>
      </c>
      <c r="AC52" s="469">
        <v>1.39</v>
      </c>
      <c r="AD52" s="471"/>
      <c r="AE52" s="217" t="s">
        <v>411</v>
      </c>
    </row>
    <row r="53" spans="1:45">
      <c r="A53" s="624" t="s">
        <v>58</v>
      </c>
      <c r="B53" s="93">
        <v>286641</v>
      </c>
      <c r="C53" s="666">
        <v>2.96</v>
      </c>
      <c r="D53" s="464">
        <v>89.771047490968854</v>
      </c>
      <c r="E53" s="464">
        <v>85.717661599923233</v>
      </c>
      <c r="F53" s="98">
        <v>7.5518008774933299E-5</v>
      </c>
      <c r="G53" s="465"/>
      <c r="H53" s="465"/>
      <c r="I53" s="466">
        <v>16924.010033987754</v>
      </c>
      <c r="J53" s="466"/>
      <c r="K53" s="476">
        <v>6.11</v>
      </c>
      <c r="L53" s="476">
        <v>7.94</v>
      </c>
      <c r="M53" s="476">
        <v>7.93</v>
      </c>
      <c r="N53" s="476">
        <v>8.65</v>
      </c>
      <c r="O53" s="476">
        <v>7.43</v>
      </c>
      <c r="P53" s="476">
        <v>7.89</v>
      </c>
      <c r="Q53" s="476">
        <v>7.89</v>
      </c>
      <c r="R53" s="476">
        <v>7.84</v>
      </c>
      <c r="S53" s="470">
        <v>8.15</v>
      </c>
      <c r="T53" s="470">
        <v>8.2799999999999994</v>
      </c>
      <c r="U53" s="470">
        <v>8.36</v>
      </c>
      <c r="V53" s="470">
        <v>8.27</v>
      </c>
      <c r="W53" s="419">
        <v>10.050000000000001</v>
      </c>
      <c r="X53" s="420">
        <v>11.02</v>
      </c>
      <c r="Y53" s="477">
        <v>10.76</v>
      </c>
      <c r="Z53" s="477">
        <v>11.16</v>
      </c>
      <c r="AA53" s="492">
        <v>11.23</v>
      </c>
      <c r="AB53" s="470">
        <v>10.77</v>
      </c>
      <c r="AC53" s="469">
        <v>11.58</v>
      </c>
      <c r="AD53" s="471"/>
      <c r="AE53" s="217" t="s">
        <v>10</v>
      </c>
    </row>
    <row r="54" spans="1:45">
      <c r="A54" s="624" t="s">
        <v>78</v>
      </c>
      <c r="B54" s="95">
        <v>9485386</v>
      </c>
      <c r="C54" s="666">
        <v>7.617</v>
      </c>
      <c r="D54" s="464">
        <v>114.44453783072571</v>
      </c>
      <c r="E54" s="464">
        <v>138.13780859269258</v>
      </c>
      <c r="F54" s="169">
        <v>4.0999999999999979</v>
      </c>
      <c r="G54" s="481"/>
      <c r="H54" s="481"/>
      <c r="I54" s="466">
        <v>16835.747060849462</v>
      </c>
      <c r="J54" s="466"/>
      <c r="K54" s="476">
        <v>5.82</v>
      </c>
      <c r="L54" s="476">
        <v>5.73</v>
      </c>
      <c r="M54" s="476">
        <v>5.78</v>
      </c>
      <c r="N54" s="476">
        <v>5.88</v>
      </c>
      <c r="O54" s="476">
        <v>6.26</v>
      </c>
      <c r="P54" s="476">
        <v>6.38</v>
      </c>
      <c r="Q54" s="476">
        <v>6.68</v>
      </c>
      <c r="R54" s="476">
        <v>6.56</v>
      </c>
      <c r="S54" s="470">
        <v>6.86</v>
      </c>
      <c r="T54" s="470">
        <v>6.6</v>
      </c>
      <c r="U54" s="470">
        <v>7.06</v>
      </c>
      <c r="V54" s="470">
        <v>6.77</v>
      </c>
      <c r="W54" s="419">
        <v>6.87</v>
      </c>
      <c r="X54" s="419">
        <v>6.95</v>
      </c>
      <c r="Y54" s="477">
        <v>6.86</v>
      </c>
      <c r="Z54" s="477">
        <v>6.37</v>
      </c>
      <c r="AA54" s="492">
        <v>6.4</v>
      </c>
      <c r="AB54" s="470">
        <v>6.5</v>
      </c>
      <c r="AC54" s="469">
        <v>6.8</v>
      </c>
      <c r="AD54" s="471"/>
      <c r="AE54" s="217" t="s">
        <v>10</v>
      </c>
    </row>
    <row r="55" spans="1:45">
      <c r="A55" s="624" t="s">
        <v>32</v>
      </c>
      <c r="B55" s="95">
        <v>11422068</v>
      </c>
      <c r="C55" s="666">
        <v>11.976000000000001</v>
      </c>
      <c r="D55" s="464">
        <v>116.53397776841793</v>
      </c>
      <c r="E55" s="464">
        <v>208.92865417969253</v>
      </c>
      <c r="F55" s="169">
        <v>0.20000000000000018</v>
      </c>
      <c r="G55" s="472">
        <v>1.0409230460387087</v>
      </c>
      <c r="H55" s="472">
        <v>0.95266301269850007</v>
      </c>
      <c r="I55" s="466">
        <v>43826.161930227383</v>
      </c>
      <c r="J55" s="466">
        <v>355.65</v>
      </c>
      <c r="K55" s="479">
        <v>12.15</v>
      </c>
      <c r="L55" s="479">
        <v>12.12</v>
      </c>
      <c r="M55" s="479">
        <v>11.43</v>
      </c>
      <c r="N55" s="479">
        <v>11.85</v>
      </c>
      <c r="O55" s="479">
        <v>11.67</v>
      </c>
      <c r="P55" s="479">
        <v>11.25</v>
      </c>
      <c r="Q55" s="479">
        <v>11.06</v>
      </c>
      <c r="R55" s="479">
        <v>10.64</v>
      </c>
      <c r="S55" s="480">
        <v>10.72</v>
      </c>
      <c r="T55" s="480">
        <v>9.93</v>
      </c>
      <c r="U55" s="470">
        <v>10.59</v>
      </c>
      <c r="V55" s="470">
        <v>9.5500000000000007</v>
      </c>
      <c r="W55" s="419">
        <v>9.36</v>
      </c>
      <c r="X55" s="419">
        <v>9.44</v>
      </c>
      <c r="Y55" s="477">
        <v>8.83</v>
      </c>
      <c r="Z55" s="477">
        <v>9.2100000000000009</v>
      </c>
      <c r="AA55" s="492">
        <v>9.08</v>
      </c>
      <c r="AB55" s="470">
        <v>9.08</v>
      </c>
      <c r="AC55" s="469">
        <v>9.1999999999999993</v>
      </c>
      <c r="AD55" s="471"/>
      <c r="AE55" s="217" t="s">
        <v>10</v>
      </c>
    </row>
    <row r="56" spans="1:45">
      <c r="A56" s="624" t="s">
        <v>227</v>
      </c>
      <c r="B56" s="95">
        <v>383071</v>
      </c>
      <c r="C56" s="666">
        <v>0.89600000000000013</v>
      </c>
      <c r="D56" s="464">
        <v>105.5150574902449</v>
      </c>
      <c r="E56" s="464">
        <v>216.7997681813855</v>
      </c>
      <c r="F56" s="169">
        <v>-10.899999999999999</v>
      </c>
      <c r="G56" s="481"/>
      <c r="H56" s="481"/>
      <c r="I56" s="466">
        <v>7901.9871409780062</v>
      </c>
      <c r="J56" s="466"/>
      <c r="K56" s="474">
        <v>1.27</v>
      </c>
      <c r="L56" s="474">
        <v>1.63</v>
      </c>
      <c r="M56" s="474">
        <v>1.58</v>
      </c>
      <c r="N56" s="474">
        <v>1.53</v>
      </c>
      <c r="O56" s="474">
        <v>1.67</v>
      </c>
      <c r="P56" s="474">
        <v>1.55</v>
      </c>
      <c r="Q56" s="474">
        <v>1.47</v>
      </c>
      <c r="R56" s="474">
        <v>1.58</v>
      </c>
      <c r="S56" s="475">
        <v>0.84</v>
      </c>
      <c r="T56" s="475">
        <v>0.76</v>
      </c>
      <c r="U56" s="468">
        <v>0.78</v>
      </c>
      <c r="V56" s="468">
        <v>0.76</v>
      </c>
      <c r="W56" s="416">
        <v>1.29</v>
      </c>
      <c r="X56" s="418">
        <v>1.3</v>
      </c>
      <c r="Y56" s="169">
        <v>1.19</v>
      </c>
      <c r="Z56" s="169">
        <v>1.22</v>
      </c>
      <c r="AA56" s="492">
        <v>1.21</v>
      </c>
      <c r="AB56" s="470">
        <v>1.19</v>
      </c>
      <c r="AC56" s="469">
        <v>1.18</v>
      </c>
      <c r="AD56" s="471"/>
      <c r="AE56" s="217" t="s">
        <v>10</v>
      </c>
    </row>
    <row r="57" spans="1:45">
      <c r="A57" s="624" t="s">
        <v>358</v>
      </c>
      <c r="B57" s="95">
        <v>84068091</v>
      </c>
      <c r="C57" s="666">
        <v>5.9000000000000011E-2</v>
      </c>
      <c r="D57" s="464">
        <v>71.549100611532694</v>
      </c>
      <c r="E57" s="464">
        <v>56.307090461284311</v>
      </c>
      <c r="F57" s="98">
        <v>-4.4674184084808495</v>
      </c>
      <c r="G57" s="481"/>
      <c r="H57" s="481"/>
      <c r="I57" s="466">
        <v>771.02216522986055</v>
      </c>
      <c r="J57" s="466"/>
      <c r="K57" s="467">
        <v>0.04</v>
      </c>
      <c r="L57" s="467">
        <v>0.04</v>
      </c>
      <c r="M57" s="467">
        <v>0.04</v>
      </c>
      <c r="N57" s="467">
        <v>0.05</v>
      </c>
      <c r="O57" s="467">
        <v>0.04</v>
      </c>
      <c r="P57" s="467">
        <v>0.05</v>
      </c>
      <c r="Q57" s="467">
        <v>0.05</v>
      </c>
      <c r="R57" s="467">
        <v>0.05</v>
      </c>
      <c r="S57" s="468">
        <v>0.05</v>
      </c>
      <c r="T57" s="468">
        <v>0.05</v>
      </c>
      <c r="U57" s="468">
        <v>0.05</v>
      </c>
      <c r="V57" s="468">
        <v>0.05</v>
      </c>
      <c r="W57" s="416">
        <v>0.05</v>
      </c>
      <c r="X57" s="418">
        <v>0.06</v>
      </c>
      <c r="Y57" s="169">
        <v>0.08</v>
      </c>
      <c r="Z57" s="169">
        <v>0.05</v>
      </c>
      <c r="AA57" s="492">
        <v>0.04</v>
      </c>
      <c r="AB57" s="470">
        <v>0.04</v>
      </c>
      <c r="AC57" s="469">
        <v>0.03</v>
      </c>
      <c r="AD57" s="471"/>
      <c r="AE57" s="217" t="s">
        <v>411</v>
      </c>
      <c r="AN57" s="421"/>
      <c r="AO57" s="422"/>
      <c r="AP57" s="423"/>
      <c r="AQ57" s="423"/>
      <c r="AR57" s="274"/>
      <c r="AS57" s="274"/>
    </row>
    <row r="58" spans="1:45">
      <c r="A58" s="624" t="s">
        <v>228</v>
      </c>
      <c r="B58" s="95">
        <v>63968</v>
      </c>
      <c r="C58" s="666">
        <v>4.5630000000000006</v>
      </c>
      <c r="D58" s="478"/>
      <c r="E58" s="478"/>
      <c r="F58" s="98">
        <v>0</v>
      </c>
      <c r="G58" s="465"/>
      <c r="H58" s="465"/>
      <c r="I58" s="466">
        <v>56105.778743793395</v>
      </c>
      <c r="J58" s="466"/>
      <c r="K58" s="476">
        <v>4.3600000000000003</v>
      </c>
      <c r="L58" s="476">
        <v>3.79</v>
      </c>
      <c r="M58" s="476">
        <v>4.28</v>
      </c>
      <c r="N58" s="476">
        <v>4.25</v>
      </c>
      <c r="O58" s="476">
        <v>4.91</v>
      </c>
      <c r="P58" s="476">
        <v>4.3600000000000003</v>
      </c>
      <c r="Q58" s="476">
        <v>4.22</v>
      </c>
      <c r="R58" s="476">
        <v>5.82</v>
      </c>
      <c r="S58" s="470">
        <v>3.98</v>
      </c>
      <c r="T58" s="470">
        <v>5.23</v>
      </c>
      <c r="U58" s="470">
        <v>5.59</v>
      </c>
      <c r="V58" s="470">
        <v>5.57</v>
      </c>
      <c r="W58" s="419">
        <v>9.75</v>
      </c>
      <c r="X58" s="420">
        <v>6.11</v>
      </c>
      <c r="Y58" s="477">
        <v>6.04</v>
      </c>
      <c r="Z58" s="477">
        <v>6.91</v>
      </c>
      <c r="AA58" s="492">
        <v>7.03</v>
      </c>
      <c r="AB58" s="470">
        <v>7.13</v>
      </c>
      <c r="AC58" s="469">
        <v>7.21</v>
      </c>
      <c r="AD58" s="471"/>
      <c r="AE58" s="217" t="s">
        <v>328</v>
      </c>
      <c r="AN58" s="421"/>
      <c r="AO58" s="422"/>
      <c r="AP58" s="423"/>
      <c r="AQ58" s="423"/>
      <c r="AR58" s="274"/>
      <c r="AS58" s="274"/>
    </row>
    <row r="59" spans="1:45">
      <c r="A59" s="624" t="s">
        <v>166</v>
      </c>
      <c r="B59" s="95">
        <v>56318348</v>
      </c>
      <c r="C59" s="666">
        <v>8.6999999999999994E-2</v>
      </c>
      <c r="D59" s="464">
        <v>88.089359809497509</v>
      </c>
      <c r="E59" s="464">
        <v>70.995412731086205</v>
      </c>
      <c r="F59" s="98">
        <v>-11.10000000000001</v>
      </c>
      <c r="G59" s="481"/>
      <c r="H59" s="481"/>
      <c r="I59" s="466">
        <v>2571.2405620693085</v>
      </c>
      <c r="J59" s="466"/>
      <c r="K59" s="467">
        <v>0.09</v>
      </c>
      <c r="L59" s="467">
        <v>0.09</v>
      </c>
      <c r="M59" s="467">
        <v>0.1</v>
      </c>
      <c r="N59" s="467">
        <v>0.11</v>
      </c>
      <c r="O59" s="467">
        <v>0.14000000000000001</v>
      </c>
      <c r="P59" s="467">
        <v>0.15</v>
      </c>
      <c r="Q59" s="467">
        <v>0.15</v>
      </c>
      <c r="R59" s="467">
        <v>0.14000000000000001</v>
      </c>
      <c r="S59" s="468">
        <v>0.14000000000000001</v>
      </c>
      <c r="T59" s="468">
        <v>0.13</v>
      </c>
      <c r="U59" s="468">
        <v>0.15</v>
      </c>
      <c r="V59" s="468">
        <v>0.19</v>
      </c>
      <c r="W59" s="416">
        <v>0.22</v>
      </c>
      <c r="X59" s="418">
        <v>0.22</v>
      </c>
      <c r="Y59" s="169">
        <v>0.22</v>
      </c>
      <c r="Z59" s="169">
        <v>0.24</v>
      </c>
      <c r="AA59" s="492">
        <v>0.22</v>
      </c>
      <c r="AB59" s="470">
        <v>0.23</v>
      </c>
      <c r="AC59" s="469">
        <v>0.23</v>
      </c>
      <c r="AD59" s="471"/>
      <c r="AE59" s="217" t="s">
        <v>411</v>
      </c>
      <c r="AN59" s="421"/>
      <c r="AO59" s="422"/>
      <c r="AP59" s="423"/>
      <c r="AQ59" s="423"/>
      <c r="AR59" s="274"/>
      <c r="AS59" s="274"/>
    </row>
    <row r="60" spans="1:45">
      <c r="A60" s="624" t="s">
        <v>99</v>
      </c>
      <c r="B60" s="95">
        <v>11353142</v>
      </c>
      <c r="C60" s="666">
        <v>1.0630000000000002</v>
      </c>
      <c r="D60" s="464">
        <v>94.692102611673548</v>
      </c>
      <c r="E60" s="464">
        <v>137.83088602401781</v>
      </c>
      <c r="F60" s="169">
        <v>-11.623630301270449</v>
      </c>
      <c r="G60" s="481"/>
      <c r="H60" s="481"/>
      <c r="I60" s="466">
        <v>6283.8113670842131</v>
      </c>
      <c r="J60" s="466"/>
      <c r="K60" s="467">
        <v>0.99</v>
      </c>
      <c r="L60" s="467">
        <v>0.91</v>
      </c>
      <c r="M60" s="467">
        <v>0.94</v>
      </c>
      <c r="N60" s="467">
        <v>1.01</v>
      </c>
      <c r="O60" s="467">
        <v>1.06</v>
      </c>
      <c r="P60" s="467">
        <v>1.0900000000000001</v>
      </c>
      <c r="Q60" s="467">
        <v>1.1599999999999999</v>
      </c>
      <c r="R60" s="467">
        <v>1.24</v>
      </c>
      <c r="S60" s="468">
        <v>1.33</v>
      </c>
      <c r="T60" s="468">
        <v>1.39</v>
      </c>
      <c r="U60" s="468">
        <v>1.5</v>
      </c>
      <c r="V60" s="468">
        <v>1.6</v>
      </c>
      <c r="W60" s="416">
        <v>1.76</v>
      </c>
      <c r="X60" s="416">
        <v>1.75</v>
      </c>
      <c r="Y60" s="169">
        <v>1.86</v>
      </c>
      <c r="Z60" s="169">
        <v>1.83</v>
      </c>
      <c r="AA60" s="492">
        <v>1.99</v>
      </c>
      <c r="AB60" s="470">
        <v>2.0099999999999998</v>
      </c>
      <c r="AC60" s="469">
        <v>2.0299999999999998</v>
      </c>
      <c r="AD60" s="471"/>
      <c r="AE60" s="217" t="s">
        <v>10</v>
      </c>
      <c r="AN60" s="421"/>
      <c r="AO60" s="422"/>
      <c r="AP60" s="423"/>
      <c r="AQ60" s="423"/>
      <c r="AR60" s="274"/>
      <c r="AS60" s="274"/>
    </row>
    <row r="61" spans="1:45">
      <c r="A61" s="624" t="s">
        <v>229</v>
      </c>
      <c r="B61" s="95">
        <v>3323929</v>
      </c>
      <c r="C61" s="666">
        <v>2.8880000000000003</v>
      </c>
      <c r="D61" s="464">
        <v>93.697639950547725</v>
      </c>
      <c r="E61" s="464">
        <v>100.86200016306988</v>
      </c>
      <c r="F61" s="169">
        <v>-0.50000000000000044</v>
      </c>
      <c r="G61" s="481"/>
      <c r="H61" s="481"/>
      <c r="I61" s="466">
        <v>11126.16222564865</v>
      </c>
      <c r="J61" s="466"/>
      <c r="K61" s="479">
        <v>3.8</v>
      </c>
      <c r="L61" s="479">
        <v>3.75</v>
      </c>
      <c r="M61" s="479">
        <v>3.94</v>
      </c>
      <c r="N61" s="479">
        <v>4.03</v>
      </c>
      <c r="O61" s="479">
        <v>4.25</v>
      </c>
      <c r="P61" s="479">
        <v>4.47</v>
      </c>
      <c r="Q61" s="479">
        <v>4.96</v>
      </c>
      <c r="R61" s="479">
        <v>5.23</v>
      </c>
      <c r="S61" s="480">
        <v>5.75</v>
      </c>
      <c r="T61" s="480">
        <v>5.78</v>
      </c>
      <c r="U61" s="470">
        <v>5.96</v>
      </c>
      <c r="V61" s="470">
        <v>6.84</v>
      </c>
      <c r="W61" s="419">
        <v>6.37</v>
      </c>
      <c r="X61" s="419">
        <v>6.42</v>
      </c>
      <c r="Y61" s="477">
        <v>6.57</v>
      </c>
      <c r="Z61" s="477">
        <v>6.78</v>
      </c>
      <c r="AA61" s="492">
        <v>7.8</v>
      </c>
      <c r="AB61" s="470">
        <v>7.85</v>
      </c>
      <c r="AC61" s="469">
        <v>7.83</v>
      </c>
      <c r="AD61" s="471"/>
      <c r="AE61" s="217" t="s">
        <v>10</v>
      </c>
      <c r="AN61" s="421"/>
      <c r="AO61" s="422"/>
      <c r="AP61" s="423"/>
      <c r="AQ61" s="423"/>
      <c r="AR61" s="274"/>
      <c r="AS61" s="274"/>
    </row>
    <row r="62" spans="1:45">
      <c r="A62" s="624" t="s">
        <v>83</v>
      </c>
      <c r="B62" s="95">
        <v>2254126</v>
      </c>
      <c r="C62" s="666">
        <v>2.1320000000000001</v>
      </c>
      <c r="D62" s="464">
        <v>93.824386245766036</v>
      </c>
      <c r="E62" s="464">
        <v>97.318167670152107</v>
      </c>
      <c r="F62" s="169">
        <v>-5.0999999999999961</v>
      </c>
      <c r="G62" s="481"/>
      <c r="H62" s="481"/>
      <c r="I62" s="466">
        <v>15464.187893440787</v>
      </c>
      <c r="J62" s="466"/>
      <c r="K62" s="476">
        <v>2.42</v>
      </c>
      <c r="L62" s="476">
        <v>2.31</v>
      </c>
      <c r="M62" s="476">
        <v>2.38</v>
      </c>
      <c r="N62" s="476">
        <v>2.29</v>
      </c>
      <c r="O62" s="476">
        <v>2.27</v>
      </c>
      <c r="P62" s="476">
        <v>2.41</v>
      </c>
      <c r="Q62" s="476">
        <v>2.2599999999999998</v>
      </c>
      <c r="R62" s="476">
        <v>2.34</v>
      </c>
      <c r="S62" s="470">
        <v>2.33</v>
      </c>
      <c r="T62" s="470">
        <v>2.1800000000000002</v>
      </c>
      <c r="U62" s="470">
        <v>1.74</v>
      </c>
      <c r="V62" s="470">
        <v>2.0099999999999998</v>
      </c>
      <c r="W62" s="419">
        <v>2.4500000000000002</v>
      </c>
      <c r="X62" s="419">
        <v>2.6</v>
      </c>
      <c r="Y62" s="477">
        <v>3.26</v>
      </c>
      <c r="Z62" s="477">
        <v>3.25</v>
      </c>
      <c r="AA62" s="492">
        <v>3.15</v>
      </c>
      <c r="AB62" s="470">
        <v>3.35</v>
      </c>
      <c r="AC62" s="469">
        <v>3.19</v>
      </c>
      <c r="AD62" s="471"/>
      <c r="AE62" s="217" t="s">
        <v>10</v>
      </c>
      <c r="AN62" s="421"/>
      <c r="AO62" s="422"/>
      <c r="AP62" s="423"/>
      <c r="AQ62" s="423"/>
      <c r="AR62" s="274"/>
      <c r="AS62" s="274"/>
    </row>
    <row r="63" spans="1:45">
      <c r="A63" s="624" t="s">
        <v>84</v>
      </c>
      <c r="B63" s="95">
        <v>209469333</v>
      </c>
      <c r="C63" s="666">
        <v>1.7259999999999998</v>
      </c>
      <c r="D63" s="464">
        <v>111.87378646377101</v>
      </c>
      <c r="E63" s="464">
        <v>151.29698181055531</v>
      </c>
      <c r="F63" s="169">
        <v>-8.2260980164481605</v>
      </c>
      <c r="G63" s="472">
        <v>3.2256227246210464E-3</v>
      </c>
      <c r="H63" s="472">
        <v>1.7076830024151834E-2</v>
      </c>
      <c r="I63" s="466">
        <v>14792.966832690343</v>
      </c>
      <c r="J63" s="466">
        <v>9.3800000000000008</v>
      </c>
      <c r="K63" s="474">
        <v>2.08</v>
      </c>
      <c r="L63" s="474">
        <v>2.06</v>
      </c>
      <c r="M63" s="474">
        <v>2.0299999999999998</v>
      </c>
      <c r="N63" s="474">
        <v>1.99</v>
      </c>
      <c r="O63" s="474">
        <v>2.0499999999999998</v>
      </c>
      <c r="P63" s="474">
        <v>2.04</v>
      </c>
      <c r="Q63" s="474">
        <v>2.0299999999999998</v>
      </c>
      <c r="R63" s="474">
        <v>2.1</v>
      </c>
      <c r="S63" s="475">
        <v>2.1800000000000002</v>
      </c>
      <c r="T63" s="475">
        <v>2.02</v>
      </c>
      <c r="U63" s="468">
        <v>2.2599999999999998</v>
      </c>
      <c r="V63" s="468">
        <v>2.34</v>
      </c>
      <c r="W63" s="416">
        <v>2.4900000000000002</v>
      </c>
      <c r="X63" s="424">
        <v>2.63</v>
      </c>
      <c r="Y63" s="161">
        <v>2.74</v>
      </c>
      <c r="Z63" s="161">
        <v>2.57</v>
      </c>
      <c r="AA63" s="492">
        <v>2.38</v>
      </c>
      <c r="AB63" s="470">
        <v>2.42</v>
      </c>
      <c r="AC63" s="469">
        <v>2.37</v>
      </c>
      <c r="AD63" s="471"/>
      <c r="AE63" s="217" t="s">
        <v>10</v>
      </c>
      <c r="AN63" s="421"/>
      <c r="AO63" s="422"/>
      <c r="AP63" s="423"/>
      <c r="AQ63" s="423"/>
      <c r="AR63" s="274"/>
      <c r="AS63" s="274"/>
    </row>
    <row r="64" spans="1:45">
      <c r="A64" s="624" t="s">
        <v>16</v>
      </c>
      <c r="B64" s="95">
        <v>428962</v>
      </c>
      <c r="C64" s="666">
        <v>14.940999999999997</v>
      </c>
      <c r="D64" s="464">
        <v>109.801155197705</v>
      </c>
      <c r="E64" s="464">
        <v>63.385851471087278</v>
      </c>
      <c r="F64" s="169">
        <v>-14.973026886383352</v>
      </c>
      <c r="G64" s="481"/>
      <c r="H64" s="481"/>
      <c r="I64" s="466">
        <v>79088.473469644814</v>
      </c>
      <c r="J64" s="466"/>
      <c r="K64" s="476">
        <v>14.81</v>
      </c>
      <c r="L64" s="476">
        <v>14.53</v>
      </c>
      <c r="M64" s="476">
        <v>13.93</v>
      </c>
      <c r="N64" s="476">
        <v>16.27</v>
      </c>
      <c r="O64" s="476">
        <v>14.74</v>
      </c>
      <c r="P64" s="476">
        <v>14.2</v>
      </c>
      <c r="Q64" s="476">
        <v>20.85</v>
      </c>
      <c r="R64" s="476">
        <v>19.53</v>
      </c>
      <c r="S64" s="470">
        <v>21.33</v>
      </c>
      <c r="T64" s="470">
        <v>20.92</v>
      </c>
      <c r="U64" s="470">
        <v>18.940000000000001</v>
      </c>
      <c r="V64" s="470">
        <v>19.13</v>
      </c>
      <c r="W64" s="419">
        <v>18.690000000000001</v>
      </c>
      <c r="X64" s="420">
        <v>18.18</v>
      </c>
      <c r="Y64" s="477">
        <v>17.5</v>
      </c>
      <c r="Z64" s="477">
        <v>15.59</v>
      </c>
      <c r="AA64" s="492">
        <v>15.85</v>
      </c>
      <c r="AB64" s="470">
        <v>15.88</v>
      </c>
      <c r="AC64" s="469">
        <v>15.96</v>
      </c>
      <c r="AD64" s="471"/>
      <c r="AE64" s="217" t="s">
        <v>10</v>
      </c>
      <c r="AN64" s="421"/>
      <c r="AO64" s="422"/>
      <c r="AP64" s="423"/>
      <c r="AQ64" s="423"/>
      <c r="AR64" s="274"/>
      <c r="AS64" s="274"/>
    </row>
    <row r="65" spans="1:45">
      <c r="A65" s="624" t="s">
        <v>77</v>
      </c>
      <c r="B65" s="95">
        <v>7024216</v>
      </c>
      <c r="C65" s="666">
        <v>7.141</v>
      </c>
      <c r="D65" s="464">
        <v>113.54505731540482</v>
      </c>
      <c r="E65" s="464">
        <v>102.30925912989846</v>
      </c>
      <c r="F65" s="169">
        <v>9.0682897573030115</v>
      </c>
      <c r="G65" s="472">
        <v>0.45920615093379841</v>
      </c>
      <c r="H65" s="472">
        <v>0.52876170638236886</v>
      </c>
      <c r="I65" s="466">
        <v>17008.000144764272</v>
      </c>
      <c r="J65" s="466">
        <v>0.1</v>
      </c>
      <c r="K65" s="479">
        <v>5.97</v>
      </c>
      <c r="L65" s="479">
        <v>6.28</v>
      </c>
      <c r="M65" s="479">
        <v>5.98</v>
      </c>
      <c r="N65" s="479">
        <v>6.78</v>
      </c>
      <c r="O65" s="479">
        <v>6.55</v>
      </c>
      <c r="P65" s="479">
        <v>6.77</v>
      </c>
      <c r="Q65" s="479">
        <v>6.99</v>
      </c>
      <c r="R65" s="479">
        <v>7.55</v>
      </c>
      <c r="S65" s="480">
        <v>7.2</v>
      </c>
      <c r="T65" s="480">
        <v>6.18</v>
      </c>
      <c r="U65" s="470">
        <v>6.57</v>
      </c>
      <c r="V65" s="470">
        <v>7.32</v>
      </c>
      <c r="W65" s="419">
        <v>6.7</v>
      </c>
      <c r="X65" s="419">
        <v>6.04</v>
      </c>
      <c r="Y65" s="477">
        <v>6.41</v>
      </c>
      <c r="Z65" s="477">
        <v>6.75</v>
      </c>
      <c r="AA65" s="492">
        <v>6.29</v>
      </c>
      <c r="AB65" s="470">
        <v>6.7</v>
      </c>
      <c r="AC65" s="469">
        <v>6.34</v>
      </c>
      <c r="AD65" s="471"/>
      <c r="AE65" s="217" t="s">
        <v>10</v>
      </c>
      <c r="AN65" s="421"/>
      <c r="AO65" s="422"/>
      <c r="AP65" s="423"/>
      <c r="AQ65" s="423"/>
      <c r="AR65" s="274"/>
      <c r="AS65" s="274"/>
    </row>
    <row r="66" spans="1:45">
      <c r="A66" s="624" t="s">
        <v>326</v>
      </c>
      <c r="B66" s="95">
        <v>53708395</v>
      </c>
      <c r="C66" s="666">
        <v>0.15599999999999997</v>
      </c>
      <c r="D66" s="464">
        <v>80.771569432525965</v>
      </c>
      <c r="E66" s="464">
        <v>95.989491696676339</v>
      </c>
      <c r="F66" s="98">
        <v>-15.399999999999991</v>
      </c>
      <c r="G66" s="465"/>
      <c r="H66" s="465"/>
      <c r="I66" s="466">
        <v>1198.3237109130305</v>
      </c>
      <c r="J66" s="466"/>
      <c r="K66" s="467">
        <v>0.22</v>
      </c>
      <c r="L66" s="467">
        <v>0.19</v>
      </c>
      <c r="M66" s="467">
        <v>0.19</v>
      </c>
      <c r="N66" s="467">
        <v>0.23</v>
      </c>
      <c r="O66" s="467">
        <v>0.22</v>
      </c>
      <c r="P66" s="467">
        <v>0.23</v>
      </c>
      <c r="Q66" s="467">
        <v>0.21</v>
      </c>
      <c r="R66" s="467">
        <v>0.22</v>
      </c>
      <c r="S66" s="468">
        <v>0.17</v>
      </c>
      <c r="T66" s="468">
        <v>0.15</v>
      </c>
      <c r="U66" s="468">
        <v>0.17</v>
      </c>
      <c r="V66" s="468">
        <v>0.17</v>
      </c>
      <c r="W66" s="416">
        <v>0.24</v>
      </c>
      <c r="X66" s="418">
        <v>0.28000000000000003</v>
      </c>
      <c r="Y66" s="169">
        <v>0.4</v>
      </c>
      <c r="Z66" s="169">
        <v>0.48</v>
      </c>
      <c r="AA66" s="492">
        <v>0.57999999999999996</v>
      </c>
      <c r="AB66" s="470">
        <v>0.59</v>
      </c>
      <c r="AC66" s="469">
        <v>0.61</v>
      </c>
      <c r="AD66" s="471"/>
      <c r="AE66" s="217" t="s">
        <v>411</v>
      </c>
      <c r="AN66" s="421"/>
      <c r="AO66" s="422"/>
      <c r="AP66" s="423"/>
      <c r="AQ66" s="423"/>
      <c r="AR66" s="274"/>
      <c r="AS66" s="274"/>
    </row>
    <row r="67" spans="1:45">
      <c r="A67" s="624" t="s">
        <v>138</v>
      </c>
      <c r="B67" s="95">
        <v>51393010</v>
      </c>
      <c r="C67" s="666">
        <v>0.25</v>
      </c>
      <c r="D67" s="464">
        <v>88.63269561370457</v>
      </c>
      <c r="E67" s="464">
        <v>57.06389460973346</v>
      </c>
      <c r="F67" s="98">
        <v>-0.50000000000000044</v>
      </c>
      <c r="G67" s="481"/>
      <c r="H67" s="481"/>
      <c r="I67" s="466">
        <v>2781.9688851345509</v>
      </c>
      <c r="J67" s="466"/>
      <c r="K67" s="467">
        <v>0.27</v>
      </c>
      <c r="L67" s="467">
        <v>0.25</v>
      </c>
      <c r="M67" s="467">
        <v>0.24</v>
      </c>
      <c r="N67" s="467">
        <v>0.21</v>
      </c>
      <c r="O67" s="467">
        <v>0.23</v>
      </c>
      <c r="P67" s="467">
        <v>0.25</v>
      </c>
      <c r="Q67" s="467">
        <v>0.26</v>
      </c>
      <c r="R67" s="467">
        <v>0.26</v>
      </c>
      <c r="S67" s="468">
        <v>0.27</v>
      </c>
      <c r="T67" s="468">
        <v>0.3</v>
      </c>
      <c r="U67" s="468">
        <v>0.32</v>
      </c>
      <c r="V67" s="468">
        <v>0.32</v>
      </c>
      <c r="W67" s="416">
        <v>0.28999999999999998</v>
      </c>
      <c r="X67" s="418">
        <v>0.31</v>
      </c>
      <c r="Y67" s="169">
        <v>0.32</v>
      </c>
      <c r="Z67" s="169">
        <v>0.36</v>
      </c>
      <c r="AA67" s="492">
        <v>0.4</v>
      </c>
      <c r="AB67" s="470">
        <v>0.41</v>
      </c>
      <c r="AC67" s="469">
        <v>0.41</v>
      </c>
      <c r="AD67" s="471"/>
      <c r="AE67" s="217" t="s">
        <v>411</v>
      </c>
      <c r="AN67" s="421"/>
      <c r="AO67" s="422"/>
      <c r="AP67" s="423"/>
      <c r="AQ67" s="423"/>
      <c r="AR67" s="274"/>
      <c r="AS67" s="274"/>
    </row>
    <row r="68" spans="1:45">
      <c r="A68" s="624" t="s">
        <v>122</v>
      </c>
      <c r="B68" s="95">
        <v>49648685</v>
      </c>
      <c r="C68" s="666">
        <v>1.6120000000000001</v>
      </c>
      <c r="D68" s="464">
        <v>116.80115708012214</v>
      </c>
      <c r="E68" s="464">
        <v>83.414294394355423</v>
      </c>
      <c r="F68" s="98">
        <v>-5.5246801777834014</v>
      </c>
      <c r="G68" s="481"/>
      <c r="H68" s="481"/>
      <c r="I68" s="466">
        <v>12613.936728310286</v>
      </c>
      <c r="J68" s="466">
        <v>0.3</v>
      </c>
      <c r="K68" s="474">
        <v>1.53</v>
      </c>
      <c r="L68" s="474">
        <v>1.49</v>
      </c>
      <c r="M68" s="474">
        <v>1.41</v>
      </c>
      <c r="N68" s="474">
        <v>1.38</v>
      </c>
      <c r="O68" s="474">
        <v>1.37</v>
      </c>
      <c r="P68" s="474">
        <v>1.4</v>
      </c>
      <c r="Q68" s="474">
        <v>1.36</v>
      </c>
      <c r="R68" s="474">
        <v>1.38</v>
      </c>
      <c r="S68" s="475">
        <v>1.38</v>
      </c>
      <c r="T68" s="475">
        <v>1.43</v>
      </c>
      <c r="U68" s="468">
        <v>1.45</v>
      </c>
      <c r="V68" s="468">
        <v>1.56</v>
      </c>
      <c r="W68" s="416">
        <v>1.54</v>
      </c>
      <c r="X68" s="418">
        <v>1.64</v>
      </c>
      <c r="Y68" s="169">
        <v>1.67</v>
      </c>
      <c r="Z68" s="169">
        <v>1.65</v>
      </c>
      <c r="AA68" s="492">
        <v>1.82</v>
      </c>
      <c r="AB68" s="470">
        <v>1.76</v>
      </c>
      <c r="AC68" s="469">
        <v>1.82</v>
      </c>
      <c r="AD68" s="471"/>
      <c r="AE68" s="217" t="s">
        <v>411</v>
      </c>
      <c r="AN68" s="421"/>
      <c r="AO68" s="422"/>
      <c r="AP68" s="423"/>
      <c r="AQ68" s="423"/>
      <c r="AR68" s="274"/>
      <c r="AS68" s="274"/>
    </row>
    <row r="69" spans="1:45">
      <c r="A69" s="624" t="s">
        <v>169</v>
      </c>
      <c r="B69" s="95">
        <v>42723139</v>
      </c>
      <c r="C69" s="666">
        <v>4.3999999999999997E-2</v>
      </c>
      <c r="D69" s="464">
        <v>85.181917492866475</v>
      </c>
      <c r="E69" s="464">
        <v>85.363850097005781</v>
      </c>
      <c r="F69" s="98">
        <v>-13.4</v>
      </c>
      <c r="G69" s="481"/>
      <c r="H69" s="481"/>
      <c r="I69" s="466">
        <v>1717.2641594632926</v>
      </c>
      <c r="J69" s="466"/>
      <c r="K69" s="467">
        <v>0.05</v>
      </c>
      <c r="L69" s="467">
        <v>0.05</v>
      </c>
      <c r="M69" s="467">
        <v>0.05</v>
      </c>
      <c r="N69" s="467">
        <v>0.06</v>
      </c>
      <c r="O69" s="467">
        <v>0.06</v>
      </c>
      <c r="P69" s="467">
        <v>0.06</v>
      </c>
      <c r="Q69" s="467">
        <v>0.06</v>
      </c>
      <c r="R69" s="467">
        <v>7.0000000000000007E-2</v>
      </c>
      <c r="S69" s="468">
        <v>0.12</v>
      </c>
      <c r="T69" s="468">
        <v>0.11</v>
      </c>
      <c r="U69" s="468">
        <v>0.11</v>
      </c>
      <c r="V69" s="468">
        <v>0.12</v>
      </c>
      <c r="W69" s="416">
        <v>0.13</v>
      </c>
      <c r="X69" s="418">
        <v>0.12</v>
      </c>
      <c r="Y69" s="169">
        <v>0.12</v>
      </c>
      <c r="Z69" s="169">
        <v>0.12</v>
      </c>
      <c r="AA69" s="492">
        <v>0.12</v>
      </c>
      <c r="AB69" s="470">
        <v>0.13</v>
      </c>
      <c r="AC69" s="469">
        <v>0.12</v>
      </c>
      <c r="AD69" s="471"/>
      <c r="AE69" s="217" t="s">
        <v>411</v>
      </c>
      <c r="AN69" s="421"/>
      <c r="AO69" s="422"/>
      <c r="AP69" s="423"/>
      <c r="AQ69" s="423"/>
      <c r="AR69" s="274"/>
      <c r="AS69" s="274"/>
    </row>
    <row r="70" spans="1:45">
      <c r="A70" s="624" t="s">
        <v>27</v>
      </c>
      <c r="B70" s="95">
        <v>37058856</v>
      </c>
      <c r="C70" s="666">
        <v>16.696999999999996</v>
      </c>
      <c r="D70" s="464">
        <v>122.87783836521564</v>
      </c>
      <c r="E70" s="464">
        <v>213.14424707174243</v>
      </c>
      <c r="F70" s="169">
        <v>-0.17150962425397653</v>
      </c>
      <c r="G70" s="472">
        <v>0.7067597466280523</v>
      </c>
      <c r="H70" s="472">
        <v>0.64070204792273777</v>
      </c>
      <c r="I70" s="466">
        <v>43005.203488393723</v>
      </c>
      <c r="J70" s="466">
        <v>767.28</v>
      </c>
      <c r="K70" s="476">
        <v>18.149999999999999</v>
      </c>
      <c r="L70" s="476">
        <v>17.649999999999999</v>
      </c>
      <c r="M70" s="476">
        <v>17.7</v>
      </c>
      <c r="N70" s="476">
        <v>18.149999999999999</v>
      </c>
      <c r="O70" s="476">
        <v>17.739999999999998</v>
      </c>
      <c r="P70" s="476">
        <v>17.95</v>
      </c>
      <c r="Q70" s="476">
        <v>17.55</v>
      </c>
      <c r="R70" s="476">
        <v>18.329999999999998</v>
      </c>
      <c r="S70" s="470">
        <v>17.510000000000002</v>
      </c>
      <c r="T70" s="470">
        <v>16.27</v>
      </c>
      <c r="U70" s="470">
        <v>16.559999999999999</v>
      </c>
      <c r="V70" s="470">
        <v>16.68</v>
      </c>
      <c r="W70" s="419">
        <v>16.55</v>
      </c>
      <c r="X70" s="419">
        <v>16.78</v>
      </c>
      <c r="Y70" s="477">
        <v>16.72</v>
      </c>
      <c r="Z70" s="477">
        <v>16.41</v>
      </c>
      <c r="AA70" s="492">
        <v>16.18</v>
      </c>
      <c r="AB70" s="470">
        <v>16.25</v>
      </c>
      <c r="AC70" s="469">
        <v>16.079999999999998</v>
      </c>
      <c r="AD70" s="471"/>
      <c r="AE70" s="217" t="s">
        <v>10</v>
      </c>
      <c r="AN70" s="421"/>
      <c r="AO70" s="422"/>
      <c r="AP70" s="423"/>
      <c r="AQ70" s="423"/>
      <c r="AR70" s="274"/>
      <c r="AS70" s="274"/>
    </row>
    <row r="71" spans="1:45">
      <c r="A71" s="624" t="s">
        <v>230</v>
      </c>
      <c r="B71" s="95">
        <v>543767</v>
      </c>
      <c r="C71" s="666">
        <v>0.26200000000000001</v>
      </c>
      <c r="D71" s="464">
        <v>87.298111790465299</v>
      </c>
      <c r="E71" s="478"/>
      <c r="F71" s="98">
        <v>7.9999999999999991</v>
      </c>
      <c r="G71" s="465"/>
      <c r="H71" s="465"/>
      <c r="I71" s="466">
        <v>6177.4719291935771</v>
      </c>
      <c r="J71" s="466"/>
      <c r="K71" s="467">
        <v>0.36</v>
      </c>
      <c r="L71" s="467">
        <v>0.24</v>
      </c>
      <c r="M71" s="467">
        <v>0.23</v>
      </c>
      <c r="N71" s="467">
        <v>0.24</v>
      </c>
      <c r="O71" s="467">
        <v>0.49</v>
      </c>
      <c r="P71" s="467">
        <v>0.48</v>
      </c>
      <c r="Q71" s="467">
        <v>0.47</v>
      </c>
      <c r="R71" s="467">
        <v>0.63</v>
      </c>
      <c r="S71" s="468">
        <v>0.62</v>
      </c>
      <c r="T71" s="468">
        <v>0.65</v>
      </c>
      <c r="U71" s="468">
        <v>0.66</v>
      </c>
      <c r="V71" s="468">
        <v>0.77</v>
      </c>
      <c r="W71" s="416">
        <v>0.79</v>
      </c>
      <c r="X71" s="418">
        <v>1.41</v>
      </c>
      <c r="Y71" s="169">
        <v>1.44</v>
      </c>
      <c r="Z71" s="169">
        <v>1.65</v>
      </c>
      <c r="AA71" s="492">
        <v>1.66</v>
      </c>
      <c r="AB71" s="470">
        <v>1.82</v>
      </c>
      <c r="AC71" s="469">
        <v>1.87</v>
      </c>
      <c r="AD71" s="471"/>
      <c r="AE71" s="217" t="s">
        <v>329</v>
      </c>
      <c r="AN71" s="421"/>
      <c r="AO71" s="422"/>
      <c r="AP71" s="423"/>
      <c r="AQ71" s="423"/>
      <c r="AR71" s="274"/>
      <c r="AS71" s="274"/>
    </row>
    <row r="72" spans="1:45">
      <c r="A72" s="624" t="s">
        <v>231</v>
      </c>
      <c r="B72" s="95">
        <v>64174</v>
      </c>
      <c r="C72" s="666">
        <v>5.3720000000000008</v>
      </c>
      <c r="D72" s="478"/>
      <c r="E72" s="464">
        <v>150.93565460580635</v>
      </c>
      <c r="F72" s="98">
        <v>0</v>
      </c>
      <c r="G72" s="465"/>
      <c r="H72" s="465"/>
      <c r="I72" s="466">
        <v>68059.028674358487</v>
      </c>
      <c r="J72" s="466"/>
      <c r="K72" s="479">
        <v>4.17</v>
      </c>
      <c r="L72" s="479">
        <v>3.99</v>
      </c>
      <c r="M72" s="479">
        <v>3.84</v>
      </c>
      <c r="N72" s="479">
        <v>3.73</v>
      </c>
      <c r="O72" s="479">
        <v>4.49</v>
      </c>
      <c r="P72" s="479">
        <v>3.87</v>
      </c>
      <c r="Q72" s="479">
        <v>4.25</v>
      </c>
      <c r="R72" s="479">
        <v>4.87</v>
      </c>
      <c r="S72" s="480">
        <v>6.02</v>
      </c>
      <c r="T72" s="480">
        <v>4.93</v>
      </c>
      <c r="U72" s="470">
        <v>5.13</v>
      </c>
      <c r="V72" s="470">
        <v>4.9800000000000004</v>
      </c>
      <c r="W72" s="419">
        <v>8.5500000000000007</v>
      </c>
      <c r="X72" s="420">
        <v>8.6999999999999993</v>
      </c>
      <c r="Y72" s="477">
        <v>7.96</v>
      </c>
      <c r="Z72" s="477">
        <v>8.23</v>
      </c>
      <c r="AA72" s="492">
        <v>8.2100000000000009</v>
      </c>
      <c r="AB72" s="470">
        <v>8.18</v>
      </c>
      <c r="AC72" s="469">
        <v>8.1300000000000008</v>
      </c>
      <c r="AD72" s="471"/>
      <c r="AE72" s="217" t="s">
        <v>328</v>
      </c>
      <c r="AN72" s="421"/>
      <c r="AO72" s="422"/>
      <c r="AP72" s="423"/>
      <c r="AQ72" s="423"/>
      <c r="AR72" s="274"/>
      <c r="AS72" s="274"/>
    </row>
    <row r="73" spans="1:45">
      <c r="A73" s="624" t="s">
        <v>163</v>
      </c>
      <c r="B73" s="95">
        <v>41801533</v>
      </c>
      <c r="C73" s="666">
        <v>0.16699999999999998</v>
      </c>
      <c r="D73" s="464">
        <v>74.11625053956098</v>
      </c>
      <c r="E73" s="464">
        <v>94.729538535026876</v>
      </c>
      <c r="F73" s="98">
        <v>-2.4617120909744497</v>
      </c>
      <c r="G73" s="481"/>
      <c r="H73" s="481"/>
      <c r="I73" s="466">
        <v>4069.6526041049779</v>
      </c>
      <c r="J73" s="466"/>
      <c r="K73" s="467">
        <v>0.18</v>
      </c>
      <c r="L73" s="467">
        <v>0.19</v>
      </c>
      <c r="M73" s="467">
        <v>0.22</v>
      </c>
      <c r="N73" s="467">
        <v>0.22</v>
      </c>
      <c r="O73" s="467">
        <v>0.24</v>
      </c>
      <c r="P73" s="467">
        <v>0.28000000000000003</v>
      </c>
      <c r="Q73" s="467">
        <v>0.33</v>
      </c>
      <c r="R73" s="467">
        <v>0.35</v>
      </c>
      <c r="S73" s="468">
        <v>0.36</v>
      </c>
      <c r="T73" s="468">
        <v>0.36</v>
      </c>
      <c r="U73" s="468">
        <v>0.38</v>
      </c>
      <c r="V73" s="468">
        <v>0.35</v>
      </c>
      <c r="W73" s="416">
        <v>0.37</v>
      </c>
      <c r="X73" s="418">
        <v>0.35</v>
      </c>
      <c r="Y73" s="169">
        <v>0.35</v>
      </c>
      <c r="Z73" s="169">
        <v>0.37</v>
      </c>
      <c r="AA73" s="492">
        <v>0.38</v>
      </c>
      <c r="AB73" s="470">
        <v>0.39</v>
      </c>
      <c r="AC73" s="469">
        <v>0.39</v>
      </c>
      <c r="AD73" s="471"/>
      <c r="AE73" s="217" t="s">
        <v>411</v>
      </c>
      <c r="AN73" s="421"/>
      <c r="AO73" s="422"/>
      <c r="AP73" s="423"/>
      <c r="AQ73" s="423"/>
      <c r="AR73" s="274"/>
      <c r="AS73" s="274"/>
    </row>
    <row r="74" spans="1:45">
      <c r="A74" s="624" t="s">
        <v>111</v>
      </c>
      <c r="B74" s="95">
        <v>37172386</v>
      </c>
      <c r="C74" s="666">
        <v>0.10200000000000002</v>
      </c>
      <c r="D74" s="464">
        <v>49.853387059946009</v>
      </c>
      <c r="E74" s="464">
        <v>33.792985853897072</v>
      </c>
      <c r="F74" s="98">
        <v>0</v>
      </c>
      <c r="G74" s="465"/>
      <c r="H74" s="465"/>
      <c r="I74" s="466">
        <v>1703.4937192406987</v>
      </c>
      <c r="J74" s="466"/>
      <c r="K74" s="467">
        <v>0.05</v>
      </c>
      <c r="L74" s="467">
        <v>0.05</v>
      </c>
      <c r="M74" s="467">
        <v>0.04</v>
      </c>
      <c r="N74" s="467">
        <v>0.03</v>
      </c>
      <c r="O74" s="467">
        <v>0.03</v>
      </c>
      <c r="P74" s="467">
        <v>0.04</v>
      </c>
      <c r="Q74" s="467">
        <v>0.04</v>
      </c>
      <c r="R74" s="467">
        <v>0.05</v>
      </c>
      <c r="S74" s="468">
        <v>0.1</v>
      </c>
      <c r="T74" s="468">
        <v>0.15</v>
      </c>
      <c r="U74" s="468">
        <v>0.2</v>
      </c>
      <c r="V74" s="468">
        <v>0.23</v>
      </c>
      <c r="W74" s="416">
        <v>0.31</v>
      </c>
      <c r="X74" s="418">
        <v>0.51</v>
      </c>
      <c r="Y74" s="169">
        <v>0.32</v>
      </c>
      <c r="Z74" s="169">
        <v>0.28999999999999998</v>
      </c>
      <c r="AA74" s="492">
        <v>0.28999999999999998</v>
      </c>
      <c r="AB74" s="470">
        <v>0.28999999999999998</v>
      </c>
      <c r="AC74" s="469">
        <v>0.28999999999999998</v>
      </c>
      <c r="AD74" s="471"/>
      <c r="AE74" s="217" t="s">
        <v>411</v>
      </c>
      <c r="AN74" s="421"/>
      <c r="AO74" s="422"/>
      <c r="AP74" s="423"/>
      <c r="AQ74" s="423"/>
      <c r="AR74" s="274"/>
      <c r="AS74" s="274"/>
    </row>
    <row r="75" spans="1:45">
      <c r="A75" s="624" t="s">
        <v>65</v>
      </c>
      <c r="B75" s="95">
        <v>18729160</v>
      </c>
      <c r="C75" s="666">
        <v>2.9559999999999995</v>
      </c>
      <c r="D75" s="464">
        <v>117.40721781945629</v>
      </c>
      <c r="E75" s="464">
        <v>152.95470243991556</v>
      </c>
      <c r="F75" s="169">
        <v>4.3575427653940846</v>
      </c>
      <c r="G75" s="481"/>
      <c r="H75" s="481"/>
      <c r="I75" s="466">
        <v>20874.115691295832</v>
      </c>
      <c r="J75" s="466">
        <v>0.3</v>
      </c>
      <c r="K75" s="479">
        <v>3.49</v>
      </c>
      <c r="L75" s="479">
        <v>3.31</v>
      </c>
      <c r="M75" s="479">
        <v>3.31</v>
      </c>
      <c r="N75" s="479">
        <v>3.39</v>
      </c>
      <c r="O75" s="479">
        <v>3.62</v>
      </c>
      <c r="P75" s="479">
        <v>3.63</v>
      </c>
      <c r="Q75" s="479">
        <v>3.67</v>
      </c>
      <c r="R75" s="479">
        <v>4.08</v>
      </c>
      <c r="S75" s="480">
        <v>4.25</v>
      </c>
      <c r="T75" s="480">
        <v>4.03</v>
      </c>
      <c r="U75" s="470">
        <v>4.2300000000000004</v>
      </c>
      <c r="V75" s="470">
        <v>4.58</v>
      </c>
      <c r="W75" s="419">
        <v>4.66</v>
      </c>
      <c r="X75" s="419">
        <v>4.87</v>
      </c>
      <c r="Y75" s="477">
        <v>4.4800000000000004</v>
      </c>
      <c r="Z75" s="477">
        <v>4.76</v>
      </c>
      <c r="AA75" s="492">
        <v>4.9800000000000004</v>
      </c>
      <c r="AB75" s="470">
        <v>4.92</v>
      </c>
      <c r="AC75" s="469">
        <v>5.01</v>
      </c>
      <c r="AD75" s="471"/>
      <c r="AE75" s="217" t="s">
        <v>10</v>
      </c>
      <c r="AN75" s="421"/>
      <c r="AO75" s="422"/>
      <c r="AP75" s="423"/>
      <c r="AQ75" s="423"/>
      <c r="AR75" s="274"/>
      <c r="AS75" s="274"/>
    </row>
    <row r="76" spans="1:45">
      <c r="A76" s="624" t="s">
        <v>63</v>
      </c>
      <c r="B76" s="95">
        <v>1392730000</v>
      </c>
      <c r="C76" s="666">
        <v>2.484</v>
      </c>
      <c r="D76" s="464">
        <v>88.070025020856534</v>
      </c>
      <c r="E76" s="464">
        <v>69.532777688222112</v>
      </c>
      <c r="F76" s="98">
        <v>5.3985413770692432</v>
      </c>
      <c r="G76" s="472">
        <v>2.0996878430722845E-3</v>
      </c>
      <c r="H76" s="472">
        <v>1.7775267146824834E-2</v>
      </c>
      <c r="I76" s="466">
        <v>12613.608033691102</v>
      </c>
      <c r="J76" s="466">
        <v>15.07</v>
      </c>
      <c r="K76" s="476">
        <v>2.86</v>
      </c>
      <c r="L76" s="476">
        <v>2.98</v>
      </c>
      <c r="M76" s="476">
        <v>3.19</v>
      </c>
      <c r="N76" s="476">
        <v>3.69</v>
      </c>
      <c r="O76" s="476">
        <v>4.2300000000000004</v>
      </c>
      <c r="P76" s="476">
        <v>4.74</v>
      </c>
      <c r="Q76" s="476">
        <v>5.24</v>
      </c>
      <c r="R76" s="476">
        <v>5.72</v>
      </c>
      <c r="S76" s="470">
        <v>5.81</v>
      </c>
      <c r="T76" s="470">
        <v>6.19</v>
      </c>
      <c r="U76" s="470">
        <v>6.71</v>
      </c>
      <c r="V76" s="470">
        <v>7.33</v>
      </c>
      <c r="W76" s="419">
        <v>7.46</v>
      </c>
      <c r="X76" s="419">
        <v>7.75</v>
      </c>
      <c r="Y76" s="477">
        <v>7.8</v>
      </c>
      <c r="Z76" s="477">
        <v>7.75</v>
      </c>
      <c r="AA76" s="492">
        <v>7.81</v>
      </c>
      <c r="AB76" s="470">
        <v>7.87</v>
      </c>
      <c r="AC76" s="469">
        <v>7.95</v>
      </c>
      <c r="AD76" s="471"/>
      <c r="AE76" s="217" t="s">
        <v>10</v>
      </c>
      <c r="AN76" s="421"/>
      <c r="AO76" s="422"/>
      <c r="AP76" s="423"/>
      <c r="AQ76" s="423"/>
      <c r="AR76" s="274"/>
      <c r="AS76" s="274"/>
    </row>
    <row r="77" spans="1:45">
      <c r="A77" s="624" t="s">
        <v>105</v>
      </c>
      <c r="B77" s="95">
        <v>36029138</v>
      </c>
      <c r="C77" s="666">
        <v>1.032</v>
      </c>
      <c r="D77" s="464">
        <v>102.46069138146548</v>
      </c>
      <c r="E77" s="464">
        <v>63.487953720147644</v>
      </c>
      <c r="F77" s="98">
        <v>1.5000000000000013</v>
      </c>
      <c r="G77" s="481"/>
      <c r="H77" s="481"/>
      <c r="I77" s="466">
        <v>15493.591174465202</v>
      </c>
      <c r="J77" s="466"/>
      <c r="K77" s="467">
        <v>1.1599999999999999</v>
      </c>
      <c r="L77" s="467">
        <v>1.26</v>
      </c>
      <c r="M77" s="467">
        <v>1.29</v>
      </c>
      <c r="N77" s="467">
        <v>1.27</v>
      </c>
      <c r="O77" s="467">
        <v>1.38</v>
      </c>
      <c r="P77" s="467">
        <v>1.45</v>
      </c>
      <c r="Q77" s="467">
        <v>1.47</v>
      </c>
      <c r="R77" s="467">
        <v>1.48</v>
      </c>
      <c r="S77" s="468">
        <v>1.55</v>
      </c>
      <c r="T77" s="468">
        <v>1.53</v>
      </c>
      <c r="U77" s="468">
        <v>1.6</v>
      </c>
      <c r="V77" s="468">
        <v>1.71</v>
      </c>
      <c r="W77" s="416">
        <v>1.75</v>
      </c>
      <c r="X77" s="418">
        <v>1.72</v>
      </c>
      <c r="Y77" s="169">
        <v>1.74</v>
      </c>
      <c r="Z77" s="169">
        <v>1.77</v>
      </c>
      <c r="AA77" s="492">
        <v>1.8</v>
      </c>
      <c r="AB77" s="470">
        <v>1.86</v>
      </c>
      <c r="AC77" s="469">
        <v>1.89</v>
      </c>
      <c r="AD77" s="471"/>
      <c r="AE77" s="217" t="s">
        <v>411</v>
      </c>
      <c r="AN77" s="421"/>
      <c r="AO77" s="422"/>
      <c r="AP77" s="423"/>
      <c r="AQ77" s="423"/>
      <c r="AR77" s="274"/>
      <c r="AS77" s="274"/>
    </row>
    <row r="78" spans="1:45">
      <c r="A78" s="624" t="s">
        <v>98</v>
      </c>
      <c r="B78" s="95">
        <v>31989256</v>
      </c>
      <c r="C78" s="666">
        <v>1.0330000000000001</v>
      </c>
      <c r="D78" s="464">
        <v>103.66155421285531</v>
      </c>
      <c r="E78" s="464">
        <v>94.888626140734303</v>
      </c>
      <c r="F78" s="98">
        <v>-6.0893807733486067</v>
      </c>
      <c r="G78" s="481"/>
      <c r="H78" s="481"/>
      <c r="I78" s="466">
        <v>11625.156854522545</v>
      </c>
      <c r="J78" s="466"/>
      <c r="K78" s="467">
        <v>1.1200000000000001</v>
      </c>
      <c r="L78" s="467">
        <v>1.02</v>
      </c>
      <c r="M78" s="467">
        <v>1.05</v>
      </c>
      <c r="N78" s="467">
        <v>1.02</v>
      </c>
      <c r="O78" s="467">
        <v>1.1599999999999999</v>
      </c>
      <c r="P78" s="467">
        <v>1.1499999999999999</v>
      </c>
      <c r="Q78" s="467">
        <v>1.1200000000000001</v>
      </c>
      <c r="R78" s="467">
        <v>1.21</v>
      </c>
      <c r="S78" s="468">
        <v>1.35</v>
      </c>
      <c r="T78" s="468">
        <v>1.44</v>
      </c>
      <c r="U78" s="468">
        <v>1.54</v>
      </c>
      <c r="V78" s="468">
        <v>1.62</v>
      </c>
      <c r="W78" s="416">
        <v>1.61</v>
      </c>
      <c r="X78" s="418">
        <v>1.62</v>
      </c>
      <c r="Y78" s="169">
        <v>1.7</v>
      </c>
      <c r="Z78" s="169">
        <v>1.71</v>
      </c>
      <c r="AA78" s="492">
        <v>1.82</v>
      </c>
      <c r="AB78" s="470">
        <v>1.69</v>
      </c>
      <c r="AC78" s="469">
        <v>1.76</v>
      </c>
      <c r="AD78" s="471"/>
      <c r="AE78" s="217" t="s">
        <v>411</v>
      </c>
      <c r="AN78" s="421"/>
      <c r="AO78" s="422"/>
      <c r="AP78" s="423"/>
      <c r="AQ78" s="423"/>
      <c r="AR78" s="274"/>
      <c r="AS78" s="274"/>
    </row>
    <row r="79" spans="1:45">
      <c r="A79" s="624" t="s">
        <v>102</v>
      </c>
      <c r="B79" s="93">
        <v>30809762</v>
      </c>
      <c r="C79" s="666">
        <v>0.9880000000000001</v>
      </c>
      <c r="D79" s="464">
        <v>68.72931866364145</v>
      </c>
      <c r="E79" s="464">
        <v>53.568261446862778</v>
      </c>
      <c r="F79" s="169">
        <v>-2.4999999999999964</v>
      </c>
      <c r="G79" s="472"/>
      <c r="H79" s="472"/>
      <c r="I79" s="473">
        <v>6348.0189693411958</v>
      </c>
      <c r="J79" s="466"/>
      <c r="K79" s="467">
        <v>1.01</v>
      </c>
      <c r="L79" s="467">
        <v>0.96</v>
      </c>
      <c r="M79" s="467">
        <v>0.91</v>
      </c>
      <c r="N79" s="467">
        <v>0.96</v>
      </c>
      <c r="O79" s="467">
        <v>0.93</v>
      </c>
      <c r="P79" s="467">
        <v>0.83</v>
      </c>
      <c r="Q79" s="467">
        <v>0.84</v>
      </c>
      <c r="R79" s="467">
        <v>0.83</v>
      </c>
      <c r="S79" s="468">
        <v>0.9</v>
      </c>
      <c r="T79" s="468">
        <v>0.95</v>
      </c>
      <c r="U79" s="468">
        <v>1.03</v>
      </c>
      <c r="V79" s="468">
        <v>1.03</v>
      </c>
      <c r="W79" s="416">
        <v>1.01</v>
      </c>
      <c r="X79" s="416">
        <v>1.05</v>
      </c>
      <c r="Y79" s="169">
        <v>1.1100000000000001</v>
      </c>
      <c r="Z79" s="169">
        <v>1.18</v>
      </c>
      <c r="AA79" s="492">
        <v>1.1599999999999999</v>
      </c>
      <c r="AB79" s="470">
        <v>1.08</v>
      </c>
      <c r="AC79" s="469">
        <v>0.98</v>
      </c>
      <c r="AD79" s="471"/>
      <c r="AE79" s="217" t="s">
        <v>411</v>
      </c>
      <c r="AN79" s="421"/>
      <c r="AO79" s="422"/>
      <c r="AP79" s="423"/>
      <c r="AQ79" s="423"/>
      <c r="AR79" s="274"/>
      <c r="AS79" s="274"/>
    </row>
    <row r="80" spans="1:45">
      <c r="A80" s="624" t="s">
        <v>134</v>
      </c>
      <c r="B80" s="95">
        <v>29767108</v>
      </c>
      <c r="C80" s="666">
        <v>0.26200000000000001</v>
      </c>
      <c r="D80" s="464">
        <v>88.16867446685437</v>
      </c>
      <c r="E80" s="464">
        <v>96.766877645182291</v>
      </c>
      <c r="F80" s="98">
        <v>3.099999999999997</v>
      </c>
      <c r="G80" s="481"/>
      <c r="H80" s="481"/>
      <c r="I80" s="466">
        <v>3703.764377318907</v>
      </c>
      <c r="J80" s="466"/>
      <c r="K80" s="467">
        <v>0.32</v>
      </c>
      <c r="L80" s="467">
        <v>0.34</v>
      </c>
      <c r="M80" s="467">
        <v>0.39</v>
      </c>
      <c r="N80" s="467">
        <v>0.36</v>
      </c>
      <c r="O80" s="467">
        <v>0.33</v>
      </c>
      <c r="P80" s="467">
        <v>0.34</v>
      </c>
      <c r="Q80" s="467">
        <v>0.39</v>
      </c>
      <c r="R80" s="467">
        <v>0.41</v>
      </c>
      <c r="S80" s="468">
        <v>0.37</v>
      </c>
      <c r="T80" s="468">
        <v>0.42</v>
      </c>
      <c r="U80" s="468">
        <v>0.47</v>
      </c>
      <c r="V80" s="468">
        <v>0.51</v>
      </c>
      <c r="W80" s="416">
        <v>0.57999999999999996</v>
      </c>
      <c r="X80" s="418">
        <v>0.62</v>
      </c>
      <c r="Y80" s="169">
        <v>0.6</v>
      </c>
      <c r="Z80" s="169">
        <v>0.62</v>
      </c>
      <c r="AA80" s="492">
        <v>0.57999999999999996</v>
      </c>
      <c r="AB80" s="470">
        <v>0.68</v>
      </c>
      <c r="AC80" s="469">
        <v>0.68</v>
      </c>
      <c r="AD80" s="471"/>
      <c r="AE80" s="217" t="s">
        <v>411</v>
      </c>
      <c r="AN80" s="421"/>
      <c r="AO80" s="422"/>
      <c r="AP80" s="423"/>
      <c r="AQ80" s="423"/>
      <c r="AR80" s="274"/>
      <c r="AS80" s="274"/>
    </row>
    <row r="81" spans="1:45">
      <c r="A81" s="624" t="s">
        <v>148</v>
      </c>
      <c r="B81" s="95">
        <v>29495962</v>
      </c>
      <c r="C81" s="666">
        <v>8.0999999999999989E-2</v>
      </c>
      <c r="D81" s="464">
        <v>76.344794919880158</v>
      </c>
      <c r="E81" s="464">
        <v>47.060556035351759</v>
      </c>
      <c r="F81" s="98">
        <v>-7.0000000000000062</v>
      </c>
      <c r="G81" s="481"/>
      <c r="H81" s="481"/>
      <c r="I81" s="466">
        <v>7138.0383452624183</v>
      </c>
      <c r="J81" s="466"/>
      <c r="K81" s="467">
        <v>0.09</v>
      </c>
      <c r="L81" s="467">
        <v>0.1</v>
      </c>
      <c r="M81" s="467">
        <v>0.11</v>
      </c>
      <c r="N81" s="467">
        <v>0.13</v>
      </c>
      <c r="O81" s="467">
        <v>0.14000000000000001</v>
      </c>
      <c r="P81" s="467">
        <v>0.13</v>
      </c>
      <c r="Q81" s="467">
        <v>0.13</v>
      </c>
      <c r="R81" s="467">
        <v>0.15</v>
      </c>
      <c r="S81" s="468">
        <v>0.14000000000000001</v>
      </c>
      <c r="T81" s="468">
        <v>0.15</v>
      </c>
      <c r="U81" s="468">
        <v>0.15</v>
      </c>
      <c r="V81" s="468">
        <v>0.17</v>
      </c>
      <c r="W81" s="416">
        <v>0.16</v>
      </c>
      <c r="X81" s="418">
        <v>0.17</v>
      </c>
      <c r="Y81" s="169">
        <v>0.2</v>
      </c>
      <c r="Z81" s="169">
        <v>0.24</v>
      </c>
      <c r="AA81" s="492">
        <v>0.32</v>
      </c>
      <c r="AB81" s="470">
        <v>0.32</v>
      </c>
      <c r="AC81" s="469">
        <v>0.32</v>
      </c>
      <c r="AD81" s="471"/>
      <c r="AE81" s="217" t="s">
        <v>411</v>
      </c>
      <c r="AN81" s="421"/>
      <c r="AO81" s="422"/>
      <c r="AP81" s="423"/>
      <c r="AQ81" s="423"/>
      <c r="AR81" s="274"/>
      <c r="AS81" s="274"/>
    </row>
    <row r="82" spans="1:45">
      <c r="A82" s="624" t="s">
        <v>170</v>
      </c>
      <c r="B82" s="95">
        <v>28498687</v>
      </c>
      <c r="C82" s="666">
        <v>0.69599999999999995</v>
      </c>
      <c r="D82" s="464">
        <v>70.828027494012048</v>
      </c>
      <c r="E82" s="464">
        <v>37.131875882251975</v>
      </c>
      <c r="F82" s="98">
        <v>0</v>
      </c>
      <c r="G82" s="465"/>
      <c r="H82" s="465"/>
      <c r="I82" s="473">
        <v>3433.9480207582201</v>
      </c>
      <c r="J82" s="466"/>
      <c r="K82" s="467">
        <v>0.87</v>
      </c>
      <c r="L82" s="467">
        <v>0.9</v>
      </c>
      <c r="M82" s="467">
        <v>0.88</v>
      </c>
      <c r="N82" s="467">
        <v>0.99</v>
      </c>
      <c r="O82" s="467">
        <v>1.01</v>
      </c>
      <c r="P82" s="467">
        <v>1.06</v>
      </c>
      <c r="Q82" s="467">
        <v>1.07</v>
      </c>
      <c r="R82" s="467">
        <v>1.17</v>
      </c>
      <c r="S82" s="468">
        <v>1.1599999999999999</v>
      </c>
      <c r="T82" s="468">
        <v>1.26</v>
      </c>
      <c r="U82" s="468">
        <v>1.1499999999999999</v>
      </c>
      <c r="V82" s="468">
        <v>0.94</v>
      </c>
      <c r="W82" s="416">
        <v>0.86</v>
      </c>
      <c r="X82" s="418">
        <v>1.1100000000000001</v>
      </c>
      <c r="Y82" s="169">
        <v>1.03</v>
      </c>
      <c r="Z82" s="169">
        <v>0.53</v>
      </c>
      <c r="AA82" s="492">
        <v>0.41</v>
      </c>
      <c r="AB82" s="470">
        <v>0.41</v>
      </c>
      <c r="AC82" s="469">
        <v>0.41</v>
      </c>
      <c r="AD82" s="471"/>
      <c r="AE82" s="217" t="s">
        <v>411</v>
      </c>
      <c r="AN82" s="421"/>
      <c r="AO82" s="422"/>
      <c r="AP82" s="423"/>
      <c r="AQ82" s="423"/>
      <c r="AR82" s="274"/>
      <c r="AS82" s="274"/>
    </row>
    <row r="83" spans="1:45">
      <c r="A83" s="624" t="s">
        <v>59</v>
      </c>
      <c r="B83" s="95">
        <v>4089400</v>
      </c>
      <c r="C83" s="666">
        <v>4.0399999999999991</v>
      </c>
      <c r="D83" s="464">
        <v>119.17431005302205</v>
      </c>
      <c r="E83" s="464">
        <v>110.19692363315011</v>
      </c>
      <c r="F83" s="98">
        <v>1.2000000000000011</v>
      </c>
      <c r="G83" s="481"/>
      <c r="H83" s="481"/>
      <c r="I83" s="466">
        <v>22162.806495749464</v>
      </c>
      <c r="J83" s="466"/>
      <c r="K83" s="479">
        <v>4.43</v>
      </c>
      <c r="L83" s="479">
        <v>4.6900000000000004</v>
      </c>
      <c r="M83" s="479">
        <v>4.93</v>
      </c>
      <c r="N83" s="479">
        <v>5.27</v>
      </c>
      <c r="O83" s="479">
        <v>5.33</v>
      </c>
      <c r="P83" s="479">
        <v>5.4</v>
      </c>
      <c r="Q83" s="479">
        <v>5.5</v>
      </c>
      <c r="R83" s="479">
        <v>5.88</v>
      </c>
      <c r="S83" s="480">
        <v>5.61</v>
      </c>
      <c r="T83" s="480">
        <v>5.1100000000000003</v>
      </c>
      <c r="U83" s="470">
        <v>4.96</v>
      </c>
      <c r="V83" s="470">
        <v>4.84</v>
      </c>
      <c r="W83" s="419">
        <v>4.4800000000000004</v>
      </c>
      <c r="X83" s="419">
        <v>4.41</v>
      </c>
      <c r="Y83" s="477">
        <v>4.29</v>
      </c>
      <c r="Z83" s="477">
        <v>4.38</v>
      </c>
      <c r="AA83" s="492">
        <v>4.49</v>
      </c>
      <c r="AB83" s="470">
        <v>4.66</v>
      </c>
      <c r="AC83" s="469">
        <v>4.67</v>
      </c>
      <c r="AD83" s="471"/>
      <c r="AE83" s="217" t="s">
        <v>10</v>
      </c>
      <c r="AN83" s="421"/>
      <c r="AO83" s="422"/>
      <c r="AP83" s="423"/>
      <c r="AQ83" s="423"/>
      <c r="AR83" s="274"/>
      <c r="AS83" s="274"/>
    </row>
    <row r="84" spans="1:45">
      <c r="A84" s="624" t="s">
        <v>150</v>
      </c>
      <c r="B84" s="95">
        <v>28087871</v>
      </c>
      <c r="C84" s="666">
        <v>9.0999999999999998E-2</v>
      </c>
      <c r="D84" s="464">
        <v>91.68692682641111</v>
      </c>
      <c r="E84" s="464">
        <v>49.643155562531433</v>
      </c>
      <c r="F84" s="98">
        <v>-8.4494758154924963</v>
      </c>
      <c r="G84" s="481"/>
      <c r="H84" s="481"/>
      <c r="I84" s="466">
        <v>2372.1023106321286</v>
      </c>
      <c r="J84" s="466"/>
      <c r="K84" s="467">
        <v>0.14000000000000001</v>
      </c>
      <c r="L84" s="467">
        <v>0.15</v>
      </c>
      <c r="M84" s="467">
        <v>0.12</v>
      </c>
      <c r="N84" s="467">
        <v>0.13</v>
      </c>
      <c r="O84" s="467">
        <v>0.12</v>
      </c>
      <c r="P84" s="467">
        <v>0.13</v>
      </c>
      <c r="Q84" s="467">
        <v>0.11</v>
      </c>
      <c r="R84" s="467">
        <v>0.11</v>
      </c>
      <c r="S84" s="468">
        <v>0.12</v>
      </c>
      <c r="T84" s="468">
        <v>0.15</v>
      </c>
      <c r="U84" s="468">
        <v>0.18</v>
      </c>
      <c r="V84" s="468">
        <v>0.2</v>
      </c>
      <c r="W84" s="416">
        <v>0.22</v>
      </c>
      <c r="X84" s="418">
        <v>0.22</v>
      </c>
      <c r="Y84" s="169">
        <v>0.25</v>
      </c>
      <c r="Z84" s="169">
        <v>0.23</v>
      </c>
      <c r="AA84" s="492">
        <v>0.33</v>
      </c>
      <c r="AB84" s="470">
        <v>0.34</v>
      </c>
      <c r="AC84" s="469">
        <v>0.35</v>
      </c>
      <c r="AD84" s="471"/>
      <c r="AE84" s="217" t="s">
        <v>411</v>
      </c>
      <c r="AN84" s="421"/>
      <c r="AO84" s="422"/>
      <c r="AP84" s="423"/>
      <c r="AQ84" s="423"/>
      <c r="AR84" s="274"/>
      <c r="AS84" s="274"/>
    </row>
    <row r="85" spans="1:45">
      <c r="A85" s="624" t="s">
        <v>40</v>
      </c>
      <c r="B85" s="95">
        <v>1189265</v>
      </c>
      <c r="C85" s="666">
        <v>6.706999999999999</v>
      </c>
      <c r="D85" s="464">
        <v>114.45344804894805</v>
      </c>
      <c r="E85" s="464">
        <v>103.39883878355607</v>
      </c>
      <c r="F85" s="98">
        <v>1.3000000000000038</v>
      </c>
      <c r="G85" s="472"/>
      <c r="H85" s="472"/>
      <c r="I85" s="473">
        <v>32494.26319469498</v>
      </c>
      <c r="J85" s="466">
        <v>185</v>
      </c>
      <c r="K85" s="479">
        <v>7.44</v>
      </c>
      <c r="L85" s="479">
        <v>7.16</v>
      </c>
      <c r="M85" s="479">
        <v>7.23</v>
      </c>
      <c r="N85" s="479">
        <v>7.85</v>
      </c>
      <c r="O85" s="479">
        <v>7.65</v>
      </c>
      <c r="P85" s="479">
        <v>7.67</v>
      </c>
      <c r="Q85" s="479">
        <v>7.58</v>
      </c>
      <c r="R85" s="479">
        <v>7.78</v>
      </c>
      <c r="S85" s="480">
        <v>7.81</v>
      </c>
      <c r="T85" s="480">
        <v>7.51</v>
      </c>
      <c r="U85" s="470">
        <v>7.17</v>
      </c>
      <c r="V85" s="470">
        <v>6.84</v>
      </c>
      <c r="W85" s="419">
        <v>6.31</v>
      </c>
      <c r="X85" s="419">
        <v>5.4</v>
      </c>
      <c r="Y85" s="477">
        <v>5.46</v>
      </c>
      <c r="Z85" s="477">
        <v>5.49</v>
      </c>
      <c r="AA85" s="492">
        <v>6.1</v>
      </c>
      <c r="AB85" s="470">
        <v>6.38</v>
      </c>
      <c r="AC85" s="469">
        <v>6.28</v>
      </c>
      <c r="AD85" s="471"/>
      <c r="AE85" s="217" t="s">
        <v>10</v>
      </c>
      <c r="AN85" s="421"/>
      <c r="AO85" s="422"/>
      <c r="AP85" s="423"/>
      <c r="AQ85" s="423"/>
      <c r="AR85" s="274"/>
      <c r="AS85" s="274"/>
    </row>
    <row r="86" spans="1:45">
      <c r="A86" s="624" t="s">
        <v>42</v>
      </c>
      <c r="B86" s="95">
        <v>10625695</v>
      </c>
      <c r="C86" s="666">
        <v>13.273000000000001</v>
      </c>
      <c r="D86" s="464">
        <v>125.98245507372874</v>
      </c>
      <c r="E86" s="464">
        <v>135.50513812290257</v>
      </c>
      <c r="F86" s="98">
        <v>0.51267957447348111</v>
      </c>
      <c r="G86" s="472">
        <v>0.29836415047049503</v>
      </c>
      <c r="H86" s="472">
        <v>0.57380957853007164</v>
      </c>
      <c r="I86" s="466">
        <v>31706.114134839871</v>
      </c>
      <c r="J86" s="466">
        <v>11.65</v>
      </c>
      <c r="K86" s="479">
        <v>12.7</v>
      </c>
      <c r="L86" s="479">
        <v>12.74</v>
      </c>
      <c r="M86" s="479">
        <v>12.25</v>
      </c>
      <c r="N86" s="479">
        <v>12.69</v>
      </c>
      <c r="O86" s="479">
        <v>12.8</v>
      </c>
      <c r="P86" s="479">
        <v>12.39</v>
      </c>
      <c r="Q86" s="479">
        <v>12.46</v>
      </c>
      <c r="R86" s="479">
        <v>12.63</v>
      </c>
      <c r="S86" s="480">
        <v>12.05</v>
      </c>
      <c r="T86" s="480">
        <v>11.21</v>
      </c>
      <c r="U86" s="470">
        <v>11.45</v>
      </c>
      <c r="V86" s="470">
        <v>11.16</v>
      </c>
      <c r="W86" s="419">
        <v>10.76</v>
      </c>
      <c r="X86" s="419">
        <v>10.32</v>
      </c>
      <c r="Y86" s="477">
        <v>10.07</v>
      </c>
      <c r="Z86" s="477">
        <v>10.15</v>
      </c>
      <c r="AA86" s="492">
        <v>10.33</v>
      </c>
      <c r="AB86" s="470">
        <v>10.4</v>
      </c>
      <c r="AC86" s="469">
        <v>10.44</v>
      </c>
      <c r="AD86" s="471"/>
      <c r="AE86" s="217" t="s">
        <v>10</v>
      </c>
      <c r="AN86" s="421"/>
      <c r="AO86" s="422"/>
      <c r="AP86" s="423"/>
      <c r="AQ86" s="423"/>
      <c r="AR86" s="274"/>
      <c r="AS86" s="274"/>
    </row>
    <row r="87" spans="1:45">
      <c r="A87" s="624" t="s">
        <v>57</v>
      </c>
      <c r="B87" s="95">
        <v>5797446</v>
      </c>
      <c r="C87" s="666">
        <v>11.935000000000002</v>
      </c>
      <c r="D87" s="464">
        <v>127.77929210349592</v>
      </c>
      <c r="E87" s="464">
        <v>273.89445462299472</v>
      </c>
      <c r="F87" s="98">
        <v>1.6928203462198901</v>
      </c>
      <c r="G87" s="481"/>
      <c r="H87" s="481"/>
      <c r="I87" s="466">
        <v>46793.565446238186</v>
      </c>
      <c r="J87" s="466">
        <v>255.23</v>
      </c>
      <c r="K87" s="479">
        <v>10.119999999999999</v>
      </c>
      <c r="L87" s="479">
        <v>10.38</v>
      </c>
      <c r="M87" s="479">
        <v>10.26</v>
      </c>
      <c r="N87" s="479">
        <v>11.24</v>
      </c>
      <c r="O87" s="479">
        <v>10.18</v>
      </c>
      <c r="P87" s="479">
        <v>9.5</v>
      </c>
      <c r="Q87" s="479">
        <v>10.91</v>
      </c>
      <c r="R87" s="479">
        <v>9.9700000000000006</v>
      </c>
      <c r="S87" s="480">
        <v>9.33</v>
      </c>
      <c r="T87" s="480">
        <v>8.85</v>
      </c>
      <c r="U87" s="470">
        <v>8.83</v>
      </c>
      <c r="V87" s="470">
        <v>7.88</v>
      </c>
      <c r="W87" s="419">
        <v>6.92</v>
      </c>
      <c r="X87" s="419">
        <v>7.21</v>
      </c>
      <c r="Y87" s="477">
        <v>6.44</v>
      </c>
      <c r="Z87" s="477">
        <v>5.98</v>
      </c>
      <c r="AA87" s="492">
        <v>6.21</v>
      </c>
      <c r="AB87" s="470">
        <v>5.77</v>
      </c>
      <c r="AC87" s="469">
        <v>5.76</v>
      </c>
      <c r="AD87" s="471"/>
      <c r="AE87" s="217" t="s">
        <v>10</v>
      </c>
      <c r="AN87" s="421"/>
      <c r="AO87" s="422"/>
      <c r="AP87" s="423"/>
      <c r="AQ87" s="423"/>
      <c r="AR87" s="274"/>
      <c r="AS87" s="274"/>
    </row>
    <row r="88" spans="1:45">
      <c r="A88" s="624" t="s">
        <v>233</v>
      </c>
      <c r="B88" s="95">
        <v>958920</v>
      </c>
      <c r="C88" s="666">
        <v>1.9699999999999995</v>
      </c>
      <c r="D88" s="464">
        <v>75.817748346211218</v>
      </c>
      <c r="E88" s="464">
        <v>142.41748699633919</v>
      </c>
      <c r="F88" s="98">
        <v>0</v>
      </c>
      <c r="G88" s="481"/>
      <c r="H88" s="481"/>
      <c r="I88" s="482"/>
      <c r="J88" s="466"/>
      <c r="K88" s="467">
        <v>1.79</v>
      </c>
      <c r="L88" s="467">
        <v>1.79</v>
      </c>
      <c r="M88" s="467">
        <v>1.73</v>
      </c>
      <c r="N88" s="467">
        <v>1.87</v>
      </c>
      <c r="O88" s="467">
        <v>1.91</v>
      </c>
      <c r="P88" s="467">
        <v>1.88</v>
      </c>
      <c r="Q88" s="467">
        <v>1.7</v>
      </c>
      <c r="R88" s="467">
        <v>1.72</v>
      </c>
      <c r="S88" s="468">
        <v>1.26</v>
      </c>
      <c r="T88" s="468">
        <v>1.31</v>
      </c>
      <c r="U88" s="468">
        <v>1.32</v>
      </c>
      <c r="V88" s="468">
        <v>1.53</v>
      </c>
      <c r="W88" s="416">
        <v>1.57</v>
      </c>
      <c r="X88" s="418">
        <v>1.02</v>
      </c>
      <c r="Y88" s="169">
        <v>1.02</v>
      </c>
      <c r="Z88" s="169">
        <v>1</v>
      </c>
      <c r="AA88" s="492">
        <v>1.02</v>
      </c>
      <c r="AB88" s="470">
        <v>1.07</v>
      </c>
      <c r="AC88" s="469">
        <v>1.08</v>
      </c>
      <c r="AD88" s="471"/>
      <c r="AE88" s="217" t="s">
        <v>329</v>
      </c>
      <c r="AN88" s="421"/>
      <c r="AO88" s="422"/>
      <c r="AP88" s="423"/>
      <c r="AQ88" s="423"/>
      <c r="AR88" s="274"/>
      <c r="AS88" s="274"/>
    </row>
    <row r="89" spans="1:45">
      <c r="A89" s="624" t="s">
        <v>234</v>
      </c>
      <c r="B89" s="95">
        <v>71625</v>
      </c>
      <c r="C89" s="666">
        <v>0.73099999999999987</v>
      </c>
      <c r="D89" s="464">
        <v>96.381504241410468</v>
      </c>
      <c r="E89" s="464">
        <v>79.649304825879426</v>
      </c>
      <c r="F89" s="98">
        <v>-11.56311584553929</v>
      </c>
      <c r="G89" s="465"/>
      <c r="H89" s="465"/>
      <c r="I89" s="466">
        <v>10267.906979940935</v>
      </c>
      <c r="J89" s="466"/>
      <c r="K89" s="467">
        <v>0.93</v>
      </c>
      <c r="L89" s="467">
        <v>0.88</v>
      </c>
      <c r="M89" s="467">
        <v>1.31</v>
      </c>
      <c r="N89" s="467">
        <v>1.33</v>
      </c>
      <c r="O89" s="467">
        <v>1.34</v>
      </c>
      <c r="P89" s="467">
        <v>0.76</v>
      </c>
      <c r="Q89" s="467">
        <v>1.18</v>
      </c>
      <c r="R89" s="467">
        <v>1.1599999999999999</v>
      </c>
      <c r="S89" s="468">
        <v>1.19</v>
      </c>
      <c r="T89" s="468">
        <v>1.17</v>
      </c>
      <c r="U89" s="468">
        <v>1.1399999999999999</v>
      </c>
      <c r="V89" s="468">
        <v>1.1299999999999999</v>
      </c>
      <c r="W89" s="416">
        <v>1.76</v>
      </c>
      <c r="X89" s="418">
        <v>1.81</v>
      </c>
      <c r="Y89" s="169">
        <v>1.63</v>
      </c>
      <c r="Z89" s="169">
        <v>1.72</v>
      </c>
      <c r="AA89" s="492">
        <v>1.73</v>
      </c>
      <c r="AB89" s="470">
        <v>1.73</v>
      </c>
      <c r="AC89" s="469">
        <v>1.74</v>
      </c>
      <c r="AD89" s="471"/>
      <c r="AE89" s="217" t="s">
        <v>328</v>
      </c>
      <c r="AN89" s="421"/>
      <c r="AO89" s="422"/>
      <c r="AP89" s="423"/>
      <c r="AQ89" s="423"/>
      <c r="AR89" s="274"/>
      <c r="AS89" s="274"/>
    </row>
    <row r="90" spans="1:45">
      <c r="A90" s="624" t="s">
        <v>93</v>
      </c>
      <c r="B90" s="95">
        <v>10627165</v>
      </c>
      <c r="C90" s="666">
        <v>1.556</v>
      </c>
      <c r="D90" s="464">
        <v>109.10598527300115</v>
      </c>
      <c r="E90" s="464">
        <v>55.721513223347529</v>
      </c>
      <c r="F90" s="98">
        <v>0</v>
      </c>
      <c r="G90" s="481"/>
      <c r="H90" s="481"/>
      <c r="I90" s="466">
        <v>13344.484290551272</v>
      </c>
      <c r="J90" s="466"/>
      <c r="K90" s="474">
        <v>2.2999999999999998</v>
      </c>
      <c r="L90" s="474">
        <v>2.25</v>
      </c>
      <c r="M90" s="474">
        <v>2.64</v>
      </c>
      <c r="N90" s="474">
        <v>2.16</v>
      </c>
      <c r="O90" s="474">
        <v>1.99</v>
      </c>
      <c r="P90" s="474">
        <v>2.1</v>
      </c>
      <c r="Q90" s="474">
        <v>2.2200000000000002</v>
      </c>
      <c r="R90" s="474">
        <v>2.23</v>
      </c>
      <c r="S90" s="475">
        <v>2.19</v>
      </c>
      <c r="T90" s="475">
        <v>2.08</v>
      </c>
      <c r="U90" s="468">
        <v>2.16</v>
      </c>
      <c r="V90" s="468">
        <v>2.13</v>
      </c>
      <c r="W90" s="416">
        <v>2.19</v>
      </c>
      <c r="X90" s="416">
        <v>2.2400000000000002</v>
      </c>
      <c r="Y90" s="169">
        <v>2.14</v>
      </c>
      <c r="Z90" s="169">
        <v>2.23</v>
      </c>
      <c r="AA90" s="492">
        <v>2.33</v>
      </c>
      <c r="AB90" s="470">
        <v>2.29</v>
      </c>
      <c r="AC90" s="469">
        <v>2.31</v>
      </c>
      <c r="AD90" s="471"/>
      <c r="AE90" s="217" t="s">
        <v>10</v>
      </c>
      <c r="AN90" s="421"/>
      <c r="AO90" s="422"/>
      <c r="AP90" s="423"/>
      <c r="AQ90" s="423"/>
      <c r="AR90" s="274"/>
      <c r="AS90" s="274"/>
    </row>
    <row r="91" spans="1:45">
      <c r="A91" s="624" t="s">
        <v>87</v>
      </c>
      <c r="B91" s="95">
        <v>17084357</v>
      </c>
      <c r="C91" s="666">
        <v>1.8079999999999998</v>
      </c>
      <c r="D91" s="464">
        <v>111.71807763428573</v>
      </c>
      <c r="E91" s="464">
        <v>80.833036295185281</v>
      </c>
      <c r="F91" s="98">
        <v>-9.7728188996371088</v>
      </c>
      <c r="G91" s="481"/>
      <c r="H91" s="481"/>
      <c r="I91" s="466">
        <v>10392.395268071103</v>
      </c>
      <c r="J91" s="466"/>
      <c r="K91" s="474">
        <v>1.73</v>
      </c>
      <c r="L91" s="474">
        <v>1.81</v>
      </c>
      <c r="M91" s="474">
        <v>1.8</v>
      </c>
      <c r="N91" s="474">
        <v>1.77</v>
      </c>
      <c r="O91" s="474">
        <v>1.94</v>
      </c>
      <c r="P91" s="474">
        <v>2.06</v>
      </c>
      <c r="Q91" s="474">
        <v>2.15</v>
      </c>
      <c r="R91" s="474">
        <v>2.17</v>
      </c>
      <c r="S91" s="475">
        <v>2.1800000000000002</v>
      </c>
      <c r="T91" s="475">
        <v>2.33</v>
      </c>
      <c r="U91" s="468">
        <v>2.5299999999999998</v>
      </c>
      <c r="V91" s="468">
        <v>2.54</v>
      </c>
      <c r="W91" s="416">
        <v>2.58</v>
      </c>
      <c r="X91" s="416">
        <v>2.65</v>
      </c>
      <c r="Y91" s="169">
        <v>2.84</v>
      </c>
      <c r="Z91" s="169">
        <v>2.73</v>
      </c>
      <c r="AA91" s="492">
        <v>2.64</v>
      </c>
      <c r="AB91" s="470">
        <v>2.5499999999999998</v>
      </c>
      <c r="AC91" s="469">
        <v>2.63</v>
      </c>
      <c r="AD91" s="471"/>
      <c r="AE91" s="217" t="s">
        <v>10</v>
      </c>
      <c r="AN91" s="421"/>
      <c r="AO91" s="422"/>
      <c r="AP91" s="423"/>
      <c r="AQ91" s="423"/>
      <c r="AR91" s="274"/>
      <c r="AS91" s="274"/>
    </row>
    <row r="92" spans="1:45">
      <c r="A92" s="624" t="s">
        <v>86</v>
      </c>
      <c r="B92" s="95">
        <v>98423595</v>
      </c>
      <c r="C92" s="666">
        <v>1.6340000000000003</v>
      </c>
      <c r="D92" s="464">
        <v>104.21406020025145</v>
      </c>
      <c r="E92" s="464">
        <v>71.002836896116648</v>
      </c>
      <c r="F92" s="98">
        <v>0</v>
      </c>
      <c r="G92" s="481"/>
      <c r="H92" s="481"/>
      <c r="I92" s="466">
        <v>10360.507875014127</v>
      </c>
      <c r="J92" s="466"/>
      <c r="K92" s="467">
        <v>1.8</v>
      </c>
      <c r="L92" s="467">
        <v>1.95</v>
      </c>
      <c r="M92" s="467">
        <v>1.97</v>
      </c>
      <c r="N92" s="467">
        <v>1.97</v>
      </c>
      <c r="O92" s="467">
        <v>2.1</v>
      </c>
      <c r="P92" s="467">
        <v>2.2999999999999998</v>
      </c>
      <c r="Q92" s="467">
        <v>2.4</v>
      </c>
      <c r="R92" s="467">
        <v>2.5299999999999998</v>
      </c>
      <c r="S92" s="468">
        <v>2.4900000000000002</v>
      </c>
      <c r="T92" s="468">
        <v>2.5499999999999998</v>
      </c>
      <c r="U92" s="468">
        <v>2.52</v>
      </c>
      <c r="V92" s="468">
        <v>2.56</v>
      </c>
      <c r="W92" s="416">
        <v>2.64</v>
      </c>
      <c r="X92" s="416">
        <v>2.54</v>
      </c>
      <c r="Y92" s="169">
        <v>2.5299999999999998</v>
      </c>
      <c r="Z92" s="169">
        <v>2.54</v>
      </c>
      <c r="AA92" s="492">
        <v>2.5499999999999998</v>
      </c>
      <c r="AB92" s="470">
        <v>2.5499999999999998</v>
      </c>
      <c r="AC92" s="469">
        <v>2.52</v>
      </c>
      <c r="AD92" s="471"/>
      <c r="AE92" s="217" t="s">
        <v>10</v>
      </c>
      <c r="AN92" s="421"/>
      <c r="AO92" s="422"/>
      <c r="AP92" s="423"/>
      <c r="AQ92" s="423"/>
      <c r="AR92" s="274"/>
      <c r="AS92" s="274"/>
    </row>
    <row r="93" spans="1:45">
      <c r="A93" s="624" t="s">
        <v>143</v>
      </c>
      <c r="B93" s="95">
        <v>26262368</v>
      </c>
      <c r="C93" s="666">
        <v>7.1999999999999995E-2</v>
      </c>
      <c r="D93" s="464">
        <v>69.715153561817019</v>
      </c>
      <c r="E93" s="464">
        <v>69.438151697945528</v>
      </c>
      <c r="F93" s="98">
        <v>-2.7370934909146056</v>
      </c>
      <c r="G93" s="481"/>
      <c r="H93" s="481"/>
      <c r="I93" s="466">
        <v>1680.2529440683272</v>
      </c>
      <c r="J93" s="466"/>
      <c r="K93" s="467">
        <v>0.09</v>
      </c>
      <c r="L93" s="467">
        <v>0.1</v>
      </c>
      <c r="M93" s="467">
        <v>0.11</v>
      </c>
      <c r="N93" s="467">
        <v>0.11</v>
      </c>
      <c r="O93" s="467">
        <v>0.12</v>
      </c>
      <c r="P93" s="467">
        <v>0.12</v>
      </c>
      <c r="Q93" s="467">
        <v>0.11</v>
      </c>
      <c r="R93" s="467">
        <v>0.12</v>
      </c>
      <c r="S93" s="468">
        <v>0.1</v>
      </c>
      <c r="T93" s="468">
        <v>0.09</v>
      </c>
      <c r="U93" s="468">
        <v>0.1</v>
      </c>
      <c r="V93" s="468">
        <v>0.14000000000000001</v>
      </c>
      <c r="W93" s="416">
        <v>0.15</v>
      </c>
      <c r="X93" s="418">
        <v>0.17</v>
      </c>
      <c r="Y93" s="169">
        <v>0.16</v>
      </c>
      <c r="Z93" s="169">
        <v>0.16</v>
      </c>
      <c r="AA93" s="492">
        <v>0.16</v>
      </c>
      <c r="AB93" s="470">
        <v>0.17</v>
      </c>
      <c r="AC93" s="469">
        <v>0.17</v>
      </c>
      <c r="AD93" s="471"/>
      <c r="AE93" s="217" t="s">
        <v>411</v>
      </c>
      <c r="AN93" s="421"/>
      <c r="AO93" s="422"/>
      <c r="AP93" s="423"/>
      <c r="AQ93" s="423"/>
      <c r="AR93" s="274"/>
      <c r="AS93" s="274"/>
    </row>
    <row r="94" spans="1:45">
      <c r="A94" s="624" t="s">
        <v>26</v>
      </c>
      <c r="B94" s="95">
        <v>1308974</v>
      </c>
      <c r="C94" s="666">
        <v>2.0209999999999999</v>
      </c>
      <c r="D94" s="464">
        <v>82.706833397227015</v>
      </c>
      <c r="E94" s="464">
        <v>52.959554125117428</v>
      </c>
      <c r="F94" s="98">
        <v>-10.399999999999999</v>
      </c>
      <c r="G94" s="481"/>
      <c r="H94" s="481"/>
      <c r="I94" s="466">
        <v>28765.722811799336</v>
      </c>
      <c r="J94" s="466"/>
      <c r="K94" s="467">
        <v>4.13</v>
      </c>
      <c r="L94" s="467">
        <v>5.18</v>
      </c>
      <c r="M94" s="467">
        <v>4</v>
      </c>
      <c r="N94" s="467">
        <v>4.29</v>
      </c>
      <c r="O94" s="467">
        <v>4.59</v>
      </c>
      <c r="P94" s="467">
        <v>4.45</v>
      </c>
      <c r="Q94" s="467">
        <v>4.18</v>
      </c>
      <c r="R94" s="467">
        <v>4.58</v>
      </c>
      <c r="S94" s="468">
        <v>5.24</v>
      </c>
      <c r="T94" s="468">
        <v>4.32</v>
      </c>
      <c r="U94" s="468">
        <v>4.59</v>
      </c>
      <c r="V94" s="468">
        <v>4.7</v>
      </c>
      <c r="W94" s="416">
        <v>3.49</v>
      </c>
      <c r="X94" s="418">
        <v>3.25</v>
      </c>
      <c r="Y94" s="169">
        <v>3.1</v>
      </c>
      <c r="Z94" s="169">
        <v>2.96</v>
      </c>
      <c r="AA94" s="492">
        <v>2.71</v>
      </c>
      <c r="AB94" s="470">
        <v>2.5099999999999998</v>
      </c>
      <c r="AC94" s="469">
        <v>2.52</v>
      </c>
      <c r="AD94" s="471"/>
      <c r="AE94" s="217" t="s">
        <v>10</v>
      </c>
      <c r="AN94" s="421"/>
      <c r="AO94" s="422"/>
      <c r="AP94" s="423"/>
      <c r="AQ94" s="423"/>
      <c r="AR94" s="274"/>
      <c r="AS94" s="274"/>
    </row>
    <row r="95" spans="1:45">
      <c r="A95" s="624" t="s">
        <v>119</v>
      </c>
      <c r="B95" s="95">
        <v>25216237</v>
      </c>
      <c r="C95" s="666">
        <v>0.57899999999999996</v>
      </c>
      <c r="D95" s="464">
        <v>81.584080227291381</v>
      </c>
      <c r="E95" s="464">
        <v>69.247183571652926</v>
      </c>
      <c r="F95" s="169">
        <v>-11.6</v>
      </c>
      <c r="G95" s="481"/>
      <c r="H95" s="481"/>
      <c r="I95" s="466">
        <v>3208.4576145221922</v>
      </c>
      <c r="J95" s="466"/>
      <c r="K95" s="467">
        <v>0.64</v>
      </c>
      <c r="L95" s="467">
        <v>0.6</v>
      </c>
      <c r="M95" s="467">
        <v>0.56000000000000005</v>
      </c>
      <c r="N95" s="467">
        <v>0.54</v>
      </c>
      <c r="O95" s="467">
        <v>0.54</v>
      </c>
      <c r="P95" s="467">
        <v>0.53</v>
      </c>
      <c r="Q95" s="467">
        <v>0.53</v>
      </c>
      <c r="R95" s="467">
        <v>0.56999999999999995</v>
      </c>
      <c r="S95" s="468">
        <v>0.56999999999999995</v>
      </c>
      <c r="T95" s="468">
        <v>0.59</v>
      </c>
      <c r="U95" s="468">
        <v>0.54</v>
      </c>
      <c r="V95" s="468">
        <v>0.5</v>
      </c>
      <c r="W95" s="416">
        <v>0.49</v>
      </c>
      <c r="X95" s="418">
        <v>0.5</v>
      </c>
      <c r="Y95" s="169">
        <v>0.53</v>
      </c>
      <c r="Z95" s="169">
        <v>0.59</v>
      </c>
      <c r="AA95" s="492">
        <v>0.61</v>
      </c>
      <c r="AB95" s="470">
        <v>0.59</v>
      </c>
      <c r="AC95" s="469">
        <v>0.59</v>
      </c>
      <c r="AD95" s="471"/>
      <c r="AE95" s="217" t="s">
        <v>411</v>
      </c>
      <c r="AN95" s="421"/>
      <c r="AO95" s="422"/>
      <c r="AP95" s="423"/>
      <c r="AQ95" s="423"/>
      <c r="AR95" s="274"/>
      <c r="AS95" s="274"/>
    </row>
    <row r="96" spans="1:45">
      <c r="A96" s="624" t="s">
        <v>37</v>
      </c>
      <c r="B96" s="95">
        <v>1320884</v>
      </c>
      <c r="C96" s="666">
        <v>15.719999999999995</v>
      </c>
      <c r="D96" s="464">
        <v>119.71236023405406</v>
      </c>
      <c r="E96" s="464">
        <v>239.60557647372553</v>
      </c>
      <c r="F96" s="98">
        <v>1.0979835500132777</v>
      </c>
      <c r="G96" s="481"/>
      <c r="H96" s="481"/>
      <c r="I96" s="466">
        <v>27313.643116817519</v>
      </c>
      <c r="J96" s="466">
        <v>2.2000000000000002</v>
      </c>
      <c r="K96" s="476">
        <v>12.12</v>
      </c>
      <c r="L96" s="476">
        <v>12.59</v>
      </c>
      <c r="M96" s="476">
        <v>12.08</v>
      </c>
      <c r="N96" s="476">
        <v>13.74</v>
      </c>
      <c r="O96" s="476">
        <v>14.15</v>
      </c>
      <c r="P96" s="476">
        <v>14.49</v>
      </c>
      <c r="Q96" s="476">
        <v>13.72</v>
      </c>
      <c r="R96" s="476">
        <v>16.59</v>
      </c>
      <c r="S96" s="470">
        <v>15.66</v>
      </c>
      <c r="T96" s="470">
        <v>13.42</v>
      </c>
      <c r="U96" s="470">
        <v>16.59</v>
      </c>
      <c r="V96" s="470">
        <v>16.13</v>
      </c>
      <c r="W96" s="419">
        <v>15.38</v>
      </c>
      <c r="X96" s="419">
        <v>17.36</v>
      </c>
      <c r="Y96" s="477">
        <v>17.21</v>
      </c>
      <c r="Z96" s="477">
        <v>15.07</v>
      </c>
      <c r="AA96" s="492">
        <v>16.34</v>
      </c>
      <c r="AB96" s="470">
        <v>17.670000000000002</v>
      </c>
      <c r="AC96" s="469">
        <v>18.62</v>
      </c>
      <c r="AD96" s="471"/>
      <c r="AE96" s="217" t="s">
        <v>10</v>
      </c>
      <c r="AN96" s="421"/>
      <c r="AO96" s="422"/>
      <c r="AP96" s="423"/>
      <c r="AQ96" s="423"/>
      <c r="AR96" s="274"/>
      <c r="AS96" s="274"/>
    </row>
    <row r="97" spans="1:48">
      <c r="A97" s="624" t="s">
        <v>327</v>
      </c>
      <c r="B97" s="95">
        <v>25069229</v>
      </c>
      <c r="C97" s="666">
        <v>0.29467671249443478</v>
      </c>
      <c r="D97" s="464">
        <v>89.913269346566025</v>
      </c>
      <c r="E97" s="464">
        <v>63.650684083658675</v>
      </c>
      <c r="F97" s="98">
        <v>0.60000000000000053</v>
      </c>
      <c r="G97" s="481"/>
      <c r="H97" s="481"/>
      <c r="I97" s="466">
        <v>3230.2860852518497</v>
      </c>
      <c r="J97" s="466"/>
      <c r="K97" s="467">
        <v>0.42</v>
      </c>
      <c r="L97" s="467">
        <v>0.41</v>
      </c>
      <c r="M97" s="467">
        <v>0.43</v>
      </c>
      <c r="N97" s="467">
        <v>0.34</v>
      </c>
      <c r="O97" s="467">
        <v>0.34</v>
      </c>
      <c r="P97" s="467">
        <v>0.36</v>
      </c>
      <c r="Q97" s="467">
        <v>0.34</v>
      </c>
      <c r="R97" s="467">
        <v>0.34</v>
      </c>
      <c r="S97" s="468">
        <v>0.37</v>
      </c>
      <c r="T97" s="468">
        <v>0.33</v>
      </c>
      <c r="U97" s="468">
        <v>0.37</v>
      </c>
      <c r="V97" s="468">
        <v>0.36</v>
      </c>
      <c r="W97" s="416">
        <v>0.44</v>
      </c>
      <c r="X97" s="418">
        <v>0.45</v>
      </c>
      <c r="Y97" s="169">
        <v>0.48</v>
      </c>
      <c r="Z97" s="169">
        <v>0.5</v>
      </c>
      <c r="AA97" s="492">
        <v>0.55000000000000004</v>
      </c>
      <c r="AB97" s="470">
        <v>0.55000000000000004</v>
      </c>
      <c r="AC97" s="469">
        <v>0.56000000000000005</v>
      </c>
      <c r="AD97" s="471"/>
      <c r="AE97" s="217" t="s">
        <v>411</v>
      </c>
      <c r="AN97" s="421"/>
      <c r="AO97" s="422"/>
      <c r="AP97" s="423"/>
      <c r="AQ97" s="423"/>
      <c r="AR97" s="274"/>
      <c r="AS97" s="274"/>
      <c r="AV97" s="310"/>
    </row>
    <row r="98" spans="1:48">
      <c r="A98" s="624" t="s">
        <v>235</v>
      </c>
      <c r="B98" s="95">
        <v>48497</v>
      </c>
      <c r="C98" s="667"/>
      <c r="D98" s="478"/>
      <c r="E98" s="478"/>
      <c r="F98" s="98">
        <v>0</v>
      </c>
      <c r="G98" s="465"/>
      <c r="H98" s="465"/>
      <c r="I98" s="482"/>
      <c r="J98" s="466"/>
      <c r="K98" s="485"/>
      <c r="L98" s="485"/>
      <c r="M98" s="485"/>
      <c r="N98" s="485"/>
      <c r="O98" s="485"/>
      <c r="P98" s="485"/>
      <c r="Q98" s="485"/>
      <c r="R98" s="485"/>
      <c r="S98" s="486"/>
      <c r="T98" s="486"/>
      <c r="U98" s="484"/>
      <c r="V98" s="484"/>
      <c r="W98" s="425"/>
      <c r="X98" s="426"/>
      <c r="Y98" s="487"/>
      <c r="Z98" s="487"/>
      <c r="AA98" s="610"/>
      <c r="AB98" s="484"/>
      <c r="AC98" s="488"/>
      <c r="AD98" s="471"/>
      <c r="AE98" s="217" t="s">
        <v>328</v>
      </c>
      <c r="AN98" s="421"/>
      <c r="AO98" s="422"/>
      <c r="AP98" s="423"/>
      <c r="AQ98" s="423"/>
      <c r="AR98" s="274"/>
      <c r="AS98" s="274"/>
    </row>
    <row r="99" spans="1:48">
      <c r="A99" s="624" t="s">
        <v>152</v>
      </c>
      <c r="B99" s="95">
        <v>22442948</v>
      </c>
      <c r="C99" s="666">
        <v>9.9999999999999978E-2</v>
      </c>
      <c r="D99" s="464">
        <v>61.809693498273624</v>
      </c>
      <c r="E99" s="464">
        <v>111.68076181394532</v>
      </c>
      <c r="F99" s="98">
        <v>-0.6</v>
      </c>
      <c r="G99" s="481"/>
      <c r="H99" s="481"/>
      <c r="I99" s="466">
        <v>901.9595577549502</v>
      </c>
      <c r="J99" s="466"/>
      <c r="K99" s="467">
        <v>0.06</v>
      </c>
      <c r="L99" s="467">
        <v>0.06</v>
      </c>
      <c r="M99" s="467">
        <v>0.06</v>
      </c>
      <c r="N99" s="467">
        <v>0.06</v>
      </c>
      <c r="O99" s="467">
        <v>0.06</v>
      </c>
      <c r="P99" s="467">
        <v>0.06</v>
      </c>
      <c r="Q99" s="467">
        <v>0.06</v>
      </c>
      <c r="R99" s="467">
        <v>0.06</v>
      </c>
      <c r="S99" s="468">
        <v>0.06</v>
      </c>
      <c r="T99" s="468">
        <v>7.0000000000000007E-2</v>
      </c>
      <c r="U99" s="468">
        <v>0.09</v>
      </c>
      <c r="V99" s="468">
        <v>0.08</v>
      </c>
      <c r="W99" s="416">
        <v>0.11</v>
      </c>
      <c r="X99" s="418">
        <v>0.1</v>
      </c>
      <c r="Y99" s="169">
        <v>0.11</v>
      </c>
      <c r="Z99" s="169">
        <v>0.1</v>
      </c>
      <c r="AA99" s="492">
        <v>0.1</v>
      </c>
      <c r="AB99" s="470">
        <v>0.1</v>
      </c>
      <c r="AC99" s="469">
        <v>0.1</v>
      </c>
      <c r="AD99" s="471"/>
      <c r="AE99" s="217" t="s">
        <v>411</v>
      </c>
      <c r="AN99" s="421"/>
      <c r="AO99" s="422"/>
      <c r="AP99" s="423"/>
      <c r="AQ99" s="423"/>
      <c r="AR99" s="274"/>
      <c r="AS99" s="274"/>
    </row>
    <row r="100" spans="1:48">
      <c r="A100" s="624" t="s">
        <v>29</v>
      </c>
      <c r="B100" s="95">
        <v>5518050</v>
      </c>
      <c r="C100" s="666">
        <v>11.712</v>
      </c>
      <c r="D100" s="464">
        <v>130.98972586311174</v>
      </c>
      <c r="E100" s="464">
        <v>159.21590283575949</v>
      </c>
      <c r="F100" s="98">
        <v>1.0999999999999899</v>
      </c>
      <c r="G100" s="472">
        <v>0.94413487290433762</v>
      </c>
      <c r="H100" s="472">
        <v>1.0315421524173316</v>
      </c>
      <c r="I100" s="466">
        <v>41501.141012858025</v>
      </c>
      <c r="J100" s="466">
        <v>211.46</v>
      </c>
      <c r="K100" s="479">
        <v>11.17</v>
      </c>
      <c r="L100" s="479">
        <v>12.3</v>
      </c>
      <c r="M100" s="479">
        <v>12.66</v>
      </c>
      <c r="N100" s="479">
        <v>14.23</v>
      </c>
      <c r="O100" s="479">
        <v>13.48</v>
      </c>
      <c r="P100" s="479">
        <v>11.1</v>
      </c>
      <c r="Q100" s="479">
        <v>13.25</v>
      </c>
      <c r="R100" s="479">
        <v>12.83</v>
      </c>
      <c r="S100" s="480">
        <v>11.2</v>
      </c>
      <c r="T100" s="480">
        <v>10.66</v>
      </c>
      <c r="U100" s="470">
        <v>12.27</v>
      </c>
      <c r="V100" s="470">
        <v>10.8</v>
      </c>
      <c r="W100" s="419">
        <v>9.66</v>
      </c>
      <c r="X100" s="419">
        <v>9.8000000000000007</v>
      </c>
      <c r="Y100" s="477">
        <v>9.02</v>
      </c>
      <c r="Z100" s="477">
        <v>8.36</v>
      </c>
      <c r="AA100" s="492">
        <v>8.8699999999999992</v>
      </c>
      <c r="AB100" s="470">
        <v>8.36</v>
      </c>
      <c r="AC100" s="469">
        <v>8.8000000000000007</v>
      </c>
      <c r="AD100" s="471"/>
      <c r="AE100" s="217" t="s">
        <v>10</v>
      </c>
      <c r="AN100" s="421"/>
      <c r="AO100" s="422"/>
      <c r="AP100" s="423"/>
      <c r="AQ100" s="423"/>
      <c r="AR100" s="274"/>
      <c r="AS100" s="274"/>
    </row>
    <row r="101" spans="1:48">
      <c r="A101" s="624" t="s">
        <v>53</v>
      </c>
      <c r="B101" s="95">
        <v>66987244</v>
      </c>
      <c r="C101" s="666">
        <v>6.7590000000000003</v>
      </c>
      <c r="D101" s="464">
        <v>130.28336342703841</v>
      </c>
      <c r="E101" s="464">
        <v>159.01304161399392</v>
      </c>
      <c r="F101" s="98">
        <v>4.5999999999999988</v>
      </c>
      <c r="G101" s="465">
        <v>1.5468077225357759</v>
      </c>
      <c r="H101" s="465">
        <v>1.6027767815364728</v>
      </c>
      <c r="I101" s="466">
        <v>39177.769345320412</v>
      </c>
      <c r="J101" s="466">
        <v>1532.71</v>
      </c>
      <c r="K101" s="479">
        <v>6.75</v>
      </c>
      <c r="L101" s="479">
        <v>6.79</v>
      </c>
      <c r="M101" s="479">
        <v>6.65</v>
      </c>
      <c r="N101" s="479">
        <v>6.69</v>
      </c>
      <c r="O101" s="479">
        <v>6.66</v>
      </c>
      <c r="P101" s="479">
        <v>6.67</v>
      </c>
      <c r="Q101" s="479">
        <v>6.47</v>
      </c>
      <c r="R101" s="479">
        <v>6.32</v>
      </c>
      <c r="S101" s="480">
        <v>6.17</v>
      </c>
      <c r="T101" s="480">
        <v>5.89</v>
      </c>
      <c r="U101" s="470">
        <v>6.02</v>
      </c>
      <c r="V101" s="470">
        <v>5.51</v>
      </c>
      <c r="W101" s="419">
        <v>5.5</v>
      </c>
      <c r="X101" s="419">
        <v>5.49</v>
      </c>
      <c r="Y101" s="477">
        <v>4.92</v>
      </c>
      <c r="Z101" s="477">
        <v>5.0199999999999996</v>
      </c>
      <c r="AA101" s="492">
        <v>5.01</v>
      </c>
      <c r="AB101" s="470">
        <v>5.09</v>
      </c>
      <c r="AC101" s="469">
        <v>4.96</v>
      </c>
      <c r="AD101" s="471"/>
      <c r="AE101" s="217" t="s">
        <v>10</v>
      </c>
      <c r="AN101" s="421"/>
      <c r="AO101" s="422"/>
      <c r="AP101" s="423"/>
      <c r="AQ101" s="423"/>
      <c r="AR101" s="274"/>
      <c r="AS101" s="274"/>
    </row>
    <row r="102" spans="1:48">
      <c r="A102" s="624" t="s">
        <v>236</v>
      </c>
      <c r="B102" s="273"/>
      <c r="C102" s="666">
        <v>3.379</v>
      </c>
      <c r="D102" s="478"/>
      <c r="E102" s="464">
        <v>52.344353965047098</v>
      </c>
      <c r="F102" s="98">
        <v>-4.5111111111111217</v>
      </c>
      <c r="G102" s="465"/>
      <c r="H102" s="465"/>
      <c r="I102" s="482"/>
      <c r="J102" s="466"/>
      <c r="K102" s="476">
        <v>3.17</v>
      </c>
      <c r="L102" s="476">
        <v>2.95</v>
      </c>
      <c r="M102" s="476">
        <v>2.81</v>
      </c>
      <c r="N102" s="476">
        <v>2.85</v>
      </c>
      <c r="O102" s="476">
        <v>2.63</v>
      </c>
      <c r="P102" s="476">
        <v>2.41</v>
      </c>
      <c r="Q102" s="476">
        <v>2.2599999999999998</v>
      </c>
      <c r="R102" s="476">
        <v>2.13</v>
      </c>
      <c r="S102" s="470">
        <v>1.97</v>
      </c>
      <c r="T102" s="470">
        <v>1.72</v>
      </c>
      <c r="U102" s="470">
        <v>2.2599999999999998</v>
      </c>
      <c r="V102" s="470">
        <v>1.74</v>
      </c>
      <c r="W102" s="419">
        <v>2.88</v>
      </c>
      <c r="X102" s="420">
        <v>3.12</v>
      </c>
      <c r="Y102" s="477">
        <v>2.76</v>
      </c>
      <c r="Z102" s="477">
        <v>2.68</v>
      </c>
      <c r="AA102" s="492">
        <v>2.66</v>
      </c>
      <c r="AB102" s="470">
        <v>2.62</v>
      </c>
      <c r="AC102" s="469">
        <v>2.65</v>
      </c>
      <c r="AD102" s="471"/>
      <c r="AE102" s="217" t="s">
        <v>329</v>
      </c>
      <c r="AN102" s="421"/>
      <c r="AO102" s="422"/>
      <c r="AP102" s="423"/>
      <c r="AQ102" s="423"/>
      <c r="AR102" s="274"/>
      <c r="AS102" s="274"/>
    </row>
    <row r="103" spans="1:48">
      <c r="A103" s="624" t="s">
        <v>237</v>
      </c>
      <c r="B103" s="95">
        <v>277679</v>
      </c>
      <c r="C103" s="666">
        <v>2.9369999999999998</v>
      </c>
      <c r="D103" s="478"/>
      <c r="E103" s="464">
        <v>171.74780422437914</v>
      </c>
      <c r="F103" s="98">
        <v>21.46</v>
      </c>
      <c r="G103" s="465"/>
      <c r="H103" s="465"/>
      <c r="I103" s="482"/>
      <c r="J103" s="466"/>
      <c r="K103" s="476">
        <v>2.3199999999999998</v>
      </c>
      <c r="L103" s="476">
        <v>2.42</v>
      </c>
      <c r="M103" s="476">
        <v>2.21</v>
      </c>
      <c r="N103" s="476">
        <v>2.54</v>
      </c>
      <c r="O103" s="476">
        <v>2.82</v>
      </c>
      <c r="P103" s="476">
        <v>3.08</v>
      </c>
      <c r="Q103" s="476">
        <v>3</v>
      </c>
      <c r="R103" s="476">
        <v>2.78</v>
      </c>
      <c r="S103" s="470">
        <v>3.22</v>
      </c>
      <c r="T103" s="470">
        <v>3.1</v>
      </c>
      <c r="U103" s="470">
        <v>3.31</v>
      </c>
      <c r="V103" s="470">
        <v>4.1399999999999997</v>
      </c>
      <c r="W103" s="419">
        <v>5.88</v>
      </c>
      <c r="X103" s="420">
        <v>3.25</v>
      </c>
      <c r="Y103" s="477">
        <v>1.97</v>
      </c>
      <c r="Z103" s="477">
        <v>1.94</v>
      </c>
      <c r="AA103" s="492">
        <v>1.94</v>
      </c>
      <c r="AB103" s="470">
        <v>1.97</v>
      </c>
      <c r="AC103" s="469">
        <v>2.0099999999999998</v>
      </c>
      <c r="AD103" s="471"/>
      <c r="AE103" s="217" t="s">
        <v>329</v>
      </c>
      <c r="AN103" s="421"/>
      <c r="AO103" s="422"/>
      <c r="AP103" s="423"/>
      <c r="AQ103" s="423"/>
      <c r="AR103" s="274"/>
      <c r="AS103" s="274"/>
    </row>
    <row r="104" spans="1:48">
      <c r="A104" s="624" t="s">
        <v>76</v>
      </c>
      <c r="B104" s="95">
        <v>2119275</v>
      </c>
      <c r="C104" s="666">
        <v>5.3769999999999989</v>
      </c>
      <c r="D104" s="464">
        <v>100.97319043836016</v>
      </c>
      <c r="E104" s="464">
        <v>109.36211625117112</v>
      </c>
      <c r="F104" s="98">
        <v>-26.473447703871972</v>
      </c>
      <c r="G104" s="481"/>
      <c r="H104" s="481"/>
      <c r="I104" s="466">
        <v>16803.461688033971</v>
      </c>
      <c r="J104" s="466"/>
      <c r="K104" s="476">
        <v>5.37</v>
      </c>
      <c r="L104" s="476">
        <v>5.34</v>
      </c>
      <c r="M104" s="476">
        <v>5</v>
      </c>
      <c r="N104" s="476">
        <v>5.53</v>
      </c>
      <c r="O104" s="476">
        <v>4.8600000000000003</v>
      </c>
      <c r="P104" s="476">
        <v>4.67</v>
      </c>
      <c r="Q104" s="476">
        <v>4.04</v>
      </c>
      <c r="R104" s="476">
        <v>3.55</v>
      </c>
      <c r="S104" s="470">
        <v>3.66</v>
      </c>
      <c r="T104" s="470">
        <v>3.49</v>
      </c>
      <c r="U104" s="470">
        <v>3.7</v>
      </c>
      <c r="V104" s="470">
        <v>3.48</v>
      </c>
      <c r="W104" s="419">
        <v>3.39</v>
      </c>
      <c r="X104" s="420">
        <v>3.4</v>
      </c>
      <c r="Y104" s="477">
        <v>3.39</v>
      </c>
      <c r="Z104" s="477">
        <v>3.36</v>
      </c>
      <c r="AA104" s="492">
        <v>3.35</v>
      </c>
      <c r="AB104" s="470">
        <v>3.23</v>
      </c>
      <c r="AC104" s="469">
        <v>3.19</v>
      </c>
      <c r="AD104" s="471"/>
      <c r="AE104" s="217" t="s">
        <v>10</v>
      </c>
      <c r="AN104" s="421"/>
      <c r="AO104" s="422"/>
      <c r="AP104" s="423"/>
      <c r="AQ104" s="423"/>
      <c r="AR104" s="274"/>
      <c r="AS104" s="274"/>
    </row>
    <row r="105" spans="1:48">
      <c r="A105" s="624" t="s">
        <v>162</v>
      </c>
      <c r="B105" s="95">
        <v>21670000</v>
      </c>
      <c r="C105" s="666">
        <v>0.374</v>
      </c>
      <c r="D105" s="464">
        <v>104.58579610612385</v>
      </c>
      <c r="E105" s="464">
        <v>57.274482146545736</v>
      </c>
      <c r="F105" s="98">
        <v>-4.7717421124828512</v>
      </c>
      <c r="G105" s="481"/>
      <c r="H105" s="481"/>
      <c r="I105" s="466">
        <v>10480.066417848489</v>
      </c>
      <c r="J105" s="466"/>
      <c r="K105" s="467">
        <v>0.6</v>
      </c>
      <c r="L105" s="467">
        <v>0.59</v>
      </c>
      <c r="M105" s="467">
        <v>0.62</v>
      </c>
      <c r="N105" s="467">
        <v>0.66</v>
      </c>
      <c r="O105" s="467">
        <v>0.68</v>
      </c>
      <c r="P105" s="467">
        <v>0.74</v>
      </c>
      <c r="Q105" s="467">
        <v>0.66</v>
      </c>
      <c r="R105" s="467">
        <v>0.72</v>
      </c>
      <c r="S105" s="468">
        <v>0.67</v>
      </c>
      <c r="T105" s="468">
        <v>0.64</v>
      </c>
      <c r="U105" s="468">
        <v>0.68</v>
      </c>
      <c r="V105" s="468">
        <v>0.79</v>
      </c>
      <c r="W105" s="416">
        <v>0.86</v>
      </c>
      <c r="X105" s="418">
        <v>0.74</v>
      </c>
      <c r="Y105" s="169">
        <v>0.89</v>
      </c>
      <c r="Z105" s="169">
        <v>1.03</v>
      </c>
      <c r="AA105" s="492">
        <v>1.1200000000000001</v>
      </c>
      <c r="AB105" s="470">
        <v>1.19</v>
      </c>
      <c r="AC105" s="469">
        <v>1.1399999999999999</v>
      </c>
      <c r="AD105" s="471"/>
      <c r="AE105" s="217" t="s">
        <v>411</v>
      </c>
      <c r="AN105" s="421"/>
      <c r="AO105" s="422"/>
      <c r="AP105" s="423"/>
      <c r="AQ105" s="423"/>
      <c r="AR105" s="274"/>
      <c r="AS105" s="274"/>
    </row>
    <row r="106" spans="1:48">
      <c r="A106" s="624" t="s">
        <v>116</v>
      </c>
      <c r="B106" s="95">
        <v>19751535</v>
      </c>
      <c r="C106" s="666">
        <v>6.0999999999999985E-2</v>
      </c>
      <c r="D106" s="464">
        <v>74.329932592926596</v>
      </c>
      <c r="E106" s="464">
        <v>87.293255495228721</v>
      </c>
      <c r="F106" s="169">
        <v>-5.3999999999999995</v>
      </c>
      <c r="G106" s="481"/>
      <c r="H106" s="481"/>
      <c r="I106" s="466">
        <v>1603.2010574677231</v>
      </c>
      <c r="J106" s="466"/>
      <c r="K106" s="467">
        <v>0.08</v>
      </c>
      <c r="L106" s="467">
        <v>0.08</v>
      </c>
      <c r="M106" s="467">
        <v>7.0000000000000007E-2</v>
      </c>
      <c r="N106" s="467">
        <v>0.08</v>
      </c>
      <c r="O106" s="467">
        <v>0.08</v>
      </c>
      <c r="P106" s="467">
        <v>0.08</v>
      </c>
      <c r="Q106" s="467">
        <v>0.08</v>
      </c>
      <c r="R106" s="467">
        <v>0.09</v>
      </c>
      <c r="S106" s="468">
        <v>0.13</v>
      </c>
      <c r="T106" s="468">
        <v>0.12</v>
      </c>
      <c r="U106" s="468">
        <v>0.12</v>
      </c>
      <c r="V106" s="468">
        <v>0.13</v>
      </c>
      <c r="W106" s="416">
        <v>0.14000000000000001</v>
      </c>
      <c r="X106" s="418">
        <v>0.18</v>
      </c>
      <c r="Y106" s="169">
        <v>0.18</v>
      </c>
      <c r="Z106" s="169">
        <v>0.17</v>
      </c>
      <c r="AA106" s="492">
        <v>0.17</v>
      </c>
      <c r="AB106" s="470">
        <v>0.19</v>
      </c>
      <c r="AC106" s="469">
        <v>0.19</v>
      </c>
      <c r="AD106" s="471"/>
      <c r="AE106" s="217" t="s">
        <v>411</v>
      </c>
      <c r="AN106" s="421"/>
      <c r="AO106" s="422"/>
      <c r="AP106" s="423"/>
      <c r="AQ106" s="423"/>
      <c r="AR106" s="274"/>
      <c r="AS106" s="274"/>
    </row>
    <row r="107" spans="1:48">
      <c r="A107" s="624" t="s">
        <v>39</v>
      </c>
      <c r="B107" s="95">
        <v>82927922</v>
      </c>
      <c r="C107" s="666">
        <v>11.617000000000001</v>
      </c>
      <c r="D107" s="464">
        <v>128.53015848415899</v>
      </c>
      <c r="E107" s="464">
        <v>134.66683406604287</v>
      </c>
      <c r="F107" s="98">
        <v>0.40000000000000036</v>
      </c>
      <c r="G107" s="465">
        <v>0.46693801906888061</v>
      </c>
      <c r="H107" s="465">
        <v>0.37359179962111561</v>
      </c>
      <c r="I107" s="466">
        <v>44839.29009111433</v>
      </c>
      <c r="J107" s="466">
        <v>3246.27</v>
      </c>
      <c r="K107" s="479">
        <v>10.69</v>
      </c>
      <c r="L107" s="479">
        <v>10.88</v>
      </c>
      <c r="M107" s="479">
        <v>10.68</v>
      </c>
      <c r="N107" s="479">
        <v>10.69</v>
      </c>
      <c r="O107" s="479">
        <v>10.5</v>
      </c>
      <c r="P107" s="479">
        <v>10.25</v>
      </c>
      <c r="Q107" s="479">
        <v>10.46</v>
      </c>
      <c r="R107" s="479">
        <v>10.1</v>
      </c>
      <c r="S107" s="480">
        <v>10.24</v>
      </c>
      <c r="T107" s="480">
        <v>9.5</v>
      </c>
      <c r="U107" s="470">
        <v>10.09</v>
      </c>
      <c r="V107" s="470">
        <v>9.76</v>
      </c>
      <c r="W107" s="419">
        <v>9.89</v>
      </c>
      <c r="X107" s="419">
        <v>10.09</v>
      </c>
      <c r="Y107" s="477">
        <v>9.57</v>
      </c>
      <c r="Z107" s="477">
        <v>9.6199999999999992</v>
      </c>
      <c r="AA107" s="492">
        <v>9.65</v>
      </c>
      <c r="AB107" s="470">
        <v>9.6</v>
      </c>
      <c r="AC107" s="469">
        <v>9.15</v>
      </c>
      <c r="AD107" s="471"/>
      <c r="AE107" s="217" t="s">
        <v>10</v>
      </c>
      <c r="AN107" s="421"/>
      <c r="AO107" s="422"/>
      <c r="AP107" s="423"/>
      <c r="AQ107" s="423"/>
      <c r="AR107" s="274"/>
      <c r="AS107" s="274"/>
    </row>
    <row r="108" spans="1:48">
      <c r="A108" s="624" t="s">
        <v>145</v>
      </c>
      <c r="B108" s="95">
        <v>19077690</v>
      </c>
      <c r="C108" s="666">
        <v>4.7E-2</v>
      </c>
      <c r="D108" s="464">
        <v>59.779267596595723</v>
      </c>
      <c r="E108" s="464">
        <v>99.180477826006182</v>
      </c>
      <c r="F108" s="98">
        <v>-1.6</v>
      </c>
      <c r="G108" s="481"/>
      <c r="H108" s="481"/>
      <c r="I108" s="466">
        <v>1961.1406446395724</v>
      </c>
      <c r="J108" s="466"/>
      <c r="K108" s="467">
        <v>0.05</v>
      </c>
      <c r="L108" s="467">
        <v>0.05</v>
      </c>
      <c r="M108" s="467">
        <v>0.04</v>
      </c>
      <c r="N108" s="467">
        <v>0.04</v>
      </c>
      <c r="O108" s="467">
        <v>0.04</v>
      </c>
      <c r="P108" s="467">
        <v>0.04</v>
      </c>
      <c r="Q108" s="467">
        <v>0.04</v>
      </c>
      <c r="R108" s="467">
        <v>0.04</v>
      </c>
      <c r="S108" s="468">
        <v>0.04</v>
      </c>
      <c r="T108" s="468">
        <v>0.04</v>
      </c>
      <c r="U108" s="468">
        <v>0.04</v>
      </c>
      <c r="V108" s="468">
        <v>0.04</v>
      </c>
      <c r="W108" s="416">
        <v>0.04</v>
      </c>
      <c r="X108" s="418">
        <v>0.05</v>
      </c>
      <c r="Y108" s="169">
        <v>0.05</v>
      </c>
      <c r="Z108" s="169">
        <v>0.05</v>
      </c>
      <c r="AA108" s="492">
        <v>0.05</v>
      </c>
      <c r="AB108" s="470">
        <v>0.06</v>
      </c>
      <c r="AC108" s="469">
        <v>0.06</v>
      </c>
      <c r="AD108" s="471"/>
      <c r="AE108" s="217" t="s">
        <v>411</v>
      </c>
      <c r="AN108" s="421"/>
      <c r="AO108" s="422"/>
      <c r="AP108" s="423"/>
      <c r="AQ108" s="423"/>
      <c r="AR108" s="274"/>
      <c r="AS108" s="274"/>
    </row>
    <row r="109" spans="1:48">
      <c r="A109" s="624" t="s">
        <v>45</v>
      </c>
      <c r="B109" s="95">
        <v>10727668</v>
      </c>
      <c r="C109" s="666">
        <v>7.8330000000000002</v>
      </c>
      <c r="D109" s="464">
        <v>120.25953480563234</v>
      </c>
      <c r="E109" s="464">
        <v>142.05494674100601</v>
      </c>
      <c r="F109" s="98">
        <v>5.8999999999999941</v>
      </c>
      <c r="G109" s="481"/>
      <c r="H109" s="481"/>
      <c r="I109" s="466">
        <v>27258.096358521314</v>
      </c>
      <c r="J109" s="466">
        <v>7.04</v>
      </c>
      <c r="K109" s="479">
        <v>8.7100000000000009</v>
      </c>
      <c r="L109" s="479">
        <v>8.86</v>
      </c>
      <c r="M109" s="479">
        <v>8.84</v>
      </c>
      <c r="N109" s="479">
        <v>9.15</v>
      </c>
      <c r="O109" s="479">
        <v>9.11</v>
      </c>
      <c r="P109" s="479">
        <v>9.2799999999999994</v>
      </c>
      <c r="Q109" s="479">
        <v>9.1300000000000008</v>
      </c>
      <c r="R109" s="479">
        <v>9.41</v>
      </c>
      <c r="S109" s="480">
        <v>9.02</v>
      </c>
      <c r="T109" s="480">
        <v>8.49</v>
      </c>
      <c r="U109" s="470">
        <v>7.86</v>
      </c>
      <c r="V109" s="470">
        <v>7.62</v>
      </c>
      <c r="W109" s="419">
        <v>7.25</v>
      </c>
      <c r="X109" s="419">
        <v>6.62</v>
      </c>
      <c r="Y109" s="477">
        <v>6.39</v>
      </c>
      <c r="Z109" s="477">
        <v>6.31</v>
      </c>
      <c r="AA109" s="492">
        <v>6.1</v>
      </c>
      <c r="AB109" s="470">
        <v>6.55</v>
      </c>
      <c r="AC109" s="469">
        <v>6.5</v>
      </c>
      <c r="AD109" s="471"/>
      <c r="AE109" s="217" t="s">
        <v>10</v>
      </c>
      <c r="AN109" s="421"/>
      <c r="AO109" s="422"/>
      <c r="AP109" s="423"/>
      <c r="AQ109" s="423"/>
      <c r="AR109" s="274"/>
      <c r="AS109" s="274"/>
    </row>
    <row r="110" spans="1:48">
      <c r="A110" s="624" t="s">
        <v>238</v>
      </c>
      <c r="B110" s="95">
        <v>56025</v>
      </c>
      <c r="C110" s="667"/>
      <c r="D110" s="478"/>
      <c r="E110" s="478"/>
      <c r="F110" s="98">
        <v>0</v>
      </c>
      <c r="G110" s="465"/>
      <c r="H110" s="465"/>
      <c r="I110" s="482"/>
      <c r="J110" s="466"/>
      <c r="K110" s="489"/>
      <c r="L110" s="489"/>
      <c r="M110" s="489"/>
      <c r="N110" s="489"/>
      <c r="O110" s="489"/>
      <c r="P110" s="489"/>
      <c r="Q110" s="489"/>
      <c r="R110" s="489"/>
      <c r="S110" s="484"/>
      <c r="T110" s="484"/>
      <c r="U110" s="484"/>
      <c r="V110" s="484"/>
      <c r="W110" s="425"/>
      <c r="X110" s="426"/>
      <c r="Y110" s="487"/>
      <c r="Z110" s="487"/>
      <c r="AA110" s="610"/>
      <c r="AB110" s="484"/>
      <c r="AC110" s="488"/>
      <c r="AD110" s="471"/>
      <c r="AE110" s="217" t="s">
        <v>328</v>
      </c>
      <c r="AN110" s="421"/>
      <c r="AO110" s="422"/>
      <c r="AP110" s="423"/>
      <c r="AQ110" s="423"/>
      <c r="AR110" s="274"/>
      <c r="AS110" s="274"/>
    </row>
    <row r="111" spans="1:48">
      <c r="A111" s="624" t="s">
        <v>239</v>
      </c>
      <c r="B111" s="95">
        <v>111454</v>
      </c>
      <c r="C111" s="666">
        <v>0.86099999999999999</v>
      </c>
      <c r="D111" s="464">
        <v>76.415944045449308</v>
      </c>
      <c r="E111" s="478"/>
      <c r="F111" s="98">
        <v>0</v>
      </c>
      <c r="G111" s="465"/>
      <c r="H111" s="465"/>
      <c r="I111" s="466">
        <v>12479.72224736984</v>
      </c>
      <c r="J111" s="466"/>
      <c r="K111" s="479">
        <v>0.69</v>
      </c>
      <c r="L111" s="479">
        <v>1.02</v>
      </c>
      <c r="M111" s="479">
        <v>1.01</v>
      </c>
      <c r="N111" s="479">
        <v>1.01</v>
      </c>
      <c r="O111" s="479">
        <v>1.38</v>
      </c>
      <c r="P111" s="479">
        <v>1.22</v>
      </c>
      <c r="Q111" s="479">
        <v>1.18</v>
      </c>
      <c r="R111" s="479">
        <v>1.21</v>
      </c>
      <c r="S111" s="480">
        <v>1.23</v>
      </c>
      <c r="T111" s="480">
        <v>1.29</v>
      </c>
      <c r="U111" s="470">
        <v>1.36</v>
      </c>
      <c r="V111" s="470">
        <v>1.34</v>
      </c>
      <c r="W111" s="419">
        <v>2.33</v>
      </c>
      <c r="X111" s="420">
        <v>3</v>
      </c>
      <c r="Y111" s="477">
        <v>2.4700000000000002</v>
      </c>
      <c r="Z111" s="477">
        <v>2.62</v>
      </c>
      <c r="AA111" s="492">
        <v>2.64</v>
      </c>
      <c r="AB111" s="470">
        <v>2.65</v>
      </c>
      <c r="AC111" s="469">
        <v>2.66</v>
      </c>
      <c r="AD111" s="471"/>
      <c r="AE111" s="217" t="s">
        <v>329</v>
      </c>
      <c r="AN111" s="421"/>
      <c r="AO111" s="422"/>
      <c r="AP111" s="423"/>
      <c r="AQ111" s="423"/>
      <c r="AR111" s="274"/>
      <c r="AS111" s="274"/>
    </row>
    <row r="112" spans="1:48">
      <c r="A112" s="624" t="s">
        <v>240</v>
      </c>
      <c r="B112" s="273"/>
      <c r="C112" s="666">
        <v>2.3969999999999998</v>
      </c>
      <c r="D112" s="478"/>
      <c r="E112" s="464">
        <v>41.095387277925241</v>
      </c>
      <c r="F112" s="98">
        <v>-1.100000000000001</v>
      </c>
      <c r="G112" s="465"/>
      <c r="H112" s="465"/>
      <c r="I112" s="482"/>
      <c r="J112" s="466"/>
      <c r="K112" s="479">
        <v>2.35</v>
      </c>
      <c r="L112" s="479">
        <v>2.35</v>
      </c>
      <c r="M112" s="479">
        <v>2.36</v>
      </c>
      <c r="N112" s="479">
        <v>2.42</v>
      </c>
      <c r="O112" s="479">
        <v>2.48</v>
      </c>
      <c r="P112" s="479">
        <v>2.35</v>
      </c>
      <c r="Q112" s="479">
        <v>2.34</v>
      </c>
      <c r="R112" s="479">
        <v>2.68</v>
      </c>
      <c r="S112" s="480">
        <v>2.84</v>
      </c>
      <c r="T112" s="480">
        <v>2.5</v>
      </c>
      <c r="U112" s="470">
        <v>2.64</v>
      </c>
      <c r="V112" s="470">
        <v>2.61</v>
      </c>
      <c r="W112" s="419">
        <v>4.4800000000000004</v>
      </c>
      <c r="X112" s="420">
        <v>5.18</v>
      </c>
      <c r="Y112" s="477">
        <v>4.92</v>
      </c>
      <c r="Z112" s="477">
        <v>5</v>
      </c>
      <c r="AA112" s="492">
        <v>5.1100000000000003</v>
      </c>
      <c r="AB112" s="470">
        <v>5.19</v>
      </c>
      <c r="AC112" s="469">
        <v>5.23</v>
      </c>
      <c r="AD112" s="471"/>
      <c r="AE112" s="217" t="s">
        <v>329</v>
      </c>
      <c r="AN112" s="421"/>
      <c r="AO112" s="422"/>
      <c r="AP112" s="423"/>
      <c r="AQ112" s="423"/>
      <c r="AR112" s="274"/>
      <c r="AS112" s="274"/>
    </row>
    <row r="113" spans="1:45">
      <c r="A113" s="624" t="s">
        <v>108</v>
      </c>
      <c r="B113" s="95">
        <v>17247807</v>
      </c>
      <c r="C113" s="666">
        <v>0.58800000000000008</v>
      </c>
      <c r="D113" s="464">
        <v>99.620273590088829</v>
      </c>
      <c r="E113" s="464">
        <v>81.088761118216027</v>
      </c>
      <c r="F113" s="98">
        <v>-26.149984846954244</v>
      </c>
      <c r="G113" s="481"/>
      <c r="H113" s="481"/>
      <c r="I113" s="466">
        <v>7304.9238695532376</v>
      </c>
      <c r="J113" s="466"/>
      <c r="K113" s="467">
        <v>0.82</v>
      </c>
      <c r="L113" s="467">
        <v>0.85</v>
      </c>
      <c r="M113" s="467">
        <v>0.88</v>
      </c>
      <c r="N113" s="467">
        <v>0.84</v>
      </c>
      <c r="O113" s="467">
        <v>0.87</v>
      </c>
      <c r="P113" s="467">
        <v>0.89</v>
      </c>
      <c r="Q113" s="467">
        <v>0.89</v>
      </c>
      <c r="R113" s="467">
        <v>0.93</v>
      </c>
      <c r="S113" s="468">
        <v>0.82</v>
      </c>
      <c r="T113" s="468">
        <v>0.84</v>
      </c>
      <c r="U113" s="468">
        <v>0.8</v>
      </c>
      <c r="V113" s="468">
        <v>0.8</v>
      </c>
      <c r="W113" s="416">
        <v>0.79</v>
      </c>
      <c r="X113" s="418">
        <v>0.89</v>
      </c>
      <c r="Y113" s="169">
        <v>1.1299999999999999</v>
      </c>
      <c r="Z113" s="169">
        <v>1.04</v>
      </c>
      <c r="AA113" s="492">
        <v>1.1000000000000001</v>
      </c>
      <c r="AB113" s="470">
        <v>1.08</v>
      </c>
      <c r="AC113" s="469">
        <v>1.19</v>
      </c>
      <c r="AD113" s="471"/>
      <c r="AE113" s="217" t="s">
        <v>10</v>
      </c>
      <c r="AN113" s="421"/>
      <c r="AO113" s="422"/>
      <c r="AP113" s="423"/>
      <c r="AQ113" s="423"/>
      <c r="AR113" s="274"/>
      <c r="AS113" s="274"/>
    </row>
    <row r="114" spans="1:45">
      <c r="A114" s="624" t="s">
        <v>144</v>
      </c>
      <c r="B114" s="95">
        <v>18143315</v>
      </c>
      <c r="C114" s="666">
        <v>6.1000000000000013E-2</v>
      </c>
      <c r="D114" s="464">
        <v>83.854664261167997</v>
      </c>
      <c r="E114" s="464">
        <v>45.339515838346237</v>
      </c>
      <c r="F114" s="98">
        <v>-15.344043077546331</v>
      </c>
      <c r="G114" s="481"/>
      <c r="H114" s="481"/>
      <c r="I114" s="466">
        <v>1130.2579849539904</v>
      </c>
      <c r="J114" s="466"/>
      <c r="K114" s="467">
        <v>7.0000000000000007E-2</v>
      </c>
      <c r="L114" s="467">
        <v>0.08</v>
      </c>
      <c r="M114" s="467">
        <v>0.08</v>
      </c>
      <c r="N114" s="467">
        <v>0.08</v>
      </c>
      <c r="O114" s="467">
        <v>0.09</v>
      </c>
      <c r="P114" s="467">
        <v>0.11</v>
      </c>
      <c r="Q114" s="467">
        <v>0.11</v>
      </c>
      <c r="R114" s="467">
        <v>0.12</v>
      </c>
      <c r="S114" s="468">
        <v>0.11</v>
      </c>
      <c r="T114" s="468">
        <v>0.1</v>
      </c>
      <c r="U114" s="468">
        <v>0.1</v>
      </c>
      <c r="V114" s="468">
        <v>0.09</v>
      </c>
      <c r="W114" s="416">
        <v>0.09</v>
      </c>
      <c r="X114" s="418">
        <v>0.08</v>
      </c>
      <c r="Y114" s="169">
        <v>0.08</v>
      </c>
      <c r="Z114" s="169">
        <v>0.08</v>
      </c>
      <c r="AA114" s="492">
        <v>0.08</v>
      </c>
      <c r="AB114" s="470">
        <v>0.09</v>
      </c>
      <c r="AC114" s="469">
        <v>0.09</v>
      </c>
      <c r="AD114" s="471"/>
      <c r="AE114" s="217" t="s">
        <v>411</v>
      </c>
      <c r="AN114" s="421"/>
      <c r="AO114" s="422"/>
      <c r="AP114" s="423"/>
      <c r="AQ114" s="423"/>
      <c r="AR114" s="274"/>
      <c r="AS114" s="274"/>
    </row>
    <row r="115" spans="1:45">
      <c r="A115" s="624" t="s">
        <v>171</v>
      </c>
      <c r="B115" s="95">
        <v>17351822</v>
      </c>
      <c r="C115" s="666">
        <v>0.27999999999999997</v>
      </c>
      <c r="D115" s="464">
        <v>88.661646710346787</v>
      </c>
      <c r="E115" s="464">
        <v>48.299676006894906</v>
      </c>
      <c r="F115" s="98">
        <v>-5.5999999999999943</v>
      </c>
      <c r="G115" s="465"/>
      <c r="H115" s="465"/>
      <c r="I115" s="466">
        <v>3578.5636978781326</v>
      </c>
      <c r="J115" s="466"/>
      <c r="K115" s="467">
        <v>0.18</v>
      </c>
      <c r="L115" s="467">
        <v>0.18</v>
      </c>
      <c r="M115" s="467">
        <v>0.19</v>
      </c>
      <c r="N115" s="467">
        <v>0.2</v>
      </c>
      <c r="O115" s="467">
        <v>0.2</v>
      </c>
      <c r="P115" s="467">
        <v>0.2</v>
      </c>
      <c r="Q115" s="467">
        <v>0.19</v>
      </c>
      <c r="R115" s="467">
        <v>0.14000000000000001</v>
      </c>
      <c r="S115" s="468">
        <v>0.14000000000000001</v>
      </c>
      <c r="T115" s="468">
        <v>0.15</v>
      </c>
      <c r="U115" s="468">
        <v>0.16</v>
      </c>
      <c r="V115" s="468">
        <v>0.18</v>
      </c>
      <c r="W115" s="416">
        <v>0.24</v>
      </c>
      <c r="X115" s="418">
        <v>0.25</v>
      </c>
      <c r="Y115" s="169">
        <v>0.27</v>
      </c>
      <c r="Z115" s="169">
        <v>0.27</v>
      </c>
      <c r="AA115" s="492">
        <v>0.28000000000000003</v>
      </c>
      <c r="AB115" s="470">
        <v>0.28999999999999998</v>
      </c>
      <c r="AC115" s="469">
        <v>0.28999999999999998</v>
      </c>
      <c r="AD115" s="471"/>
      <c r="AE115" s="217" t="s">
        <v>411</v>
      </c>
      <c r="AN115" s="421"/>
      <c r="AO115" s="422"/>
      <c r="AP115" s="423"/>
      <c r="AQ115" s="423"/>
      <c r="AR115" s="274"/>
      <c r="AS115" s="274"/>
    </row>
    <row r="116" spans="1:45">
      <c r="A116" s="624" t="s">
        <v>96</v>
      </c>
      <c r="B116" s="95">
        <v>779004</v>
      </c>
      <c r="C116" s="666">
        <v>0.71699999999999997</v>
      </c>
      <c r="D116" s="464">
        <v>91.609896104300802</v>
      </c>
      <c r="E116" s="464">
        <v>126.5557625849696</v>
      </c>
      <c r="F116" s="98">
        <v>-14.555500560545941</v>
      </c>
      <c r="G116" s="481"/>
      <c r="H116" s="481"/>
      <c r="I116" s="466">
        <v>6884.9160226516333</v>
      </c>
      <c r="J116" s="466"/>
      <c r="K116" s="476">
        <v>1.06</v>
      </c>
      <c r="L116" s="476">
        <v>1.1000000000000001</v>
      </c>
      <c r="M116" s="476">
        <v>1.1000000000000001</v>
      </c>
      <c r="N116" s="476">
        <v>1.05</v>
      </c>
      <c r="O116" s="476">
        <v>0.99</v>
      </c>
      <c r="P116" s="476">
        <v>0.97</v>
      </c>
      <c r="Q116" s="476">
        <v>0.9</v>
      </c>
      <c r="R116" s="476">
        <v>0.92</v>
      </c>
      <c r="S116" s="470">
        <v>0.99</v>
      </c>
      <c r="T116" s="470">
        <v>1.04</v>
      </c>
      <c r="U116" s="470">
        <v>1.05</v>
      </c>
      <c r="V116" s="470">
        <v>1.08</v>
      </c>
      <c r="W116" s="419">
        <v>1.88</v>
      </c>
      <c r="X116" s="420">
        <v>2.34</v>
      </c>
      <c r="Y116" s="477">
        <v>2.12</v>
      </c>
      <c r="Z116" s="477">
        <v>2.17</v>
      </c>
      <c r="AA116" s="492">
        <v>2.37</v>
      </c>
      <c r="AB116" s="470">
        <v>2.39</v>
      </c>
      <c r="AC116" s="469">
        <v>2.4500000000000002</v>
      </c>
      <c r="AD116" s="471"/>
      <c r="AE116" s="217" t="s">
        <v>10</v>
      </c>
      <c r="AN116" s="421"/>
      <c r="AO116" s="422"/>
      <c r="AP116" s="423"/>
      <c r="AQ116" s="423"/>
      <c r="AR116" s="274"/>
      <c r="AS116" s="274"/>
    </row>
    <row r="117" spans="1:45">
      <c r="A117" s="624" t="s">
        <v>118</v>
      </c>
      <c r="B117" s="95">
        <v>16249798</v>
      </c>
      <c r="C117" s="666">
        <v>0.10100000000000001</v>
      </c>
      <c r="D117" s="464">
        <v>79.984209588944381</v>
      </c>
      <c r="E117" s="464">
        <v>57.75</v>
      </c>
      <c r="F117" s="169">
        <v>-22.152564421244517</v>
      </c>
      <c r="G117" s="481"/>
      <c r="H117" s="481"/>
      <c r="I117" s="466">
        <v>3166.208213709599</v>
      </c>
      <c r="J117" s="466"/>
      <c r="K117" s="467">
        <v>0.16</v>
      </c>
      <c r="L117" s="467">
        <v>0.18</v>
      </c>
      <c r="M117" s="467">
        <v>0.18</v>
      </c>
      <c r="N117" s="467">
        <v>0.19</v>
      </c>
      <c r="O117" s="467">
        <v>0.19</v>
      </c>
      <c r="P117" s="467">
        <v>0.2</v>
      </c>
      <c r="Q117" s="467">
        <v>0.22</v>
      </c>
      <c r="R117" s="467">
        <v>0.27</v>
      </c>
      <c r="S117" s="468">
        <v>0.28999999999999998</v>
      </c>
      <c r="T117" s="468">
        <v>0.34</v>
      </c>
      <c r="U117" s="468">
        <v>0.35</v>
      </c>
      <c r="V117" s="468">
        <v>0.36</v>
      </c>
      <c r="W117" s="416">
        <v>0.37</v>
      </c>
      <c r="X117" s="418">
        <v>0.38</v>
      </c>
      <c r="Y117" s="169">
        <v>0.44</v>
      </c>
      <c r="Z117" s="169">
        <v>0.56000000000000005</v>
      </c>
      <c r="AA117" s="492">
        <v>0.64</v>
      </c>
      <c r="AB117" s="470">
        <v>0.65</v>
      </c>
      <c r="AC117" s="469">
        <v>0.67</v>
      </c>
      <c r="AD117" s="471"/>
      <c r="AE117" s="217" t="s">
        <v>411</v>
      </c>
      <c r="AN117" s="421"/>
      <c r="AO117" s="422"/>
      <c r="AP117" s="423"/>
      <c r="AQ117" s="423"/>
      <c r="AR117" s="274"/>
      <c r="AS117" s="274"/>
    </row>
    <row r="118" spans="1:45">
      <c r="A118" s="624" t="s">
        <v>97</v>
      </c>
      <c r="B118" s="95">
        <v>9587522</v>
      </c>
      <c r="C118" s="666">
        <v>0.61599999999999999</v>
      </c>
      <c r="D118" s="464">
        <v>99.068401152568725</v>
      </c>
      <c r="E118" s="464">
        <v>83.859087121165857</v>
      </c>
      <c r="F118" s="98">
        <v>-31.700000000000006</v>
      </c>
      <c r="G118" s="481"/>
      <c r="H118" s="481"/>
      <c r="I118" s="466">
        <v>4295.0506648674736</v>
      </c>
      <c r="J118" s="466"/>
      <c r="K118" s="467">
        <v>0.78</v>
      </c>
      <c r="L118" s="467">
        <v>0.89</v>
      </c>
      <c r="M118" s="467">
        <v>0.91</v>
      </c>
      <c r="N118" s="467">
        <v>0.98</v>
      </c>
      <c r="O118" s="467">
        <v>1.0900000000000001</v>
      </c>
      <c r="P118" s="467">
        <v>1.06</v>
      </c>
      <c r="Q118" s="467">
        <v>0.96</v>
      </c>
      <c r="R118" s="467">
        <v>1.1599999999999999</v>
      </c>
      <c r="S118" s="468">
        <v>1.1000000000000001</v>
      </c>
      <c r="T118" s="468">
        <v>1.02</v>
      </c>
      <c r="U118" s="468">
        <v>0.98</v>
      </c>
      <c r="V118" s="468">
        <v>1.0900000000000001</v>
      </c>
      <c r="W118" s="416">
        <v>1.07</v>
      </c>
      <c r="X118" s="416">
        <v>1.06</v>
      </c>
      <c r="Y118" s="169">
        <v>1.08</v>
      </c>
      <c r="Z118" s="169">
        <v>1.1100000000000001</v>
      </c>
      <c r="AA118" s="492">
        <v>1.1000000000000001</v>
      </c>
      <c r="AB118" s="470">
        <v>1.08</v>
      </c>
      <c r="AC118" s="469">
        <v>1.1000000000000001</v>
      </c>
      <c r="AD118" s="471"/>
      <c r="AE118" s="217" t="s">
        <v>10</v>
      </c>
      <c r="AN118" s="421"/>
      <c r="AO118" s="422"/>
      <c r="AP118" s="423"/>
      <c r="AQ118" s="423"/>
      <c r="AR118" s="274"/>
      <c r="AS118" s="274"/>
    </row>
    <row r="119" spans="1:45">
      <c r="A119" s="624" t="s">
        <v>360</v>
      </c>
      <c r="B119" s="95">
        <v>7451000</v>
      </c>
      <c r="C119" s="666">
        <v>6.3389999999999995</v>
      </c>
      <c r="D119" s="478"/>
      <c r="E119" s="478"/>
      <c r="F119" s="483"/>
      <c r="G119" s="465"/>
      <c r="H119" s="465"/>
      <c r="I119" s="466">
        <v>53009.140941191603</v>
      </c>
      <c r="J119" s="466"/>
      <c r="K119" s="476">
        <v>6.17</v>
      </c>
      <c r="L119" s="476">
        <v>6.27</v>
      </c>
      <c r="M119" s="476">
        <v>6.04</v>
      </c>
      <c r="N119" s="476">
        <v>6.41</v>
      </c>
      <c r="O119" s="476">
        <v>6.11</v>
      </c>
      <c r="P119" s="476">
        <v>6.14</v>
      </c>
      <c r="Q119" s="476">
        <v>6.25</v>
      </c>
      <c r="R119" s="476">
        <v>6.46</v>
      </c>
      <c r="S119" s="470">
        <v>6.28</v>
      </c>
      <c r="T119" s="470">
        <v>6.71</v>
      </c>
      <c r="U119" s="470">
        <v>6.08</v>
      </c>
      <c r="V119" s="470">
        <v>6.56</v>
      </c>
      <c r="W119" s="419">
        <v>6.45</v>
      </c>
      <c r="X119" s="420">
        <v>6.54</v>
      </c>
      <c r="Y119" s="477">
        <v>6.77</v>
      </c>
      <c r="Z119" s="477">
        <v>6.16</v>
      </c>
      <c r="AA119" s="492">
        <v>6.26</v>
      </c>
      <c r="AB119" s="470">
        <v>6.16</v>
      </c>
      <c r="AC119" s="469">
        <v>6.1</v>
      </c>
      <c r="AD119" s="471"/>
      <c r="AE119" s="217" t="s">
        <v>329</v>
      </c>
      <c r="AN119" s="421"/>
      <c r="AO119" s="422"/>
      <c r="AP119" s="423"/>
      <c r="AQ119" s="423"/>
      <c r="AR119" s="274"/>
      <c r="AS119" s="274"/>
    </row>
    <row r="120" spans="1:45">
      <c r="A120" s="624" t="s">
        <v>75</v>
      </c>
      <c r="B120" s="95">
        <v>9768785</v>
      </c>
      <c r="C120" s="666">
        <v>6.1400000000000006</v>
      </c>
      <c r="D120" s="464">
        <v>119.23742354080771</v>
      </c>
      <c r="E120" s="464">
        <v>100.39998144127912</v>
      </c>
      <c r="F120" s="98">
        <v>3</v>
      </c>
      <c r="G120" s="465">
        <v>0.32288379162806835</v>
      </c>
      <c r="H120" s="465">
        <v>0.35167175162067466</v>
      </c>
      <c r="I120" s="466">
        <v>24729.166770430951</v>
      </c>
      <c r="J120" s="466">
        <v>5.64</v>
      </c>
      <c r="K120" s="479">
        <v>5.71</v>
      </c>
      <c r="L120" s="479">
        <v>5.86</v>
      </c>
      <c r="M120" s="479">
        <v>5.79</v>
      </c>
      <c r="N120" s="479">
        <v>6.06</v>
      </c>
      <c r="O120" s="479">
        <v>5.9</v>
      </c>
      <c r="P120" s="479">
        <v>5.94</v>
      </c>
      <c r="Q120" s="479">
        <v>5.94</v>
      </c>
      <c r="R120" s="479">
        <v>5.82</v>
      </c>
      <c r="S120" s="480">
        <v>5.73</v>
      </c>
      <c r="T120" s="480">
        <v>5.13</v>
      </c>
      <c r="U120" s="470">
        <v>5.23</v>
      </c>
      <c r="V120" s="470">
        <v>5.16</v>
      </c>
      <c r="W120" s="419">
        <v>4.8</v>
      </c>
      <c r="X120" s="419">
        <v>4.51</v>
      </c>
      <c r="Y120" s="477">
        <v>4.53</v>
      </c>
      <c r="Z120" s="477">
        <v>4.83</v>
      </c>
      <c r="AA120" s="492">
        <v>5.0199999999999996</v>
      </c>
      <c r="AB120" s="470">
        <v>5.31</v>
      </c>
      <c r="AC120" s="469">
        <v>5.38</v>
      </c>
      <c r="AD120" s="471"/>
      <c r="AE120" s="217" t="s">
        <v>10</v>
      </c>
      <c r="AN120" s="421"/>
      <c r="AO120" s="422"/>
      <c r="AP120" s="423"/>
      <c r="AQ120" s="423"/>
      <c r="AR120" s="274"/>
      <c r="AS120" s="274"/>
    </row>
    <row r="121" spans="1:45">
      <c r="A121" s="624" t="s">
        <v>241</v>
      </c>
      <c r="B121" s="95">
        <v>353574</v>
      </c>
      <c r="C121" s="666">
        <v>9.4540000000000006</v>
      </c>
      <c r="D121" s="464">
        <v>134.41758151243639</v>
      </c>
      <c r="E121" s="478"/>
      <c r="F121" s="98">
        <v>0.3</v>
      </c>
      <c r="G121" s="481"/>
      <c r="H121" s="481"/>
      <c r="I121" s="466">
        <v>46787.155975627771</v>
      </c>
      <c r="J121" s="466">
        <v>1.68</v>
      </c>
      <c r="K121" s="479">
        <v>10.24</v>
      </c>
      <c r="L121" s="479">
        <v>10.52</v>
      </c>
      <c r="M121" s="479">
        <v>10.92</v>
      </c>
      <c r="N121" s="479">
        <v>10.7</v>
      </c>
      <c r="O121" s="479">
        <v>10.98</v>
      </c>
      <c r="P121" s="479">
        <v>10.76</v>
      </c>
      <c r="Q121" s="479">
        <v>10.93</v>
      </c>
      <c r="R121" s="479">
        <v>11.3</v>
      </c>
      <c r="S121" s="480">
        <v>12.25</v>
      </c>
      <c r="T121" s="480">
        <v>12.09</v>
      </c>
      <c r="U121" s="470">
        <v>11.47</v>
      </c>
      <c r="V121" s="470">
        <v>11.09</v>
      </c>
      <c r="W121" s="419">
        <v>11.17</v>
      </c>
      <c r="X121" s="420">
        <v>11.7</v>
      </c>
      <c r="Y121" s="477">
        <v>11.51</v>
      </c>
      <c r="Z121" s="477">
        <v>11.6</v>
      </c>
      <c r="AA121" s="492">
        <v>11.71</v>
      </c>
      <c r="AB121" s="470">
        <v>12.14</v>
      </c>
      <c r="AC121" s="469">
        <v>12.1</v>
      </c>
      <c r="AD121" s="471"/>
      <c r="AE121" s="217" t="s">
        <v>329</v>
      </c>
      <c r="AN121" s="421"/>
      <c r="AO121" s="422"/>
      <c r="AP121" s="423"/>
      <c r="AQ121" s="423"/>
      <c r="AR121" s="274"/>
      <c r="AS121" s="274"/>
    </row>
    <row r="122" spans="1:45">
      <c r="A122" s="624" t="s">
        <v>158</v>
      </c>
      <c r="B122" s="95">
        <v>15854360</v>
      </c>
      <c r="C122" s="666">
        <v>0.34100000000000003</v>
      </c>
      <c r="D122" s="464">
        <v>85.201726059131161</v>
      </c>
      <c r="E122" s="464">
        <v>71.452698947878844</v>
      </c>
      <c r="F122" s="98">
        <v>-6.8759122009739624</v>
      </c>
      <c r="G122" s="481"/>
      <c r="H122" s="481"/>
      <c r="I122" s="466">
        <v>3058.1803854974328</v>
      </c>
      <c r="J122" s="466"/>
      <c r="K122" s="467">
        <v>0.41</v>
      </c>
      <c r="L122" s="467">
        <v>0.45</v>
      </c>
      <c r="M122" s="467">
        <v>0.45</v>
      </c>
      <c r="N122" s="467">
        <v>0.43</v>
      </c>
      <c r="O122" s="467">
        <v>0.48</v>
      </c>
      <c r="P122" s="467">
        <v>0.52</v>
      </c>
      <c r="Q122" s="467">
        <v>0.49</v>
      </c>
      <c r="R122" s="467">
        <v>0.53</v>
      </c>
      <c r="S122" s="468">
        <v>0.53</v>
      </c>
      <c r="T122" s="468">
        <v>0.53</v>
      </c>
      <c r="U122" s="468">
        <v>0.55000000000000004</v>
      </c>
      <c r="V122" s="468">
        <v>0.56999999999999995</v>
      </c>
      <c r="W122" s="416">
        <v>0.54</v>
      </c>
      <c r="X122" s="418">
        <v>0.56000000000000005</v>
      </c>
      <c r="Y122" s="169">
        <v>0.55000000000000004</v>
      </c>
      <c r="Z122" s="169">
        <v>0.56000000000000005</v>
      </c>
      <c r="AA122" s="492">
        <v>0.61</v>
      </c>
      <c r="AB122" s="470">
        <v>0.65</v>
      </c>
      <c r="AC122" s="469">
        <v>0.66</v>
      </c>
      <c r="AD122" s="471"/>
      <c r="AE122" s="217" t="s">
        <v>411</v>
      </c>
      <c r="AN122" s="421"/>
      <c r="AO122" s="422"/>
      <c r="AP122" s="423"/>
      <c r="AQ122" s="423"/>
      <c r="AR122" s="274"/>
      <c r="AS122" s="274"/>
    </row>
    <row r="123" spans="1:45">
      <c r="A123" s="624" t="s">
        <v>89</v>
      </c>
      <c r="B123" s="95">
        <v>267663435</v>
      </c>
      <c r="C123" s="666">
        <v>1.1619999999999999</v>
      </c>
      <c r="D123" s="464">
        <v>90.913335794868019</v>
      </c>
      <c r="E123" s="464">
        <v>62.407804233388077</v>
      </c>
      <c r="F123" s="98">
        <v>-17.800407336252974</v>
      </c>
      <c r="G123" s="481"/>
      <c r="H123" s="481"/>
      <c r="I123" s="466">
        <v>10071.209596951077</v>
      </c>
      <c r="J123" s="466">
        <v>2.34</v>
      </c>
      <c r="K123" s="467">
        <v>1.39</v>
      </c>
      <c r="L123" s="467">
        <v>1.47</v>
      </c>
      <c r="M123" s="467">
        <v>1.48</v>
      </c>
      <c r="N123" s="467">
        <v>1.6</v>
      </c>
      <c r="O123" s="467">
        <v>1.6</v>
      </c>
      <c r="P123" s="467">
        <v>1.59</v>
      </c>
      <c r="Q123" s="467">
        <v>1.67</v>
      </c>
      <c r="R123" s="467">
        <v>1.71</v>
      </c>
      <c r="S123" s="468">
        <v>1.67</v>
      </c>
      <c r="T123" s="468">
        <v>1.71</v>
      </c>
      <c r="U123" s="468">
        <v>1.72</v>
      </c>
      <c r="V123" s="468">
        <v>1.75</v>
      </c>
      <c r="W123" s="416">
        <v>1.77</v>
      </c>
      <c r="X123" s="416">
        <v>1.76</v>
      </c>
      <c r="Y123" s="169">
        <v>1.89</v>
      </c>
      <c r="Z123" s="169">
        <v>1.9</v>
      </c>
      <c r="AA123" s="492">
        <v>1.96</v>
      </c>
      <c r="AB123" s="470">
        <v>2.02</v>
      </c>
      <c r="AC123" s="469">
        <v>2.09</v>
      </c>
      <c r="AD123" s="471"/>
      <c r="AE123" s="217" t="s">
        <v>10</v>
      </c>
      <c r="AN123" s="421"/>
      <c r="AO123" s="422"/>
      <c r="AP123" s="423"/>
      <c r="AQ123" s="423"/>
      <c r="AR123" s="274"/>
      <c r="AS123" s="274"/>
    </row>
    <row r="124" spans="1:45">
      <c r="A124" s="624" t="s">
        <v>46</v>
      </c>
      <c r="B124" s="95">
        <v>81800269</v>
      </c>
      <c r="C124" s="666">
        <v>4.4309999999999992</v>
      </c>
      <c r="D124" s="464">
        <v>99.884378909557441</v>
      </c>
      <c r="E124" s="464">
        <v>66.320432145222057</v>
      </c>
      <c r="F124" s="98">
        <v>0.89999999999999947</v>
      </c>
      <c r="G124" s="465">
        <v>0</v>
      </c>
      <c r="H124" s="465">
        <v>4.5448772585477467E-3</v>
      </c>
      <c r="I124" s="473">
        <v>18209.762942502592</v>
      </c>
      <c r="J124" s="466"/>
      <c r="K124" s="476">
        <v>5.32</v>
      </c>
      <c r="L124" s="476">
        <v>5.45</v>
      </c>
      <c r="M124" s="476">
        <v>5.62</v>
      </c>
      <c r="N124" s="476">
        <v>5.88</v>
      </c>
      <c r="O124" s="476">
        <v>6.23</v>
      </c>
      <c r="P124" s="476">
        <v>6.65</v>
      </c>
      <c r="Q124" s="476">
        <v>7.06</v>
      </c>
      <c r="R124" s="476">
        <v>7.45</v>
      </c>
      <c r="S124" s="470">
        <v>7.5</v>
      </c>
      <c r="T124" s="470">
        <v>7.7</v>
      </c>
      <c r="U124" s="470">
        <v>7.64</v>
      </c>
      <c r="V124" s="470">
        <v>7.68</v>
      </c>
      <c r="W124" s="419">
        <v>7.67</v>
      </c>
      <c r="X124" s="419">
        <v>7.86</v>
      </c>
      <c r="Y124" s="477">
        <v>8.07</v>
      </c>
      <c r="Z124" s="477">
        <v>7.85</v>
      </c>
      <c r="AA124" s="492">
        <v>8.1999999999999993</v>
      </c>
      <c r="AB124" s="470">
        <v>8.56</v>
      </c>
      <c r="AC124" s="469">
        <v>8.8699999999999992</v>
      </c>
      <c r="AD124" s="471"/>
      <c r="AE124" s="217" t="s">
        <v>10</v>
      </c>
      <c r="AN124" s="421"/>
      <c r="AO124" s="422"/>
      <c r="AP124" s="423"/>
      <c r="AQ124" s="423"/>
      <c r="AR124" s="274"/>
      <c r="AS124" s="274"/>
    </row>
    <row r="125" spans="1:45">
      <c r="A125" s="624" t="s">
        <v>74</v>
      </c>
      <c r="B125" s="95">
        <v>38433600</v>
      </c>
      <c r="C125" s="666">
        <v>4.5969999999999995</v>
      </c>
      <c r="D125" s="464">
        <v>73.570217487048325</v>
      </c>
      <c r="E125" s="464">
        <v>29.612119500980345</v>
      </c>
      <c r="F125" s="98">
        <v>0.10000000000000009</v>
      </c>
      <c r="G125" s="481"/>
      <c r="H125" s="481"/>
      <c r="I125" s="466">
        <v>15102.678717120119</v>
      </c>
      <c r="J125" s="466"/>
      <c r="K125" s="476">
        <v>3.67</v>
      </c>
      <c r="L125" s="476">
        <v>4.0599999999999996</v>
      </c>
      <c r="M125" s="476">
        <v>3.72</v>
      </c>
      <c r="N125" s="476">
        <v>3.27</v>
      </c>
      <c r="O125" s="476">
        <v>3.42</v>
      </c>
      <c r="P125" s="476">
        <v>3.31</v>
      </c>
      <c r="Q125" s="476">
        <v>3.09</v>
      </c>
      <c r="R125" s="476">
        <v>2.76</v>
      </c>
      <c r="S125" s="470">
        <v>3.1</v>
      </c>
      <c r="T125" s="470">
        <v>3.74</v>
      </c>
      <c r="U125" s="470">
        <v>4.0999999999999996</v>
      </c>
      <c r="V125" s="470">
        <v>4.25</v>
      </c>
      <c r="W125" s="419">
        <v>4.57</v>
      </c>
      <c r="X125" s="419">
        <v>4.74</v>
      </c>
      <c r="Y125" s="477">
        <v>4.75</v>
      </c>
      <c r="Z125" s="477">
        <v>4.4400000000000004</v>
      </c>
      <c r="AA125" s="492">
        <v>4.6399999999999997</v>
      </c>
      <c r="AB125" s="470">
        <v>4.51</v>
      </c>
      <c r="AC125" s="469">
        <v>4.78</v>
      </c>
      <c r="AD125" s="471"/>
      <c r="AE125" s="217" t="s">
        <v>10</v>
      </c>
      <c r="AN125" s="421"/>
      <c r="AO125" s="422"/>
      <c r="AP125" s="423"/>
      <c r="AQ125" s="423"/>
      <c r="AR125" s="274"/>
      <c r="AS125" s="274"/>
    </row>
    <row r="126" spans="1:45">
      <c r="A126" s="624" t="s">
        <v>31</v>
      </c>
      <c r="B126" s="95">
        <v>4853506</v>
      </c>
      <c r="C126" s="666">
        <v>9.8409999999999975</v>
      </c>
      <c r="D126" s="464">
        <v>123.89230044221604</v>
      </c>
      <c r="E126" s="464">
        <v>155.08918492249308</v>
      </c>
      <c r="F126" s="98">
        <v>4.2000000000000011</v>
      </c>
      <c r="G126" s="481"/>
      <c r="H126" s="481"/>
      <c r="I126" s="466">
        <v>58817.588903522381</v>
      </c>
      <c r="J126" s="466">
        <v>68.760000000000005</v>
      </c>
      <c r="K126" s="479">
        <v>11.49</v>
      </c>
      <c r="L126" s="479">
        <v>11.87</v>
      </c>
      <c r="M126" s="479">
        <v>11.4</v>
      </c>
      <c r="N126" s="479">
        <v>11.07</v>
      </c>
      <c r="O126" s="479">
        <v>10.98</v>
      </c>
      <c r="P126" s="479">
        <v>11.22</v>
      </c>
      <c r="Q126" s="479">
        <v>11.22</v>
      </c>
      <c r="R126" s="479">
        <v>10.79</v>
      </c>
      <c r="S126" s="480">
        <v>10.43</v>
      </c>
      <c r="T126" s="480">
        <v>9.11</v>
      </c>
      <c r="U126" s="470">
        <v>8.92</v>
      </c>
      <c r="V126" s="470">
        <v>7.95</v>
      </c>
      <c r="W126" s="419">
        <v>8.07</v>
      </c>
      <c r="X126" s="419">
        <v>7.78</v>
      </c>
      <c r="Y126" s="477">
        <v>7.73</v>
      </c>
      <c r="Z126" s="477">
        <v>8.0500000000000007</v>
      </c>
      <c r="AA126" s="492">
        <v>8.2100000000000009</v>
      </c>
      <c r="AB126" s="470">
        <v>7.93</v>
      </c>
      <c r="AC126" s="469">
        <v>7.75</v>
      </c>
      <c r="AD126" s="471"/>
      <c r="AE126" s="217" t="s">
        <v>10</v>
      </c>
      <c r="AN126" s="421"/>
      <c r="AO126" s="422"/>
      <c r="AP126" s="423"/>
      <c r="AQ126" s="423"/>
      <c r="AR126" s="274"/>
      <c r="AS126" s="274"/>
    </row>
    <row r="127" spans="1:45">
      <c r="A127" s="624" t="s">
        <v>36</v>
      </c>
      <c r="B127" s="95">
        <v>8883800</v>
      </c>
      <c r="C127" s="666">
        <v>8.7240000000000002</v>
      </c>
      <c r="D127" s="464">
        <v>114.08077209647732</v>
      </c>
      <c r="E127" s="464">
        <v>111.63623898084344</v>
      </c>
      <c r="F127" s="98">
        <v>1.5000000000000007</v>
      </c>
      <c r="G127" s="481"/>
      <c r="H127" s="481"/>
      <c r="I127" s="466">
        <v>33649.531188674046</v>
      </c>
      <c r="J127" s="466"/>
      <c r="K127" s="476">
        <v>9.8699999999999992</v>
      </c>
      <c r="L127" s="476">
        <v>9.69</v>
      </c>
      <c r="M127" s="476">
        <v>10.039999999999999</v>
      </c>
      <c r="N127" s="476">
        <v>10.14</v>
      </c>
      <c r="O127" s="476">
        <v>9.93</v>
      </c>
      <c r="P127" s="476">
        <v>9.41</v>
      </c>
      <c r="Q127" s="476">
        <v>9.67</v>
      </c>
      <c r="R127" s="476">
        <v>9.7799999999999994</v>
      </c>
      <c r="S127" s="470">
        <v>9.59</v>
      </c>
      <c r="T127" s="470">
        <v>9.25</v>
      </c>
      <c r="U127" s="470">
        <v>9.7200000000000006</v>
      </c>
      <c r="V127" s="470">
        <v>9.43</v>
      </c>
      <c r="W127" s="419">
        <v>10.119999999999999</v>
      </c>
      <c r="X127" s="419">
        <v>8.94</v>
      </c>
      <c r="Y127" s="477">
        <v>8.23</v>
      </c>
      <c r="Z127" s="477">
        <v>8.2899999999999991</v>
      </c>
      <c r="AA127" s="492">
        <v>8.09</v>
      </c>
      <c r="AB127" s="470">
        <v>8.09</v>
      </c>
      <c r="AC127" s="469">
        <v>7.93</v>
      </c>
      <c r="AD127" s="471"/>
      <c r="AE127" s="217" t="s">
        <v>10</v>
      </c>
      <c r="AN127" s="421"/>
      <c r="AO127" s="422"/>
      <c r="AP127" s="423"/>
      <c r="AQ127" s="423"/>
      <c r="AR127" s="274"/>
      <c r="AS127" s="274"/>
    </row>
    <row r="128" spans="1:45">
      <c r="A128" s="624" t="s">
        <v>50</v>
      </c>
      <c r="B128" s="95">
        <v>60431283</v>
      </c>
      <c r="C128" s="666">
        <v>7.581999999999999</v>
      </c>
      <c r="D128" s="464">
        <v>126.8403515681814</v>
      </c>
      <c r="E128" s="464">
        <v>135.51052526533209</v>
      </c>
      <c r="F128" s="98">
        <v>5.8</v>
      </c>
      <c r="G128" s="481"/>
      <c r="H128" s="481"/>
      <c r="I128" s="466">
        <v>36893.119178403373</v>
      </c>
      <c r="J128" s="466">
        <v>307.60000000000002</v>
      </c>
      <c r="K128" s="479">
        <v>8.0299999999999994</v>
      </c>
      <c r="L128" s="479">
        <v>7.99</v>
      </c>
      <c r="M128" s="479">
        <v>8.08</v>
      </c>
      <c r="N128" s="479">
        <v>8.35</v>
      </c>
      <c r="O128" s="479">
        <v>8.49</v>
      </c>
      <c r="P128" s="479">
        <v>8.4600000000000009</v>
      </c>
      <c r="Q128" s="479">
        <v>8.33</v>
      </c>
      <c r="R128" s="479">
        <v>8.17</v>
      </c>
      <c r="S128" s="480">
        <v>7.89</v>
      </c>
      <c r="T128" s="480">
        <v>6.99</v>
      </c>
      <c r="U128" s="470">
        <v>7.15</v>
      </c>
      <c r="V128" s="470">
        <v>6.98</v>
      </c>
      <c r="W128" s="419">
        <v>6.63</v>
      </c>
      <c r="X128" s="419">
        <v>6.09</v>
      </c>
      <c r="Y128" s="477">
        <v>5.78</v>
      </c>
      <c r="Z128" s="477">
        <v>5.96</v>
      </c>
      <c r="AA128" s="492">
        <v>5.92</v>
      </c>
      <c r="AB128" s="470">
        <v>5.99</v>
      </c>
      <c r="AC128" s="469">
        <v>5.82</v>
      </c>
      <c r="AD128" s="471"/>
      <c r="AE128" s="217" t="s">
        <v>10</v>
      </c>
      <c r="AN128" s="421"/>
      <c r="AO128" s="422"/>
      <c r="AP128" s="423"/>
      <c r="AQ128" s="423"/>
      <c r="AR128" s="274"/>
      <c r="AS128" s="274"/>
    </row>
    <row r="129" spans="1:45">
      <c r="A129" s="624" t="s">
        <v>90</v>
      </c>
      <c r="B129" s="95">
        <v>2934855</v>
      </c>
      <c r="C129" s="666">
        <v>3.4599999999999995</v>
      </c>
      <c r="D129" s="464">
        <v>108.35215348478323</v>
      </c>
      <c r="E129" s="464">
        <v>66.351800970816313</v>
      </c>
      <c r="F129" s="98">
        <v>-0.89098353198071156</v>
      </c>
      <c r="G129" s="481"/>
      <c r="H129" s="481"/>
      <c r="I129" s="466">
        <v>8393.2211688744519</v>
      </c>
      <c r="J129" s="466"/>
      <c r="K129" s="479">
        <v>3.85</v>
      </c>
      <c r="L129" s="479">
        <v>3.84</v>
      </c>
      <c r="M129" s="479">
        <v>3.8</v>
      </c>
      <c r="N129" s="479">
        <v>3.89</v>
      </c>
      <c r="O129" s="479">
        <v>3.88</v>
      </c>
      <c r="P129" s="479">
        <v>3.87</v>
      </c>
      <c r="Q129" s="479">
        <v>4.46</v>
      </c>
      <c r="R129" s="479">
        <v>4.4000000000000004</v>
      </c>
      <c r="S129" s="480">
        <v>3.67</v>
      </c>
      <c r="T129" s="480">
        <v>2.86</v>
      </c>
      <c r="U129" s="470">
        <v>2.65</v>
      </c>
      <c r="V129" s="470">
        <v>2.72</v>
      </c>
      <c r="W129" s="419">
        <v>2.5499999999999998</v>
      </c>
      <c r="X129" s="419">
        <v>2.71</v>
      </c>
      <c r="Y129" s="477">
        <v>2.64</v>
      </c>
      <c r="Z129" s="477">
        <v>2.58</v>
      </c>
      <c r="AA129" s="492">
        <v>2.71</v>
      </c>
      <c r="AB129" s="470">
        <v>2.73</v>
      </c>
      <c r="AC129" s="469">
        <v>2.74</v>
      </c>
      <c r="AD129" s="471"/>
      <c r="AE129" s="217" t="s">
        <v>10</v>
      </c>
      <c r="AN129" s="421"/>
      <c r="AO129" s="422"/>
      <c r="AP129" s="423"/>
      <c r="AQ129" s="423"/>
      <c r="AR129" s="274"/>
      <c r="AS129" s="274"/>
    </row>
    <row r="130" spans="1:45">
      <c r="A130" s="624" t="s">
        <v>34</v>
      </c>
      <c r="B130" s="95">
        <v>126529100</v>
      </c>
      <c r="C130" s="666">
        <v>9.4489999999999998</v>
      </c>
      <c r="D130" s="464">
        <v>124.01206017945209</v>
      </c>
      <c r="E130" s="464">
        <v>93.478838544081825</v>
      </c>
      <c r="F130" s="98">
        <v>3.1191974385774466</v>
      </c>
      <c r="G130" s="465">
        <v>0.54646242023331015</v>
      </c>
      <c r="H130" s="465">
        <v>0.35538536737906529</v>
      </c>
      <c r="I130" s="466">
        <v>38152.228931022</v>
      </c>
      <c r="J130" s="466">
        <v>3205.27</v>
      </c>
      <c r="K130" s="476">
        <v>9.73</v>
      </c>
      <c r="L130" s="476">
        <v>9.6199999999999992</v>
      </c>
      <c r="M130" s="476">
        <v>9.92</v>
      </c>
      <c r="N130" s="476">
        <v>9.93</v>
      </c>
      <c r="O130" s="476">
        <v>9.91</v>
      </c>
      <c r="P130" s="476">
        <v>9.9499999999999993</v>
      </c>
      <c r="Q130" s="476">
        <v>9.81</v>
      </c>
      <c r="R130" s="476">
        <v>10.119999999999999</v>
      </c>
      <c r="S130" s="470">
        <v>9.44</v>
      </c>
      <c r="T130" s="470">
        <v>8.92</v>
      </c>
      <c r="U130" s="470">
        <v>9.31</v>
      </c>
      <c r="V130" s="470">
        <v>9.73</v>
      </c>
      <c r="W130" s="419">
        <v>10.039999999999999</v>
      </c>
      <c r="X130" s="419">
        <v>10.24</v>
      </c>
      <c r="Y130" s="477">
        <v>9.94</v>
      </c>
      <c r="Z130" s="477">
        <v>9.59</v>
      </c>
      <c r="AA130" s="492">
        <v>9.5500000000000007</v>
      </c>
      <c r="AB130" s="470">
        <v>9.57</v>
      </c>
      <c r="AC130" s="469">
        <v>9.42</v>
      </c>
      <c r="AD130" s="471"/>
      <c r="AE130" s="217" t="s">
        <v>10</v>
      </c>
      <c r="AN130" s="421"/>
      <c r="AO130" s="422"/>
      <c r="AP130" s="423"/>
      <c r="AQ130" s="423"/>
      <c r="AR130" s="274"/>
      <c r="AS130" s="274"/>
    </row>
    <row r="131" spans="1:45">
      <c r="A131" s="624" t="s">
        <v>80</v>
      </c>
      <c r="B131" s="95">
        <v>9956011</v>
      </c>
      <c r="C131" s="666">
        <v>2.9819999999999998</v>
      </c>
      <c r="D131" s="464">
        <v>100.96334429985983</v>
      </c>
      <c r="E131" s="464">
        <v>74.295374549914953</v>
      </c>
      <c r="F131" s="98">
        <v>0</v>
      </c>
      <c r="G131" s="481"/>
      <c r="H131" s="481"/>
      <c r="I131" s="466">
        <v>8941.4689010741004</v>
      </c>
      <c r="J131" s="466"/>
      <c r="K131" s="476">
        <v>3.04</v>
      </c>
      <c r="L131" s="476">
        <v>3</v>
      </c>
      <c r="M131" s="476">
        <v>3.16</v>
      </c>
      <c r="N131" s="476">
        <v>3.05</v>
      </c>
      <c r="O131" s="476">
        <v>3.35</v>
      </c>
      <c r="P131" s="476">
        <v>3.46</v>
      </c>
      <c r="Q131" s="476">
        <v>3.39</v>
      </c>
      <c r="R131" s="476">
        <v>3.4</v>
      </c>
      <c r="S131" s="470">
        <v>3.17</v>
      </c>
      <c r="T131" s="470">
        <v>3.09</v>
      </c>
      <c r="U131" s="470">
        <v>2.87</v>
      </c>
      <c r="V131" s="470">
        <v>2.78</v>
      </c>
      <c r="W131" s="419">
        <v>3.06</v>
      </c>
      <c r="X131" s="419">
        <v>2.88</v>
      </c>
      <c r="Y131" s="477">
        <v>2.95</v>
      </c>
      <c r="Z131" s="477">
        <v>2.82</v>
      </c>
      <c r="AA131" s="492">
        <v>2.76</v>
      </c>
      <c r="AB131" s="470">
        <v>2.7</v>
      </c>
      <c r="AC131" s="469">
        <v>2.63</v>
      </c>
      <c r="AD131" s="471"/>
      <c r="AE131" s="217" t="s">
        <v>10</v>
      </c>
      <c r="AN131" s="421"/>
      <c r="AO131" s="422"/>
      <c r="AP131" s="423"/>
      <c r="AQ131" s="423"/>
      <c r="AR131" s="274"/>
      <c r="AS131" s="274"/>
    </row>
    <row r="132" spans="1:45">
      <c r="A132" s="624" t="s">
        <v>35</v>
      </c>
      <c r="B132" s="95">
        <v>18276499</v>
      </c>
      <c r="C132" s="666">
        <v>12.076000000000002</v>
      </c>
      <c r="D132" s="464">
        <v>93.739400410659201</v>
      </c>
      <c r="E132" s="464">
        <v>86.568647446165087</v>
      </c>
      <c r="F132" s="98">
        <v>-0.10000000000000009</v>
      </c>
      <c r="G132" s="481"/>
      <c r="H132" s="481"/>
      <c r="I132" s="466">
        <v>22694.722140881946</v>
      </c>
      <c r="J132" s="466"/>
      <c r="K132" s="476">
        <v>8.39</v>
      </c>
      <c r="L132" s="476">
        <v>8.17</v>
      </c>
      <c r="M132" s="476">
        <v>8.86</v>
      </c>
      <c r="N132" s="476">
        <v>9.81</v>
      </c>
      <c r="O132" s="476">
        <v>10.58</v>
      </c>
      <c r="P132" s="476">
        <v>11.12</v>
      </c>
      <c r="Q132" s="476">
        <v>12.37</v>
      </c>
      <c r="R132" s="476">
        <v>13.01</v>
      </c>
      <c r="S132" s="470">
        <v>15.25</v>
      </c>
      <c r="T132" s="470">
        <v>13.44</v>
      </c>
      <c r="U132" s="470">
        <v>14.43</v>
      </c>
      <c r="V132" s="470">
        <v>15.12</v>
      </c>
      <c r="W132" s="419">
        <v>15.6</v>
      </c>
      <c r="X132" s="419">
        <v>16.260000000000002</v>
      </c>
      <c r="Y132" s="477">
        <v>15.26</v>
      </c>
      <c r="Z132" s="477">
        <v>14.58</v>
      </c>
      <c r="AA132" s="492">
        <v>14.7</v>
      </c>
      <c r="AB132" s="470">
        <v>15.03</v>
      </c>
      <c r="AC132" s="469">
        <v>16.8</v>
      </c>
      <c r="AD132" s="471"/>
      <c r="AE132" s="217" t="s">
        <v>10</v>
      </c>
      <c r="AN132" s="421"/>
      <c r="AO132" s="422"/>
      <c r="AP132" s="423"/>
      <c r="AQ132" s="423"/>
      <c r="AR132" s="274"/>
      <c r="AS132" s="274"/>
    </row>
    <row r="133" spans="1:45">
      <c r="A133" s="624" t="s">
        <v>121</v>
      </c>
      <c r="B133" s="95">
        <v>15477751</v>
      </c>
      <c r="C133" s="666">
        <v>3.1000000000000007E-2</v>
      </c>
      <c r="D133" s="464">
        <v>64.544434892257414</v>
      </c>
      <c r="E133" s="464">
        <v>104.5936155630139</v>
      </c>
      <c r="F133" s="169">
        <v>-1.4</v>
      </c>
      <c r="G133" s="481"/>
      <c r="H133" s="481"/>
      <c r="I133" s="466">
        <v>1891.5103729475461</v>
      </c>
      <c r="J133" s="466"/>
      <c r="K133" s="467">
        <v>0.02</v>
      </c>
      <c r="L133" s="467">
        <v>0.02</v>
      </c>
      <c r="M133" s="467">
        <v>0.02</v>
      </c>
      <c r="N133" s="467">
        <v>0.04</v>
      </c>
      <c r="O133" s="467">
        <v>0.04</v>
      </c>
      <c r="P133" s="467">
        <v>0.04</v>
      </c>
      <c r="Q133" s="467">
        <v>0.04</v>
      </c>
      <c r="R133" s="467">
        <v>0.05</v>
      </c>
      <c r="S133" s="468">
        <v>0.04</v>
      </c>
      <c r="T133" s="468">
        <v>0.04</v>
      </c>
      <c r="U133" s="468">
        <v>0.04</v>
      </c>
      <c r="V133" s="468">
        <v>0.04</v>
      </c>
      <c r="W133" s="416">
        <v>0.04</v>
      </c>
      <c r="X133" s="418">
        <v>0.04</v>
      </c>
      <c r="Y133" s="169">
        <v>0.04</v>
      </c>
      <c r="Z133" s="169">
        <v>0.05</v>
      </c>
      <c r="AA133" s="492">
        <v>0.05</v>
      </c>
      <c r="AB133" s="470">
        <v>0.05</v>
      </c>
      <c r="AC133" s="469">
        <v>0.05</v>
      </c>
      <c r="AD133" s="471"/>
      <c r="AE133" s="217" t="s">
        <v>411</v>
      </c>
      <c r="AN133" s="421"/>
      <c r="AO133" s="422"/>
      <c r="AP133" s="423"/>
      <c r="AQ133" s="423"/>
      <c r="AR133" s="274"/>
      <c r="AS133" s="274"/>
    </row>
    <row r="134" spans="1:45">
      <c r="A134" s="624" t="s">
        <v>242</v>
      </c>
      <c r="B134" s="95">
        <v>115847</v>
      </c>
      <c r="C134" s="666">
        <v>0.23200000000000004</v>
      </c>
      <c r="D134" s="464">
        <v>105.3788056629467</v>
      </c>
      <c r="E134" s="478"/>
      <c r="F134" s="98">
        <v>0</v>
      </c>
      <c r="G134" s="465"/>
      <c r="H134" s="465"/>
      <c r="I134" s="466">
        <v>1986.8408257016133</v>
      </c>
      <c r="J134" s="466"/>
      <c r="K134" s="467">
        <v>0.23</v>
      </c>
      <c r="L134" s="467">
        <v>0.27</v>
      </c>
      <c r="M134" s="467">
        <v>0.25</v>
      </c>
      <c r="N134" s="467">
        <v>0.24</v>
      </c>
      <c r="O134" s="467">
        <v>0.26</v>
      </c>
      <c r="P134" s="467">
        <v>0.35</v>
      </c>
      <c r="Q134" s="467">
        <v>0.32</v>
      </c>
      <c r="R134" s="467">
        <v>0.31</v>
      </c>
      <c r="S134" s="468">
        <v>0.32</v>
      </c>
      <c r="T134" s="468">
        <v>0.48</v>
      </c>
      <c r="U134" s="468">
        <v>0.5</v>
      </c>
      <c r="V134" s="468">
        <v>0.62</v>
      </c>
      <c r="W134" s="416">
        <v>0.87</v>
      </c>
      <c r="X134" s="418">
        <v>0.57999999999999996</v>
      </c>
      <c r="Y134" s="169">
        <v>0.37</v>
      </c>
      <c r="Z134" s="169">
        <v>0.27</v>
      </c>
      <c r="AA134" s="492">
        <v>0.27</v>
      </c>
      <c r="AB134" s="470">
        <v>0.27</v>
      </c>
      <c r="AC134" s="469">
        <v>0.27</v>
      </c>
      <c r="AD134" s="471"/>
      <c r="AE134" s="217" t="s">
        <v>329</v>
      </c>
      <c r="AN134" s="421"/>
      <c r="AO134" s="422"/>
      <c r="AP134" s="423"/>
      <c r="AQ134" s="423"/>
      <c r="AR134" s="274"/>
      <c r="AS134" s="274"/>
    </row>
    <row r="135" spans="1:45">
      <c r="A135" s="624" t="s">
        <v>15</v>
      </c>
      <c r="B135" s="95">
        <v>4137309</v>
      </c>
      <c r="C135" s="666">
        <v>21.738999999999997</v>
      </c>
      <c r="D135" s="464">
        <v>94.417748991180545</v>
      </c>
      <c r="E135" s="464">
        <v>97.662493906604112</v>
      </c>
      <c r="F135" s="98">
        <v>0.2</v>
      </c>
      <c r="G135" s="481"/>
      <c r="H135" s="481"/>
      <c r="I135" s="473">
        <v>75243.082313251405</v>
      </c>
      <c r="J135" s="466"/>
      <c r="K135" s="476">
        <v>26.75</v>
      </c>
      <c r="L135" s="476">
        <v>27.46</v>
      </c>
      <c r="M135" s="476">
        <v>28.29</v>
      </c>
      <c r="N135" s="476">
        <v>29.26</v>
      </c>
      <c r="O135" s="476">
        <v>30.14</v>
      </c>
      <c r="P135" s="476">
        <v>33.11</v>
      </c>
      <c r="Q135" s="476">
        <v>32.81</v>
      </c>
      <c r="R135" s="476">
        <v>31.07</v>
      </c>
      <c r="S135" s="470">
        <v>30.81</v>
      </c>
      <c r="T135" s="470">
        <v>31.2</v>
      </c>
      <c r="U135" s="470">
        <v>28.81</v>
      </c>
      <c r="V135" s="470">
        <v>27.61</v>
      </c>
      <c r="W135" s="419">
        <v>25.71</v>
      </c>
      <c r="X135" s="419">
        <v>26.3</v>
      </c>
      <c r="Y135" s="477">
        <v>24</v>
      </c>
      <c r="Z135" s="477">
        <v>24.27</v>
      </c>
      <c r="AA135" s="492">
        <v>23.82</v>
      </c>
      <c r="AB135" s="470">
        <v>22.99</v>
      </c>
      <c r="AC135" s="469">
        <v>23.91</v>
      </c>
      <c r="AD135" s="471"/>
      <c r="AE135" s="217" t="s">
        <v>10</v>
      </c>
      <c r="AN135" s="421"/>
      <c r="AO135" s="422"/>
      <c r="AP135" s="423"/>
      <c r="AQ135" s="423"/>
      <c r="AR135" s="274"/>
      <c r="AS135" s="274"/>
    </row>
    <row r="136" spans="1:45">
      <c r="A136" s="624" t="s">
        <v>172</v>
      </c>
      <c r="B136" s="95">
        <v>14439018</v>
      </c>
      <c r="C136" s="666">
        <v>1.498</v>
      </c>
      <c r="D136" s="464">
        <v>92.506291277876741</v>
      </c>
      <c r="E136" s="464">
        <v>56.733961359662807</v>
      </c>
      <c r="F136" s="98">
        <v>-20.899999999999991</v>
      </c>
      <c r="G136" s="465"/>
      <c r="H136" s="465"/>
      <c r="I136" s="466">
        <v>2481.6767684030006</v>
      </c>
      <c r="J136" s="466"/>
      <c r="K136" s="467">
        <v>1.19</v>
      </c>
      <c r="L136" s="467">
        <v>1.19</v>
      </c>
      <c r="M136" s="467">
        <v>1.06</v>
      </c>
      <c r="N136" s="467">
        <v>0.86</v>
      </c>
      <c r="O136" s="467">
        <v>0.81</v>
      </c>
      <c r="P136" s="467">
        <v>0.88</v>
      </c>
      <c r="Q136" s="467">
        <v>0.81</v>
      </c>
      <c r="R136" s="467">
        <v>0.78</v>
      </c>
      <c r="S136" s="468">
        <v>0.59</v>
      </c>
      <c r="T136" s="468">
        <v>0.56000000000000005</v>
      </c>
      <c r="U136" s="468">
        <v>0.71</v>
      </c>
      <c r="V136" s="468">
        <v>0.83</v>
      </c>
      <c r="W136" s="416">
        <v>0.85</v>
      </c>
      <c r="X136" s="418">
        <v>0.84</v>
      </c>
      <c r="Y136" s="169">
        <v>0.82</v>
      </c>
      <c r="Z136" s="169">
        <v>0.81</v>
      </c>
      <c r="AA136" s="492">
        <v>0.71</v>
      </c>
      <c r="AB136" s="470">
        <v>0.78</v>
      </c>
      <c r="AC136" s="469">
        <v>0.77</v>
      </c>
      <c r="AD136" s="471"/>
      <c r="AE136" s="217" t="s">
        <v>411</v>
      </c>
      <c r="AN136" s="421"/>
      <c r="AO136" s="422"/>
      <c r="AP136" s="423"/>
      <c r="AQ136" s="423"/>
      <c r="AR136" s="274"/>
      <c r="AS136" s="274"/>
    </row>
    <row r="137" spans="1:45">
      <c r="A137" s="624" t="s">
        <v>135</v>
      </c>
      <c r="B137" s="95">
        <v>12414318</v>
      </c>
      <c r="C137" s="666">
        <v>0.13800000000000004</v>
      </c>
      <c r="D137" s="464">
        <v>73.843914938536614</v>
      </c>
      <c r="E137" s="464">
        <v>91.002635174779925</v>
      </c>
      <c r="F137" s="98">
        <v>-3.7000000000000033</v>
      </c>
      <c r="G137" s="481"/>
      <c r="H137" s="481"/>
      <c r="I137" s="466">
        <v>1947.9135092673885</v>
      </c>
      <c r="J137" s="466"/>
      <c r="K137" s="467">
        <v>0.12</v>
      </c>
      <c r="L137" s="467">
        <v>0.12</v>
      </c>
      <c r="M137" s="467">
        <v>0.12</v>
      </c>
      <c r="N137" s="467">
        <v>0.13</v>
      </c>
      <c r="O137" s="467">
        <v>0.13</v>
      </c>
      <c r="P137" s="467">
        <v>0.12</v>
      </c>
      <c r="Q137" s="467">
        <v>0.11</v>
      </c>
      <c r="R137" s="467">
        <v>0.11</v>
      </c>
      <c r="S137" s="468">
        <v>0.13</v>
      </c>
      <c r="T137" s="468">
        <v>0.13</v>
      </c>
      <c r="U137" s="468">
        <v>0.13</v>
      </c>
      <c r="V137" s="468">
        <v>0.15</v>
      </c>
      <c r="W137" s="416">
        <v>0.15</v>
      </c>
      <c r="X137" s="418">
        <v>0.21</v>
      </c>
      <c r="Y137" s="169">
        <v>0.21</v>
      </c>
      <c r="Z137" s="169">
        <v>0.21</v>
      </c>
      <c r="AA137" s="492">
        <v>0.21</v>
      </c>
      <c r="AB137" s="470">
        <v>0.23</v>
      </c>
      <c r="AC137" s="469">
        <v>0.23</v>
      </c>
      <c r="AD137" s="471"/>
      <c r="AE137" s="217" t="s">
        <v>411</v>
      </c>
      <c r="AN137" s="421"/>
      <c r="AO137" s="422"/>
      <c r="AP137" s="423"/>
      <c r="AQ137" s="423"/>
      <c r="AR137" s="274"/>
      <c r="AS137" s="274"/>
    </row>
    <row r="138" spans="1:45">
      <c r="A138" s="624" t="s">
        <v>157</v>
      </c>
      <c r="B138" s="95">
        <v>12301939</v>
      </c>
      <c r="C138" s="666">
        <v>8.5999999999999979E-2</v>
      </c>
      <c r="D138" s="464">
        <v>77.919932574378322</v>
      </c>
      <c r="E138" s="464">
        <v>52.900837413993884</v>
      </c>
      <c r="F138" s="98">
        <v>6.6000000000000005</v>
      </c>
      <c r="G138" s="481"/>
      <c r="H138" s="481"/>
      <c r="I138" s="466">
        <v>1691.6966779385036</v>
      </c>
      <c r="J138" s="466"/>
      <c r="K138" s="467">
        <v>0.08</v>
      </c>
      <c r="L138" s="467">
        <v>0.08</v>
      </c>
      <c r="M138" s="467">
        <v>7.0000000000000007E-2</v>
      </c>
      <c r="N138" s="467">
        <v>0.08</v>
      </c>
      <c r="O138" s="467">
        <v>0.08</v>
      </c>
      <c r="P138" s="467">
        <v>0.08</v>
      </c>
      <c r="Q138" s="467">
        <v>0.08</v>
      </c>
      <c r="R138" s="467">
        <v>7.0000000000000007E-2</v>
      </c>
      <c r="S138" s="468">
        <v>0.08</v>
      </c>
      <c r="T138" s="468">
        <v>0.08</v>
      </c>
      <c r="U138" s="468">
        <v>0.08</v>
      </c>
      <c r="V138" s="468">
        <v>0.09</v>
      </c>
      <c r="W138" s="416">
        <v>0.09</v>
      </c>
      <c r="X138" s="418">
        <v>0.08</v>
      </c>
      <c r="Y138" s="169">
        <v>0.08</v>
      </c>
      <c r="Z138" s="169">
        <v>0.08</v>
      </c>
      <c r="AA138" s="492">
        <v>0.09</v>
      </c>
      <c r="AB138" s="470">
        <v>0.09</v>
      </c>
      <c r="AC138" s="469">
        <v>0.09</v>
      </c>
      <c r="AD138" s="471"/>
      <c r="AE138" s="217" t="s">
        <v>411</v>
      </c>
      <c r="AN138" s="421"/>
      <c r="AO138" s="422"/>
      <c r="AP138" s="423"/>
      <c r="AQ138" s="423"/>
      <c r="AR138" s="274"/>
      <c r="AS138" s="274"/>
    </row>
    <row r="139" spans="1:45">
      <c r="A139" s="624" t="s">
        <v>73</v>
      </c>
      <c r="B139" s="95">
        <v>6848925</v>
      </c>
      <c r="C139" s="666">
        <v>4.1450000000000005</v>
      </c>
      <c r="D139" s="464">
        <v>101.54112502147917</v>
      </c>
      <c r="E139" s="464">
        <v>90.016634518237638</v>
      </c>
      <c r="F139" s="98">
        <v>0.60046214276985876</v>
      </c>
      <c r="G139" s="481"/>
      <c r="H139" s="481"/>
      <c r="I139" s="466">
        <v>12530.012485772699</v>
      </c>
      <c r="J139" s="466"/>
      <c r="K139" s="476">
        <v>4.71</v>
      </c>
      <c r="L139" s="476">
        <v>4.8899999999999997</v>
      </c>
      <c r="M139" s="476">
        <v>4.6500000000000004</v>
      </c>
      <c r="N139" s="476">
        <v>4.43</v>
      </c>
      <c r="O139" s="476">
        <v>4.3</v>
      </c>
      <c r="P139" s="476">
        <v>4.1399999999999997</v>
      </c>
      <c r="Q139" s="476">
        <v>3.84</v>
      </c>
      <c r="R139" s="476">
        <v>3.46</v>
      </c>
      <c r="S139" s="470">
        <v>4.3099999999999996</v>
      </c>
      <c r="T139" s="470">
        <v>5.14</v>
      </c>
      <c r="U139" s="470">
        <v>4.74</v>
      </c>
      <c r="V139" s="470">
        <v>4.55</v>
      </c>
      <c r="W139" s="419">
        <v>4.75</v>
      </c>
      <c r="X139" s="419">
        <v>4.3899999999999997</v>
      </c>
      <c r="Y139" s="477">
        <v>4.42</v>
      </c>
      <c r="Z139" s="477">
        <v>4.3</v>
      </c>
      <c r="AA139" s="492">
        <v>4.26</v>
      </c>
      <c r="AB139" s="470">
        <v>4.18</v>
      </c>
      <c r="AC139" s="469">
        <v>4.2</v>
      </c>
      <c r="AD139" s="471"/>
      <c r="AE139" s="217" t="s">
        <v>10</v>
      </c>
      <c r="AN139" s="421"/>
      <c r="AO139" s="422"/>
      <c r="AP139" s="423"/>
      <c r="AQ139" s="423"/>
      <c r="AR139" s="274"/>
      <c r="AS139" s="274"/>
    </row>
    <row r="140" spans="1:45">
      <c r="A140" s="624" t="s">
        <v>114</v>
      </c>
      <c r="B140" s="95">
        <v>11485048</v>
      </c>
      <c r="C140" s="666">
        <v>0.126</v>
      </c>
      <c r="D140" s="464">
        <v>77.354257597513808</v>
      </c>
      <c r="E140" s="464">
        <v>64.030390955092614</v>
      </c>
      <c r="F140" s="169">
        <v>-13.100000000000001</v>
      </c>
      <c r="G140" s="481"/>
      <c r="H140" s="481"/>
      <c r="I140" s="466">
        <v>2018.6261908859817</v>
      </c>
      <c r="J140" s="466"/>
      <c r="K140" s="467">
        <v>0.23</v>
      </c>
      <c r="L140" s="467">
        <v>0.27</v>
      </c>
      <c r="M140" s="467">
        <v>0.3</v>
      </c>
      <c r="N140" s="467">
        <v>0.32</v>
      </c>
      <c r="O140" s="467">
        <v>0.33</v>
      </c>
      <c r="P140" s="467">
        <v>0.36</v>
      </c>
      <c r="Q140" s="467">
        <v>0.47</v>
      </c>
      <c r="R140" s="467">
        <v>0.52</v>
      </c>
      <c r="S140" s="468">
        <v>0.51</v>
      </c>
      <c r="T140" s="468">
        <v>0.53</v>
      </c>
      <c r="U140" s="468">
        <v>0.56000000000000005</v>
      </c>
      <c r="V140" s="468">
        <v>0.53</v>
      </c>
      <c r="W140" s="416">
        <v>0.49</v>
      </c>
      <c r="X140" s="418">
        <v>0.5</v>
      </c>
      <c r="Y140" s="169">
        <v>0.52</v>
      </c>
      <c r="Z140" s="169">
        <v>0.56999999999999995</v>
      </c>
      <c r="AA140" s="492">
        <v>0.6</v>
      </c>
      <c r="AB140" s="470">
        <v>0.65</v>
      </c>
      <c r="AC140" s="469">
        <v>0.66</v>
      </c>
      <c r="AD140" s="471"/>
      <c r="AE140" s="217" t="s">
        <v>411</v>
      </c>
      <c r="AN140" s="421"/>
      <c r="AO140" s="422"/>
      <c r="AP140" s="423"/>
      <c r="AQ140" s="423"/>
      <c r="AR140" s="274"/>
      <c r="AS140" s="274"/>
    </row>
    <row r="141" spans="1:45">
      <c r="A141" s="624" t="s">
        <v>49</v>
      </c>
      <c r="B141" s="95">
        <v>6678567</v>
      </c>
      <c r="C141" s="666">
        <v>9.0800000000000018</v>
      </c>
      <c r="D141" s="464">
        <v>85.641124867104693</v>
      </c>
      <c r="E141" s="464">
        <v>84.232570155832605</v>
      </c>
      <c r="F141" s="98">
        <v>0</v>
      </c>
      <c r="G141" s="481"/>
      <c r="H141" s="481"/>
      <c r="I141" s="473">
        <v>19469.240967435973</v>
      </c>
      <c r="J141" s="466"/>
      <c r="K141" s="476">
        <v>9.32</v>
      </c>
      <c r="L141" s="476">
        <v>9.1199999999999992</v>
      </c>
      <c r="M141" s="476">
        <v>9.32</v>
      </c>
      <c r="N141" s="476">
        <v>9.85</v>
      </c>
      <c r="O141" s="476">
        <v>9.74</v>
      </c>
      <c r="P141" s="476">
        <v>9.83</v>
      </c>
      <c r="Q141" s="476">
        <v>9.49</v>
      </c>
      <c r="R141" s="476">
        <v>8.64</v>
      </c>
      <c r="S141" s="470">
        <v>9.08</v>
      </c>
      <c r="T141" s="470">
        <v>9.42</v>
      </c>
      <c r="U141" s="470">
        <v>9.99</v>
      </c>
      <c r="V141" s="470">
        <v>6.83</v>
      </c>
      <c r="W141" s="419">
        <v>8.7200000000000006</v>
      </c>
      <c r="X141" s="419">
        <v>8.86</v>
      </c>
      <c r="Y141" s="477">
        <v>8.89</v>
      </c>
      <c r="Z141" s="477">
        <v>8.3000000000000007</v>
      </c>
      <c r="AA141" s="492">
        <v>8.5</v>
      </c>
      <c r="AB141" s="470">
        <v>9.15</v>
      </c>
      <c r="AC141" s="469">
        <v>8.73</v>
      </c>
      <c r="AD141" s="471"/>
      <c r="AE141" s="217" t="s">
        <v>10</v>
      </c>
      <c r="AN141" s="421"/>
      <c r="AO141" s="422"/>
      <c r="AP141" s="423"/>
      <c r="AQ141" s="423"/>
      <c r="AR141" s="274"/>
      <c r="AS141" s="274"/>
    </row>
    <row r="142" spans="1:45">
      <c r="A142" s="624" t="s">
        <v>127</v>
      </c>
      <c r="B142" s="95">
        <v>11338138</v>
      </c>
      <c r="C142" s="666">
        <v>2.4529999999999994</v>
      </c>
      <c r="D142" s="464">
        <v>114.51316069372569</v>
      </c>
      <c r="E142" s="464">
        <v>69.59411817808882</v>
      </c>
      <c r="F142" s="98">
        <v>10.900000000000002</v>
      </c>
      <c r="G142" s="481"/>
      <c r="H142" s="481"/>
      <c r="I142" s="482"/>
      <c r="J142" s="466"/>
      <c r="K142" s="479">
        <v>2.59</v>
      </c>
      <c r="L142" s="479">
        <v>2.4900000000000002</v>
      </c>
      <c r="M142" s="479">
        <v>2.37</v>
      </c>
      <c r="N142" s="479">
        <v>2.2999999999999998</v>
      </c>
      <c r="O142" s="479">
        <v>2.25</v>
      </c>
      <c r="P142" s="479">
        <v>2.3199999999999998</v>
      </c>
      <c r="Q142" s="479">
        <v>2.36</v>
      </c>
      <c r="R142" s="479">
        <v>2.44</v>
      </c>
      <c r="S142" s="480">
        <v>2.36</v>
      </c>
      <c r="T142" s="480">
        <v>2.69</v>
      </c>
      <c r="U142" s="470">
        <v>2.98</v>
      </c>
      <c r="V142" s="470">
        <v>2.72</v>
      </c>
      <c r="W142" s="419">
        <v>2.79</v>
      </c>
      <c r="X142" s="420">
        <v>2.68</v>
      </c>
      <c r="Y142" s="477">
        <v>2.67</v>
      </c>
      <c r="Z142" s="477">
        <v>2.7</v>
      </c>
      <c r="AA142" s="492">
        <v>2.36</v>
      </c>
      <c r="AB142" s="470">
        <v>2.35</v>
      </c>
      <c r="AC142" s="469">
        <v>2.4</v>
      </c>
      <c r="AD142" s="471"/>
      <c r="AE142" s="217" t="s">
        <v>411</v>
      </c>
      <c r="AN142" s="421"/>
      <c r="AO142" s="422"/>
      <c r="AP142" s="423"/>
      <c r="AQ142" s="423"/>
      <c r="AR142" s="274"/>
      <c r="AS142" s="274"/>
    </row>
    <row r="143" spans="1:45">
      <c r="A143" s="624" t="s">
        <v>17</v>
      </c>
      <c r="B143" s="95">
        <v>607728</v>
      </c>
      <c r="C143" s="666">
        <v>25.282999999999998</v>
      </c>
      <c r="D143" s="464">
        <v>127.50714598840997</v>
      </c>
      <c r="E143" s="464">
        <v>215.89950623101831</v>
      </c>
      <c r="F143" s="98">
        <v>0.3999999999999948</v>
      </c>
      <c r="G143" s="481"/>
      <c r="H143" s="481"/>
      <c r="I143" s="466">
        <v>96603.747109660762</v>
      </c>
      <c r="J143" s="466">
        <v>46.79</v>
      </c>
      <c r="K143" s="479">
        <v>20.260000000000002</v>
      </c>
      <c r="L143" s="479">
        <v>21.31</v>
      </c>
      <c r="M143" s="479">
        <v>22.7</v>
      </c>
      <c r="N143" s="479">
        <v>23.46</v>
      </c>
      <c r="O143" s="479">
        <v>26.41</v>
      </c>
      <c r="P143" s="479">
        <v>26.55</v>
      </c>
      <c r="Q143" s="479">
        <v>25.74</v>
      </c>
      <c r="R143" s="479">
        <v>23.99</v>
      </c>
      <c r="S143" s="480">
        <v>23.18</v>
      </c>
      <c r="T143" s="480">
        <v>21.43</v>
      </c>
      <c r="U143" s="470">
        <v>22.14</v>
      </c>
      <c r="V143" s="470">
        <v>21.4</v>
      </c>
      <c r="W143" s="419">
        <v>20.48</v>
      </c>
      <c r="X143" s="420">
        <v>19.010000000000002</v>
      </c>
      <c r="Y143" s="477">
        <v>17.7</v>
      </c>
      <c r="Z143" s="477">
        <v>16.48</v>
      </c>
      <c r="AA143" s="492">
        <v>16.18</v>
      </c>
      <c r="AB143" s="470">
        <v>16.46</v>
      </c>
      <c r="AC143" s="469">
        <v>16.86</v>
      </c>
      <c r="AD143" s="471"/>
      <c r="AE143" s="217" t="s">
        <v>10</v>
      </c>
      <c r="AN143" s="421"/>
      <c r="AO143" s="422"/>
      <c r="AP143" s="423"/>
      <c r="AQ143" s="423"/>
      <c r="AR143" s="274"/>
      <c r="AS143" s="274"/>
    </row>
    <row r="144" spans="1:45">
      <c r="A144" s="624" t="s">
        <v>361</v>
      </c>
      <c r="B144" s="95">
        <v>631636</v>
      </c>
      <c r="C144" s="666">
        <v>2.6789999999999998</v>
      </c>
      <c r="D144" s="478"/>
      <c r="E144" s="478"/>
      <c r="F144" s="483"/>
      <c r="G144" s="465"/>
      <c r="H144" s="465"/>
      <c r="I144" s="473">
        <v>106067.16418451026</v>
      </c>
      <c r="J144" s="466"/>
      <c r="K144" s="476">
        <v>2.81</v>
      </c>
      <c r="L144" s="476">
        <v>3.04</v>
      </c>
      <c r="M144" s="476">
        <v>3</v>
      </c>
      <c r="N144" s="476">
        <v>2.96</v>
      </c>
      <c r="O144" s="476">
        <v>4</v>
      </c>
      <c r="P144" s="476">
        <v>3.36</v>
      </c>
      <c r="Q144" s="476">
        <v>3.57</v>
      </c>
      <c r="R144" s="476">
        <v>3.07</v>
      </c>
      <c r="S144" s="470">
        <v>2.85</v>
      </c>
      <c r="T144" s="470">
        <v>2.71</v>
      </c>
      <c r="U144" s="470">
        <v>2.2000000000000002</v>
      </c>
      <c r="V144" s="470">
        <v>2.99</v>
      </c>
      <c r="W144" s="419">
        <v>4.5999999999999996</v>
      </c>
      <c r="X144" s="420">
        <v>2.62</v>
      </c>
      <c r="Y144" s="477">
        <v>1.73</v>
      </c>
      <c r="Z144" s="477">
        <v>1.84</v>
      </c>
      <c r="AA144" s="492">
        <v>1.98</v>
      </c>
      <c r="AB144" s="470">
        <v>2.0299999999999998</v>
      </c>
      <c r="AC144" s="469">
        <v>2.04</v>
      </c>
      <c r="AD144" s="471"/>
      <c r="AE144" s="217" t="s">
        <v>329</v>
      </c>
      <c r="AN144" s="421"/>
      <c r="AO144" s="422"/>
      <c r="AP144" s="423"/>
      <c r="AQ144" s="423"/>
      <c r="AR144" s="274"/>
      <c r="AS144" s="274"/>
    </row>
    <row r="145" spans="1:45">
      <c r="A145" s="624" t="s">
        <v>117</v>
      </c>
      <c r="B145" s="95">
        <v>11175378</v>
      </c>
      <c r="C145" s="666">
        <v>4.8999999999999995E-2</v>
      </c>
      <c r="D145" s="464">
        <v>68.579406023928911</v>
      </c>
      <c r="E145" s="464">
        <v>51.062079016689893</v>
      </c>
      <c r="F145" s="169">
        <v>-0.60000000000000053</v>
      </c>
      <c r="G145" s="481"/>
      <c r="H145" s="481"/>
      <c r="I145" s="466">
        <v>733.40960815347444</v>
      </c>
      <c r="J145" s="466"/>
      <c r="K145" s="467">
        <v>0.04</v>
      </c>
      <c r="L145" s="467">
        <v>0.05</v>
      </c>
      <c r="M145" s="467">
        <v>0.05</v>
      </c>
      <c r="N145" s="467">
        <v>0.05</v>
      </c>
      <c r="O145" s="467">
        <v>0.05</v>
      </c>
      <c r="P145" s="467">
        <v>0.04</v>
      </c>
      <c r="Q145" s="467">
        <v>0.04</v>
      </c>
      <c r="R145" s="467">
        <v>0.04</v>
      </c>
      <c r="S145" s="468">
        <v>0.03</v>
      </c>
      <c r="T145" s="468">
        <v>0.03</v>
      </c>
      <c r="U145" s="468">
        <v>0.03</v>
      </c>
      <c r="V145" s="468">
        <v>0.03</v>
      </c>
      <c r="W145" s="416">
        <v>0.03</v>
      </c>
      <c r="X145" s="418">
        <v>0.03</v>
      </c>
      <c r="Y145" s="169">
        <v>0.03</v>
      </c>
      <c r="Z145" s="169">
        <v>0.03</v>
      </c>
      <c r="AA145" s="492">
        <v>0.03</v>
      </c>
      <c r="AB145" s="470">
        <v>0.03</v>
      </c>
      <c r="AC145" s="469">
        <v>0.03</v>
      </c>
      <c r="AD145" s="471"/>
      <c r="AE145" s="217" t="s">
        <v>411</v>
      </c>
      <c r="AN145" s="421"/>
      <c r="AO145" s="422"/>
      <c r="AP145" s="423"/>
      <c r="AQ145" s="423"/>
      <c r="AR145" s="274"/>
      <c r="AS145" s="274"/>
    </row>
    <row r="146" spans="1:45">
      <c r="A146" s="624" t="s">
        <v>137</v>
      </c>
      <c r="B146" s="95">
        <v>11123176</v>
      </c>
      <c r="C146" s="666">
        <v>0.14899999999999999</v>
      </c>
      <c r="D146" s="464">
        <v>69.167406983810537</v>
      </c>
      <c r="E146" s="464">
        <v>34.382244388279489</v>
      </c>
      <c r="F146" s="98">
        <v>-0.7</v>
      </c>
      <c r="G146" s="481"/>
      <c r="H146" s="481"/>
      <c r="I146" s="466">
        <v>1677.9177228818917</v>
      </c>
      <c r="J146" s="466"/>
      <c r="K146" s="467">
        <v>0.19</v>
      </c>
      <c r="L146" s="467">
        <v>0.2</v>
      </c>
      <c r="M146" s="467">
        <v>0.22</v>
      </c>
      <c r="N146" s="467">
        <v>0.21</v>
      </c>
      <c r="O146" s="467">
        <v>0.24</v>
      </c>
      <c r="P146" s="467">
        <v>0.24</v>
      </c>
      <c r="Q146" s="467">
        <v>0.24</v>
      </c>
      <c r="R146" s="467">
        <v>0.27</v>
      </c>
      <c r="S146" s="468">
        <v>0.27</v>
      </c>
      <c r="T146" s="468">
        <v>0.25</v>
      </c>
      <c r="U146" s="468">
        <v>0.24</v>
      </c>
      <c r="V146" s="468">
        <v>0.24</v>
      </c>
      <c r="W146" s="416">
        <v>0.22</v>
      </c>
      <c r="X146" s="418">
        <v>0.23</v>
      </c>
      <c r="Y146" s="169">
        <v>0.28000000000000003</v>
      </c>
      <c r="Z146" s="169">
        <v>0.32</v>
      </c>
      <c r="AA146" s="492">
        <v>0.33</v>
      </c>
      <c r="AB146" s="470">
        <v>0.33</v>
      </c>
      <c r="AC146" s="469">
        <v>0.33</v>
      </c>
      <c r="AD146" s="471"/>
      <c r="AE146" s="217" t="s">
        <v>411</v>
      </c>
      <c r="AN146" s="421"/>
      <c r="AO146" s="422"/>
      <c r="AP146" s="423"/>
      <c r="AQ146" s="423"/>
      <c r="AR146" s="274"/>
      <c r="AS146" s="274"/>
    </row>
    <row r="147" spans="1:45">
      <c r="A147" s="624" t="s">
        <v>43</v>
      </c>
      <c r="B147" s="95">
        <v>31528585</v>
      </c>
      <c r="C147" s="666">
        <v>4.4319999999999995</v>
      </c>
      <c r="D147" s="464">
        <v>114.93568738998729</v>
      </c>
      <c r="E147" s="464">
        <v>106.33846061387302</v>
      </c>
      <c r="F147" s="98">
        <v>3.2017162502614731</v>
      </c>
      <c r="G147" s="481"/>
      <c r="H147" s="481"/>
      <c r="I147" s="466">
        <v>24863.281488378561</v>
      </c>
      <c r="J147" s="466"/>
      <c r="K147" s="476">
        <v>5.77</v>
      </c>
      <c r="L147" s="476">
        <v>5.85</v>
      </c>
      <c r="M147" s="476">
        <v>6.18</v>
      </c>
      <c r="N147" s="476">
        <v>6.4</v>
      </c>
      <c r="O147" s="476">
        <v>6.77</v>
      </c>
      <c r="P147" s="476">
        <v>7.11</v>
      </c>
      <c r="Q147" s="476">
        <v>7.29</v>
      </c>
      <c r="R147" s="476">
        <v>7.8</v>
      </c>
      <c r="S147" s="470">
        <v>8.1300000000000008</v>
      </c>
      <c r="T147" s="470">
        <v>7.2</v>
      </c>
      <c r="U147" s="470">
        <v>7.7</v>
      </c>
      <c r="V147" s="470">
        <v>7.6</v>
      </c>
      <c r="W147" s="419">
        <v>7.53</v>
      </c>
      <c r="X147" s="419">
        <v>7.97</v>
      </c>
      <c r="Y147" s="477">
        <v>8.26</v>
      </c>
      <c r="Z147" s="477">
        <v>8.1199999999999992</v>
      </c>
      <c r="AA147" s="492">
        <v>7.9</v>
      </c>
      <c r="AB147" s="470">
        <v>7.8</v>
      </c>
      <c r="AC147" s="469">
        <v>8.0500000000000007</v>
      </c>
      <c r="AD147" s="471"/>
      <c r="AE147" s="217" t="s">
        <v>10</v>
      </c>
      <c r="AN147" s="421"/>
      <c r="AO147" s="422"/>
      <c r="AP147" s="423"/>
      <c r="AQ147" s="423"/>
      <c r="AR147" s="274"/>
      <c r="AS147" s="274"/>
    </row>
    <row r="148" spans="1:45">
      <c r="A148" s="624" t="s">
        <v>243</v>
      </c>
      <c r="B148" s="95">
        <v>515696</v>
      </c>
      <c r="C148" s="666">
        <v>0.65300000000000002</v>
      </c>
      <c r="D148" s="464">
        <v>102.29914842042604</v>
      </c>
      <c r="E148" s="478"/>
      <c r="F148" s="98">
        <v>0</v>
      </c>
      <c r="G148" s="481"/>
      <c r="H148" s="481"/>
      <c r="I148" s="466">
        <v>12908.389497645063</v>
      </c>
      <c r="J148" s="466"/>
      <c r="K148" s="467">
        <v>1.37</v>
      </c>
      <c r="L148" s="467">
        <v>1.41</v>
      </c>
      <c r="M148" s="467">
        <v>2.37</v>
      </c>
      <c r="N148" s="467">
        <v>2.59</v>
      </c>
      <c r="O148" s="467">
        <v>1.89</v>
      </c>
      <c r="P148" s="467">
        <v>1.51</v>
      </c>
      <c r="Q148" s="467">
        <v>1.85</v>
      </c>
      <c r="R148" s="467">
        <v>1.99</v>
      </c>
      <c r="S148" s="468">
        <v>2.12</v>
      </c>
      <c r="T148" s="468">
        <v>2.31</v>
      </c>
      <c r="U148" s="468">
        <v>2.42</v>
      </c>
      <c r="V148" s="468">
        <v>2.97</v>
      </c>
      <c r="W148" s="416">
        <v>4.13</v>
      </c>
      <c r="X148" s="418">
        <v>3.49</v>
      </c>
      <c r="Y148" s="169">
        <v>2.09</v>
      </c>
      <c r="Z148" s="169">
        <v>1.96</v>
      </c>
      <c r="AA148" s="492">
        <v>1.94</v>
      </c>
      <c r="AB148" s="470">
        <v>1.95</v>
      </c>
      <c r="AC148" s="469">
        <v>1.97</v>
      </c>
      <c r="AD148" s="471"/>
      <c r="AE148" s="217" t="s">
        <v>329</v>
      </c>
      <c r="AN148" s="421"/>
      <c r="AO148" s="422"/>
      <c r="AP148" s="423"/>
      <c r="AQ148" s="423"/>
      <c r="AR148" s="274"/>
      <c r="AS148" s="274"/>
    </row>
    <row r="149" spans="1:45">
      <c r="A149" s="624" t="s">
        <v>112</v>
      </c>
      <c r="B149" s="93">
        <v>9942334</v>
      </c>
      <c r="C149" s="666">
        <v>4.8959999999999999</v>
      </c>
      <c r="D149" s="464">
        <v>101.1918567807229</v>
      </c>
      <c r="E149" s="464">
        <v>64.236876756455956</v>
      </c>
      <c r="F149" s="169">
        <v>3.5000000000000004</v>
      </c>
      <c r="G149" s="481"/>
      <c r="H149" s="481"/>
      <c r="I149" s="466">
        <v>15688.827068434761</v>
      </c>
      <c r="J149" s="466"/>
      <c r="K149" s="476">
        <v>3.46</v>
      </c>
      <c r="L149" s="476">
        <v>3.26</v>
      </c>
      <c r="M149" s="476">
        <v>3.2</v>
      </c>
      <c r="N149" s="476">
        <v>3.46</v>
      </c>
      <c r="O149" s="476">
        <v>3.4</v>
      </c>
      <c r="P149" s="476">
        <v>3.57</v>
      </c>
      <c r="Q149" s="476">
        <v>3.58</v>
      </c>
      <c r="R149" s="476">
        <v>3.22</v>
      </c>
      <c r="S149" s="470">
        <v>3.52</v>
      </c>
      <c r="T149" s="470">
        <v>2.91</v>
      </c>
      <c r="U149" s="470">
        <v>2.74</v>
      </c>
      <c r="V149" s="470">
        <v>3.06</v>
      </c>
      <c r="W149" s="419">
        <v>3.31</v>
      </c>
      <c r="X149" s="420">
        <v>3.36</v>
      </c>
      <c r="Y149" s="477">
        <v>3.47</v>
      </c>
      <c r="Z149" s="477">
        <v>3.4</v>
      </c>
      <c r="AA149" s="492">
        <v>3.42</v>
      </c>
      <c r="AB149" s="470">
        <v>3.22</v>
      </c>
      <c r="AC149" s="469">
        <v>3.5</v>
      </c>
      <c r="AD149" s="471"/>
      <c r="AE149" s="217" t="s">
        <v>411</v>
      </c>
      <c r="AN149" s="421"/>
      <c r="AO149" s="422"/>
      <c r="AP149" s="423"/>
      <c r="AQ149" s="423"/>
      <c r="AR149" s="274"/>
      <c r="AS149" s="274"/>
    </row>
    <row r="150" spans="1:45">
      <c r="A150" s="624" t="s">
        <v>244</v>
      </c>
      <c r="B150" s="95">
        <v>483530</v>
      </c>
      <c r="C150" s="666">
        <v>6.431</v>
      </c>
      <c r="D150" s="464">
        <v>124.509902984628</v>
      </c>
      <c r="E150" s="478"/>
      <c r="F150" s="98">
        <v>0</v>
      </c>
      <c r="G150" s="481"/>
      <c r="H150" s="481"/>
      <c r="I150" s="473">
        <v>33331.833318673511</v>
      </c>
      <c r="J150" s="466">
        <v>0.4</v>
      </c>
      <c r="K150" s="479">
        <v>5.45</v>
      </c>
      <c r="L150" s="479">
        <v>6.32</v>
      </c>
      <c r="M150" s="479">
        <v>5.87</v>
      </c>
      <c r="N150" s="479">
        <v>6.55</v>
      </c>
      <c r="O150" s="479">
        <v>6.52</v>
      </c>
      <c r="P150" s="479">
        <v>6.81</v>
      </c>
      <c r="Q150" s="479">
        <v>6.48</v>
      </c>
      <c r="R150" s="479">
        <v>6.81</v>
      </c>
      <c r="S150" s="480">
        <v>6.37</v>
      </c>
      <c r="T150" s="480">
        <v>6.06</v>
      </c>
      <c r="U150" s="470">
        <v>6.31</v>
      </c>
      <c r="V150" s="470">
        <v>6.21</v>
      </c>
      <c r="W150" s="419">
        <v>6.57</v>
      </c>
      <c r="X150" s="420">
        <v>5.74</v>
      </c>
      <c r="Y150" s="477">
        <v>5.67</v>
      </c>
      <c r="Z150" s="477">
        <v>3.99</v>
      </c>
      <c r="AA150" s="492">
        <v>3.48</v>
      </c>
      <c r="AB150" s="470">
        <v>3.57</v>
      </c>
      <c r="AC150" s="469">
        <v>3.48</v>
      </c>
      <c r="AD150" s="471"/>
      <c r="AE150" s="217" t="s">
        <v>329</v>
      </c>
      <c r="AN150" s="421"/>
      <c r="AO150" s="422"/>
      <c r="AP150" s="423"/>
      <c r="AQ150" s="423"/>
      <c r="AR150" s="274"/>
      <c r="AS150" s="274"/>
    </row>
    <row r="151" spans="1:45">
      <c r="A151" s="624" t="s">
        <v>245</v>
      </c>
      <c r="B151" s="273"/>
      <c r="C151" s="666">
        <v>2.8369999999999997</v>
      </c>
      <c r="D151" s="478"/>
      <c r="E151" s="464">
        <v>24.635712521610266</v>
      </c>
      <c r="F151" s="98">
        <v>0</v>
      </c>
      <c r="G151" s="465"/>
      <c r="H151" s="465"/>
      <c r="I151" s="482"/>
      <c r="J151" s="466"/>
      <c r="K151" s="479">
        <v>2.74</v>
      </c>
      <c r="L151" s="479">
        <v>2.74</v>
      </c>
      <c r="M151" s="479">
        <v>2.76</v>
      </c>
      <c r="N151" s="479">
        <v>2.83</v>
      </c>
      <c r="O151" s="479">
        <v>2.99</v>
      </c>
      <c r="P151" s="479">
        <v>2.82</v>
      </c>
      <c r="Q151" s="479">
        <v>2.74</v>
      </c>
      <c r="R151" s="479">
        <v>2.9</v>
      </c>
      <c r="S151" s="480">
        <v>2.56</v>
      </c>
      <c r="T151" s="480">
        <v>3.19</v>
      </c>
      <c r="U151" s="470">
        <v>3.39</v>
      </c>
      <c r="V151" s="470">
        <v>3.38</v>
      </c>
      <c r="W151" s="419">
        <v>5.81</v>
      </c>
      <c r="X151" s="420">
        <v>6.35</v>
      </c>
      <c r="Y151" s="477">
        <v>6</v>
      </c>
      <c r="Z151" s="477">
        <v>6.15</v>
      </c>
      <c r="AA151" s="492">
        <v>6.26</v>
      </c>
      <c r="AB151" s="470">
        <v>6.34</v>
      </c>
      <c r="AC151" s="469">
        <v>6.38</v>
      </c>
      <c r="AD151" s="471"/>
      <c r="AE151" s="217" t="s">
        <v>329</v>
      </c>
      <c r="AN151" s="421"/>
      <c r="AO151" s="422"/>
      <c r="AP151" s="423"/>
      <c r="AQ151" s="423"/>
      <c r="AR151" s="274"/>
      <c r="AS151" s="274"/>
    </row>
    <row r="152" spans="1:45">
      <c r="A152" s="624" t="s">
        <v>165</v>
      </c>
      <c r="B152" s="95">
        <v>9100837</v>
      </c>
      <c r="C152" s="666">
        <v>1.03</v>
      </c>
      <c r="D152" s="464">
        <v>85.349792134268796</v>
      </c>
      <c r="E152" s="464">
        <v>44.656482653273414</v>
      </c>
      <c r="F152" s="98">
        <v>0.10000000000000009</v>
      </c>
      <c r="G152" s="481"/>
      <c r="H152" s="481"/>
      <c r="I152" s="466">
        <v>2591.4045522204128</v>
      </c>
      <c r="J152" s="466"/>
      <c r="K152" s="467">
        <v>0.45</v>
      </c>
      <c r="L152" s="467">
        <v>0.44</v>
      </c>
      <c r="M152" s="467">
        <v>0.44</v>
      </c>
      <c r="N152" s="467">
        <v>0.44</v>
      </c>
      <c r="O152" s="467">
        <v>0.51</v>
      </c>
      <c r="P152" s="467">
        <v>0.48</v>
      </c>
      <c r="Q152" s="467">
        <v>0.51</v>
      </c>
      <c r="R152" s="467">
        <v>0.57999999999999996</v>
      </c>
      <c r="S152" s="468">
        <v>0.52</v>
      </c>
      <c r="T152" s="468">
        <v>0.42</v>
      </c>
      <c r="U152" s="468">
        <v>0.41</v>
      </c>
      <c r="V152" s="468">
        <v>0.4</v>
      </c>
      <c r="W152" s="416">
        <v>0.47</v>
      </c>
      <c r="X152" s="418">
        <v>0.41</v>
      </c>
      <c r="Y152" s="169">
        <v>0.59</v>
      </c>
      <c r="Z152" s="169">
        <v>0.63</v>
      </c>
      <c r="AA152" s="492">
        <v>0.64</v>
      </c>
      <c r="AB152" s="470">
        <v>0.63</v>
      </c>
      <c r="AC152" s="469">
        <v>0.65</v>
      </c>
      <c r="AD152" s="471"/>
      <c r="AE152" s="217" t="s">
        <v>411</v>
      </c>
      <c r="AN152" s="421"/>
      <c r="AO152" s="422"/>
      <c r="AP152" s="423"/>
      <c r="AQ152" s="423"/>
      <c r="AR152" s="274"/>
      <c r="AS152" s="274"/>
    </row>
    <row r="153" spans="1:45">
      <c r="A153" s="624" t="s">
        <v>71</v>
      </c>
      <c r="B153" s="95">
        <v>1265303</v>
      </c>
      <c r="C153" s="666">
        <v>1.3969999999999998</v>
      </c>
      <c r="D153" s="464">
        <v>114.36980919742845</v>
      </c>
      <c r="E153" s="464">
        <v>135.97058766891223</v>
      </c>
      <c r="F153" s="98">
        <v>-1.1995111753111141</v>
      </c>
      <c r="G153" s="481"/>
      <c r="H153" s="481"/>
      <c r="I153" s="466">
        <v>18518.665077668778</v>
      </c>
      <c r="J153" s="466"/>
      <c r="K153" s="467">
        <v>2.06</v>
      </c>
      <c r="L153" s="467">
        <v>2.17</v>
      </c>
      <c r="M153" s="467">
        <v>2.2000000000000002</v>
      </c>
      <c r="N153" s="467">
        <v>2.29</v>
      </c>
      <c r="O153" s="467">
        <v>2.29</v>
      </c>
      <c r="P153" s="467">
        <v>2.44</v>
      </c>
      <c r="Q153" s="467">
        <v>2.71</v>
      </c>
      <c r="R153" s="467">
        <v>2.77</v>
      </c>
      <c r="S153" s="468">
        <v>2.82</v>
      </c>
      <c r="T153" s="468">
        <v>2.77</v>
      </c>
      <c r="U153" s="468">
        <v>2.95</v>
      </c>
      <c r="V153" s="468">
        <v>2.93</v>
      </c>
      <c r="W153" s="416">
        <v>3</v>
      </c>
      <c r="X153" s="416">
        <v>3.07</v>
      </c>
      <c r="Y153" s="169">
        <v>3.17</v>
      </c>
      <c r="Z153" s="169">
        <v>3.17</v>
      </c>
      <c r="AA153" s="492">
        <v>3.1</v>
      </c>
      <c r="AB153" s="470">
        <v>3.39</v>
      </c>
      <c r="AC153" s="469">
        <v>3.46</v>
      </c>
      <c r="AD153" s="471"/>
      <c r="AE153" s="217" t="s">
        <v>10</v>
      </c>
      <c r="AN153" s="421"/>
      <c r="AO153" s="422"/>
      <c r="AP153" s="423"/>
      <c r="AQ153" s="423"/>
      <c r="AR153" s="274"/>
      <c r="AS153" s="274"/>
    </row>
    <row r="154" spans="1:45">
      <c r="A154" s="624" t="s">
        <v>72</v>
      </c>
      <c r="B154" s="95">
        <v>126190788</v>
      </c>
      <c r="C154" s="666">
        <v>3.6090000000000004</v>
      </c>
      <c r="D154" s="464">
        <v>105.6825695548271</v>
      </c>
      <c r="E154" s="464">
        <v>93.547776470436986</v>
      </c>
      <c r="F154" s="98">
        <v>-5.1514158447343279</v>
      </c>
      <c r="G154" s="465">
        <v>1.9023933450434499E-2</v>
      </c>
      <c r="H154" s="465">
        <v>2.1334233998615813E-2</v>
      </c>
      <c r="I154" s="466">
        <v>17185.258959069368</v>
      </c>
      <c r="J154" s="466">
        <v>20.67</v>
      </c>
      <c r="K154" s="476">
        <v>3.9</v>
      </c>
      <c r="L154" s="476">
        <v>3.83</v>
      </c>
      <c r="M154" s="476">
        <v>3.84</v>
      </c>
      <c r="N154" s="476">
        <v>3.99</v>
      </c>
      <c r="O154" s="476">
        <v>4.03</v>
      </c>
      <c r="P154" s="476">
        <v>4.1399999999999997</v>
      </c>
      <c r="Q154" s="476">
        <v>4.22</v>
      </c>
      <c r="R154" s="476">
        <v>4.22</v>
      </c>
      <c r="S154" s="470">
        <v>4.17</v>
      </c>
      <c r="T154" s="470">
        <v>4.0199999999999996</v>
      </c>
      <c r="U154" s="470">
        <v>4.08</v>
      </c>
      <c r="V154" s="470">
        <v>4.0999999999999996</v>
      </c>
      <c r="W154" s="419">
        <v>4.17</v>
      </c>
      <c r="X154" s="419">
        <v>4.01</v>
      </c>
      <c r="Y154" s="477">
        <v>3.86</v>
      </c>
      <c r="Z154" s="477">
        <v>3.87</v>
      </c>
      <c r="AA154" s="492">
        <v>3.89</v>
      </c>
      <c r="AB154" s="470">
        <v>3.93</v>
      </c>
      <c r="AC154" s="469">
        <v>3.79</v>
      </c>
      <c r="AD154" s="471"/>
      <c r="AE154" s="217" t="s">
        <v>10</v>
      </c>
      <c r="AN154" s="421"/>
      <c r="AO154" s="422"/>
      <c r="AP154" s="423"/>
      <c r="AQ154" s="423"/>
      <c r="AR154" s="274"/>
      <c r="AS154" s="274"/>
    </row>
    <row r="155" spans="1:45">
      <c r="A155" s="624" t="s">
        <v>168</v>
      </c>
      <c r="B155" s="95">
        <v>7889094</v>
      </c>
      <c r="C155" s="666">
        <v>0.19400000000000001</v>
      </c>
      <c r="D155" s="464">
        <v>75.863372901591063</v>
      </c>
      <c r="E155" s="464">
        <v>56.222768057200895</v>
      </c>
      <c r="F155" s="98">
        <v>-9.1</v>
      </c>
      <c r="G155" s="465"/>
      <c r="H155" s="465"/>
      <c r="I155" s="466">
        <v>1449.5512998017482</v>
      </c>
      <c r="J155" s="466"/>
      <c r="K155" s="467">
        <v>0.25</v>
      </c>
      <c r="L155" s="467">
        <v>0.22</v>
      </c>
      <c r="M155" s="467">
        <v>0.23</v>
      </c>
      <c r="N155" s="467">
        <v>0.27</v>
      </c>
      <c r="O155" s="467">
        <v>0.25</v>
      </c>
      <c r="P155" s="467">
        <v>0.23</v>
      </c>
      <c r="Q155" s="467">
        <v>0.21</v>
      </c>
      <c r="R155" s="467">
        <v>0.2</v>
      </c>
      <c r="S155" s="468">
        <v>0.26</v>
      </c>
      <c r="T155" s="468">
        <v>0.43</v>
      </c>
      <c r="U155" s="468">
        <v>0.39</v>
      </c>
      <c r="V155" s="468">
        <v>0.35</v>
      </c>
      <c r="W155" s="416">
        <v>0.32</v>
      </c>
      <c r="X155" s="418">
        <v>0.33</v>
      </c>
      <c r="Y155" s="169">
        <v>0.33</v>
      </c>
      <c r="Z155" s="169">
        <v>0.33</v>
      </c>
      <c r="AA155" s="492">
        <v>0.34</v>
      </c>
      <c r="AB155" s="470">
        <v>0.37</v>
      </c>
      <c r="AC155" s="469">
        <v>0.37</v>
      </c>
      <c r="AD155" s="471"/>
      <c r="AE155" s="217" t="s">
        <v>411</v>
      </c>
      <c r="AN155" s="421"/>
      <c r="AO155" s="422"/>
      <c r="AP155" s="423"/>
      <c r="AQ155" s="423"/>
      <c r="AR155" s="274"/>
      <c r="AS155" s="274"/>
    </row>
    <row r="156" spans="1:45">
      <c r="A156" s="624" t="s">
        <v>62</v>
      </c>
      <c r="B156" s="95">
        <v>3170208</v>
      </c>
      <c r="C156" s="666">
        <v>4.7550000000000008</v>
      </c>
      <c r="D156" s="464">
        <v>87.640616912334039</v>
      </c>
      <c r="E156" s="464">
        <v>261.54379271810211</v>
      </c>
      <c r="F156" s="98">
        <v>1.150821558723869E-2</v>
      </c>
      <c r="G156" s="481"/>
      <c r="H156" s="481"/>
      <c r="I156" s="466">
        <v>10452.069237207141</v>
      </c>
      <c r="J156" s="466"/>
      <c r="K156" s="476">
        <v>3.77</v>
      </c>
      <c r="L156" s="476">
        <v>3.73</v>
      </c>
      <c r="M156" s="476">
        <v>3.95</v>
      </c>
      <c r="N156" s="476">
        <v>3.8</v>
      </c>
      <c r="O156" s="476">
        <v>3.84</v>
      </c>
      <c r="P156" s="476">
        <v>4.3899999999999997</v>
      </c>
      <c r="Q156" s="476">
        <v>4.91</v>
      </c>
      <c r="R156" s="476">
        <v>5.0599999999999996</v>
      </c>
      <c r="S156" s="470">
        <v>4.9800000000000004</v>
      </c>
      <c r="T156" s="470">
        <v>5.15</v>
      </c>
      <c r="U156" s="470">
        <v>5.3</v>
      </c>
      <c r="V156" s="470">
        <v>5.74</v>
      </c>
      <c r="W156" s="419">
        <v>6.12</v>
      </c>
      <c r="X156" s="420">
        <v>6.43</v>
      </c>
      <c r="Y156" s="477">
        <v>6.22</v>
      </c>
      <c r="Z156" s="477">
        <v>5.84</v>
      </c>
      <c r="AA156" s="492">
        <v>5.83</v>
      </c>
      <c r="AB156" s="470">
        <v>5.98</v>
      </c>
      <c r="AC156" s="469">
        <v>6.26</v>
      </c>
      <c r="AD156" s="471"/>
      <c r="AE156" s="217" t="s">
        <v>10</v>
      </c>
      <c r="AN156" s="421"/>
      <c r="AO156" s="422"/>
      <c r="AP156" s="423"/>
      <c r="AQ156" s="423"/>
      <c r="AR156" s="274"/>
      <c r="AS156" s="274"/>
    </row>
    <row r="157" spans="1:45">
      <c r="A157" s="624" t="s">
        <v>82</v>
      </c>
      <c r="B157" s="95">
        <v>622345</v>
      </c>
      <c r="C157" s="667"/>
      <c r="D157" s="464">
        <v>109.72124502733875</v>
      </c>
      <c r="E157" s="464">
        <v>114.31119163701811</v>
      </c>
      <c r="F157" s="98">
        <v>14.999999999999986</v>
      </c>
      <c r="G157" s="465"/>
      <c r="H157" s="481"/>
      <c r="I157" s="473">
        <v>15493.591174465202</v>
      </c>
      <c r="J157" s="466"/>
      <c r="K157" s="489"/>
      <c r="L157" s="489"/>
      <c r="M157" s="489"/>
      <c r="N157" s="489"/>
      <c r="O157" s="489"/>
      <c r="P157" s="489"/>
      <c r="Q157" s="483"/>
      <c r="R157" s="483"/>
      <c r="S157" s="484"/>
      <c r="T157" s="484"/>
      <c r="U157" s="484"/>
      <c r="V157" s="484"/>
      <c r="W157" s="425"/>
      <c r="X157" s="426"/>
      <c r="Y157" s="487"/>
      <c r="Z157" s="487"/>
      <c r="AA157" s="610"/>
      <c r="AB157" s="484"/>
      <c r="AC157" s="488"/>
      <c r="AD157" s="471"/>
      <c r="AE157" s="217" t="s">
        <v>329</v>
      </c>
      <c r="AN157" s="421"/>
      <c r="AO157" s="422"/>
      <c r="AP157" s="423"/>
      <c r="AQ157" s="423"/>
      <c r="AR157" s="274"/>
      <c r="AS157" s="274"/>
    </row>
    <row r="158" spans="1:45">
      <c r="A158" s="624" t="s">
        <v>159</v>
      </c>
      <c r="B158" s="95">
        <v>7650154</v>
      </c>
      <c r="C158" s="666">
        <v>0.15899999999999997</v>
      </c>
      <c r="D158" s="464">
        <v>61.882030452104537</v>
      </c>
      <c r="E158" s="464">
        <v>67.288127505629248</v>
      </c>
      <c r="F158" s="98">
        <v>-2.9375522720936673</v>
      </c>
      <c r="G158" s="481"/>
      <c r="H158" s="481"/>
      <c r="I158" s="466">
        <v>1408.595611233739</v>
      </c>
      <c r="J158" s="466"/>
      <c r="K158" s="467">
        <v>0.16</v>
      </c>
      <c r="L158" s="467">
        <v>0.17</v>
      </c>
      <c r="M158" s="467">
        <v>0.16</v>
      </c>
      <c r="N158" s="467">
        <v>0.17</v>
      </c>
      <c r="O158" s="467">
        <v>0.2</v>
      </c>
      <c r="P158" s="467">
        <v>0.09</v>
      </c>
      <c r="Q158" s="467">
        <v>0.12</v>
      </c>
      <c r="R158" s="467">
        <v>0.1</v>
      </c>
      <c r="S158" s="468">
        <v>0.1</v>
      </c>
      <c r="T158" s="468">
        <v>0.11</v>
      </c>
      <c r="U158" s="468">
        <v>0.11</v>
      </c>
      <c r="V158" s="468">
        <v>0.13</v>
      </c>
      <c r="W158" s="416">
        <v>0.13</v>
      </c>
      <c r="X158" s="418">
        <v>0.16</v>
      </c>
      <c r="Y158" s="169">
        <v>0.16</v>
      </c>
      <c r="Z158" s="169">
        <v>0.17</v>
      </c>
      <c r="AA158" s="492">
        <v>0.17</v>
      </c>
      <c r="AB158" s="470">
        <v>0.19</v>
      </c>
      <c r="AC158" s="469">
        <v>0.19</v>
      </c>
      <c r="AD158" s="471"/>
      <c r="AE158" s="217" t="s">
        <v>411</v>
      </c>
      <c r="AN158" s="421"/>
      <c r="AO158" s="422"/>
      <c r="AP158" s="423"/>
      <c r="AQ158" s="423"/>
      <c r="AR158" s="274"/>
      <c r="AS158" s="274"/>
    </row>
    <row r="159" spans="1:45">
      <c r="A159" s="624" t="s">
        <v>140</v>
      </c>
      <c r="B159" s="95">
        <v>7061507</v>
      </c>
      <c r="C159" s="666">
        <v>6.7999999999999991E-2</v>
      </c>
      <c r="D159" s="464">
        <v>86.796130693768944</v>
      </c>
      <c r="E159" s="464">
        <v>82.951943127628596</v>
      </c>
      <c r="F159" s="98">
        <v>3.1150337837837769</v>
      </c>
      <c r="G159" s="481"/>
      <c r="H159" s="481"/>
      <c r="I159" s="466">
        <v>5403.5396892257659</v>
      </c>
      <c r="J159" s="466"/>
      <c r="K159" s="467">
        <v>0.12</v>
      </c>
      <c r="L159" s="467">
        <v>0.12</v>
      </c>
      <c r="M159" s="467">
        <v>0.16</v>
      </c>
      <c r="N159" s="467">
        <v>0.16</v>
      </c>
      <c r="O159" s="467">
        <v>0.19</v>
      </c>
      <c r="P159" s="467">
        <v>0.18</v>
      </c>
      <c r="Q159" s="467">
        <v>0.19</v>
      </c>
      <c r="R159" s="467">
        <v>0.23</v>
      </c>
      <c r="S159" s="468">
        <v>0.22</v>
      </c>
      <c r="T159" s="468">
        <v>0.28999999999999998</v>
      </c>
      <c r="U159" s="468">
        <v>0.27</v>
      </c>
      <c r="V159" s="468">
        <v>0.34</v>
      </c>
      <c r="W159" s="416">
        <v>0.38</v>
      </c>
      <c r="X159" s="418">
        <v>0.49</v>
      </c>
      <c r="Y159" s="169">
        <v>0.38</v>
      </c>
      <c r="Z159" s="169">
        <v>0.37</v>
      </c>
      <c r="AA159" s="492">
        <v>0.48</v>
      </c>
      <c r="AB159" s="470">
        <v>0.5</v>
      </c>
      <c r="AC159" s="469">
        <v>0.52</v>
      </c>
      <c r="AD159" s="471"/>
      <c r="AE159" s="217" t="s">
        <v>411</v>
      </c>
      <c r="AN159" s="421"/>
      <c r="AO159" s="422"/>
      <c r="AP159" s="423"/>
      <c r="AQ159" s="423"/>
      <c r="AR159" s="274"/>
      <c r="AS159" s="274"/>
    </row>
    <row r="160" spans="1:45">
      <c r="A160" s="624" t="s">
        <v>155</v>
      </c>
      <c r="B160" s="95">
        <v>6956071</v>
      </c>
      <c r="C160" s="666">
        <v>0.73199999999999998</v>
      </c>
      <c r="D160" s="464">
        <v>99.632770604826206</v>
      </c>
      <c r="E160" s="464">
        <v>191.07170122832483</v>
      </c>
      <c r="F160" s="98">
        <v>-14.616410982613488</v>
      </c>
      <c r="G160" s="481"/>
      <c r="H160" s="481"/>
      <c r="I160" s="466">
        <v>10924.609427042853</v>
      </c>
      <c r="J160" s="466"/>
      <c r="K160" s="467">
        <v>0.71</v>
      </c>
      <c r="L160" s="467">
        <v>0.72</v>
      </c>
      <c r="M160" s="467">
        <v>0.74</v>
      </c>
      <c r="N160" s="467">
        <v>0.75</v>
      </c>
      <c r="O160" s="467">
        <v>0.75</v>
      </c>
      <c r="P160" s="467">
        <v>0.68</v>
      </c>
      <c r="Q160" s="467">
        <v>0.7</v>
      </c>
      <c r="R160" s="467">
        <v>0.71</v>
      </c>
      <c r="S160" s="468">
        <v>0.75</v>
      </c>
      <c r="T160" s="468">
        <v>0.75</v>
      </c>
      <c r="U160" s="468">
        <v>0.83</v>
      </c>
      <c r="V160" s="468">
        <v>0.85</v>
      </c>
      <c r="W160" s="416">
        <v>0.88</v>
      </c>
      <c r="X160" s="418">
        <v>0.86</v>
      </c>
      <c r="Y160" s="169">
        <v>0.89</v>
      </c>
      <c r="Z160" s="169">
        <v>0.96</v>
      </c>
      <c r="AA160" s="492">
        <v>1.07</v>
      </c>
      <c r="AB160" s="470">
        <v>1.07</v>
      </c>
      <c r="AC160" s="469">
        <v>1.0900000000000001</v>
      </c>
      <c r="AD160" s="471"/>
      <c r="AE160" s="217" t="s">
        <v>411</v>
      </c>
      <c r="AN160" s="421"/>
      <c r="AO160" s="422"/>
      <c r="AP160" s="423"/>
      <c r="AQ160" s="423"/>
      <c r="AR160" s="274"/>
      <c r="AS160" s="274"/>
    </row>
    <row r="161" spans="1:45">
      <c r="A161" s="624" t="s">
        <v>151</v>
      </c>
      <c r="B161" s="95">
        <v>6465513</v>
      </c>
      <c r="C161" s="666">
        <v>0.58399999999999996</v>
      </c>
      <c r="D161" s="464">
        <v>101.63950108952687</v>
      </c>
      <c r="E161" s="464">
        <v>78.140195076576873</v>
      </c>
      <c r="F161" s="98">
        <v>-11.6</v>
      </c>
      <c r="G161" s="481"/>
      <c r="H161" s="481"/>
      <c r="I161" s="466">
        <v>4715.5021035526215</v>
      </c>
      <c r="J161" s="466"/>
      <c r="K161" s="467">
        <v>0.75</v>
      </c>
      <c r="L161" s="467">
        <v>0.78</v>
      </c>
      <c r="M161" s="467">
        <v>0.8</v>
      </c>
      <c r="N161" s="467">
        <v>0.82</v>
      </c>
      <c r="O161" s="467">
        <v>0.83</v>
      </c>
      <c r="P161" s="467">
        <v>0.8</v>
      </c>
      <c r="Q161" s="467">
        <v>0.84</v>
      </c>
      <c r="R161" s="467">
        <v>0.85</v>
      </c>
      <c r="S161" s="468">
        <v>0.8</v>
      </c>
      <c r="T161" s="468">
        <v>0.79</v>
      </c>
      <c r="U161" s="468">
        <v>0.81</v>
      </c>
      <c r="V161" s="468">
        <v>0.83</v>
      </c>
      <c r="W161" s="416">
        <v>0.82</v>
      </c>
      <c r="X161" s="418">
        <v>0.78</v>
      </c>
      <c r="Y161" s="169">
        <v>0.81</v>
      </c>
      <c r="Z161" s="169">
        <v>0.91</v>
      </c>
      <c r="AA161" s="492">
        <v>1</v>
      </c>
      <c r="AB161" s="470">
        <v>0.99</v>
      </c>
      <c r="AC161" s="469">
        <v>0.99</v>
      </c>
      <c r="AD161" s="471"/>
      <c r="AE161" s="217" t="s">
        <v>411</v>
      </c>
      <c r="AN161" s="421"/>
      <c r="AO161" s="422"/>
      <c r="AP161" s="423"/>
      <c r="AQ161" s="423"/>
      <c r="AR161" s="274"/>
      <c r="AS161" s="274"/>
    </row>
    <row r="162" spans="1:45">
      <c r="A162" s="624" t="s">
        <v>129</v>
      </c>
      <c r="B162" s="95">
        <v>6420744</v>
      </c>
      <c r="C162" s="666">
        <v>0.81600000000000006</v>
      </c>
      <c r="D162" s="464">
        <v>100.85309039287361</v>
      </c>
      <c r="E162" s="464">
        <v>83.392064191732885</v>
      </c>
      <c r="F162" s="98">
        <v>-5.3999999999999995</v>
      </c>
      <c r="G162" s="481"/>
      <c r="H162" s="481"/>
      <c r="I162" s="466">
        <v>7008.6618570927685</v>
      </c>
      <c r="J162" s="466"/>
      <c r="K162" s="467">
        <v>0.99</v>
      </c>
      <c r="L162" s="467">
        <v>1.05</v>
      </c>
      <c r="M162" s="467">
        <v>1.06</v>
      </c>
      <c r="N162" s="467">
        <v>1.1100000000000001</v>
      </c>
      <c r="O162" s="467">
        <v>1.1100000000000001</v>
      </c>
      <c r="P162" s="467">
        <v>1.1499999999999999</v>
      </c>
      <c r="Q162" s="467">
        <v>1.22</v>
      </c>
      <c r="R162" s="467">
        <v>1.27</v>
      </c>
      <c r="S162" s="468">
        <v>1.1399999999999999</v>
      </c>
      <c r="T162" s="468">
        <v>1.1200000000000001</v>
      </c>
      <c r="U162" s="468">
        <v>1.0900000000000001</v>
      </c>
      <c r="V162" s="468">
        <v>1.1299999999999999</v>
      </c>
      <c r="W162" s="416">
        <v>1.1399999999999999</v>
      </c>
      <c r="X162" s="418">
        <v>1.1000000000000001</v>
      </c>
      <c r="Y162" s="169">
        <v>1.1000000000000001</v>
      </c>
      <c r="Z162" s="169">
        <v>1.17</v>
      </c>
      <c r="AA162" s="492">
        <v>1.22</v>
      </c>
      <c r="AB162" s="470">
        <v>1.22</v>
      </c>
      <c r="AC162" s="469">
        <v>1.23</v>
      </c>
      <c r="AD162" s="471"/>
      <c r="AE162" s="217" t="s">
        <v>411</v>
      </c>
      <c r="AN162" s="421"/>
      <c r="AO162" s="422"/>
      <c r="AP162" s="423"/>
      <c r="AQ162" s="423"/>
      <c r="AR162" s="274"/>
      <c r="AS162" s="274"/>
    </row>
    <row r="163" spans="1:45">
      <c r="A163" s="624" t="s">
        <v>30</v>
      </c>
      <c r="B163" s="95">
        <v>17231017</v>
      </c>
      <c r="C163" s="666">
        <v>11.264999999999999</v>
      </c>
      <c r="D163" s="464">
        <v>123.20938224596327</v>
      </c>
      <c r="E163" s="464">
        <v>160.97268044613597</v>
      </c>
      <c r="F163" s="98">
        <v>0.9000000000000008</v>
      </c>
      <c r="G163" s="465">
        <v>5.7504582440726593E-2</v>
      </c>
      <c r="H163" s="465">
        <v>5.5518158072760046E-2</v>
      </c>
      <c r="I163" s="466">
        <v>48537.434432918177</v>
      </c>
      <c r="J163" s="466">
        <v>383.21</v>
      </c>
      <c r="K163" s="476">
        <v>11.08</v>
      </c>
      <c r="L163" s="476">
        <v>11.31</v>
      </c>
      <c r="M163" s="476">
        <v>11.28</v>
      </c>
      <c r="N163" s="476">
        <v>11.35</v>
      </c>
      <c r="O163" s="476">
        <v>11.44</v>
      </c>
      <c r="P163" s="476">
        <v>11.08</v>
      </c>
      <c r="Q163" s="476">
        <v>10.77</v>
      </c>
      <c r="R163" s="476">
        <v>10.79</v>
      </c>
      <c r="S163" s="470">
        <v>10.83</v>
      </c>
      <c r="T163" s="470">
        <v>10.49</v>
      </c>
      <c r="U163" s="470">
        <v>11.12</v>
      </c>
      <c r="V163" s="470">
        <v>10.38</v>
      </c>
      <c r="W163" s="419">
        <v>10.14</v>
      </c>
      <c r="X163" s="419">
        <v>10.039999999999999</v>
      </c>
      <c r="Y163" s="477">
        <v>9.58</v>
      </c>
      <c r="Z163" s="477">
        <v>9.98</v>
      </c>
      <c r="AA163" s="492">
        <v>10.029999999999999</v>
      </c>
      <c r="AB163" s="470">
        <v>9.74</v>
      </c>
      <c r="AC163" s="469">
        <v>9.5</v>
      </c>
      <c r="AD163" s="471"/>
      <c r="AE163" s="217" t="s">
        <v>10</v>
      </c>
      <c r="AN163" s="421"/>
      <c r="AO163" s="422"/>
      <c r="AP163" s="423"/>
      <c r="AQ163" s="423"/>
      <c r="AR163" s="274"/>
      <c r="AS163" s="274"/>
    </row>
    <row r="164" spans="1:45">
      <c r="A164" s="624" t="s">
        <v>246</v>
      </c>
      <c r="B164" s="273"/>
      <c r="C164" s="666">
        <v>0</v>
      </c>
      <c r="D164" s="478"/>
      <c r="E164" s="478"/>
      <c r="F164" s="98">
        <v>0</v>
      </c>
      <c r="G164" s="465"/>
      <c r="H164" s="465"/>
      <c r="I164" s="482"/>
      <c r="J164" s="466"/>
      <c r="K164" s="489"/>
      <c r="L164" s="489"/>
      <c r="M164" s="489"/>
      <c r="N164" s="489"/>
      <c r="O164" s="489"/>
      <c r="P164" s="489"/>
      <c r="Q164" s="489"/>
      <c r="R164" s="489"/>
      <c r="S164" s="484"/>
      <c r="T164" s="484"/>
      <c r="U164" s="484"/>
      <c r="V164" s="484"/>
      <c r="W164" s="425"/>
      <c r="X164" s="426"/>
      <c r="Y164" s="487"/>
      <c r="Z164" s="487"/>
      <c r="AA164" s="610"/>
      <c r="AB164" s="484"/>
      <c r="AC164" s="488"/>
      <c r="AD164" s="471"/>
      <c r="AE164" s="217" t="s">
        <v>329</v>
      </c>
      <c r="AN164" s="421"/>
      <c r="AO164" s="422"/>
      <c r="AP164" s="423"/>
      <c r="AQ164" s="423"/>
      <c r="AR164" s="274"/>
      <c r="AS164" s="274"/>
    </row>
    <row r="165" spans="1:45">
      <c r="A165" s="624" t="s">
        <v>247</v>
      </c>
      <c r="B165" s="95">
        <v>284060</v>
      </c>
      <c r="C165" s="666">
        <v>7.9509999999999987</v>
      </c>
      <c r="D165" s="478"/>
      <c r="E165" s="464">
        <v>132.61723076932915</v>
      </c>
      <c r="F165" s="98">
        <v>0</v>
      </c>
      <c r="G165" s="465"/>
      <c r="H165" s="465"/>
      <c r="I165" s="482"/>
      <c r="J165" s="466"/>
      <c r="K165" s="476">
        <v>8.82</v>
      </c>
      <c r="L165" s="476">
        <v>8.7899999999999991</v>
      </c>
      <c r="M165" s="476">
        <v>9.5399999999999991</v>
      </c>
      <c r="N165" s="476">
        <v>9.52</v>
      </c>
      <c r="O165" s="476">
        <v>11.16</v>
      </c>
      <c r="P165" s="476">
        <v>10.54</v>
      </c>
      <c r="Q165" s="476">
        <v>11.36</v>
      </c>
      <c r="R165" s="476">
        <v>12.17</v>
      </c>
      <c r="S165" s="470">
        <v>14.34</v>
      </c>
      <c r="T165" s="470">
        <v>13.3</v>
      </c>
      <c r="U165" s="470">
        <v>19.72</v>
      </c>
      <c r="V165" s="470">
        <v>24.33</v>
      </c>
      <c r="W165" s="419">
        <v>25.21</v>
      </c>
      <c r="X165" s="420">
        <v>22.06</v>
      </c>
      <c r="Y165" s="477">
        <v>20.07</v>
      </c>
      <c r="Z165" s="477">
        <v>18.690000000000001</v>
      </c>
      <c r="AA165" s="492">
        <v>24.35</v>
      </c>
      <c r="AB165" s="470">
        <v>25.05</v>
      </c>
      <c r="AC165" s="469">
        <v>26.22</v>
      </c>
      <c r="AD165" s="471"/>
      <c r="AE165" s="217" t="s">
        <v>329</v>
      </c>
      <c r="AN165" s="421"/>
      <c r="AO165" s="422"/>
      <c r="AP165" s="423"/>
      <c r="AQ165" s="423"/>
      <c r="AR165" s="274"/>
      <c r="AS165" s="274"/>
    </row>
    <row r="166" spans="1:45">
      <c r="A166" s="624" t="s">
        <v>38</v>
      </c>
      <c r="B166" s="95">
        <v>4885500</v>
      </c>
      <c r="C166" s="666">
        <v>7.6010000000000009</v>
      </c>
      <c r="D166" s="464">
        <v>130.07431212236432</v>
      </c>
      <c r="E166" s="464">
        <v>215.38273062170532</v>
      </c>
      <c r="F166" s="98">
        <v>1.9591569396636144</v>
      </c>
      <c r="G166" s="481"/>
      <c r="H166" s="481"/>
      <c r="I166" s="466">
        <v>35313.567478669924</v>
      </c>
      <c r="J166" s="466">
        <v>14.22</v>
      </c>
      <c r="K166" s="476">
        <v>8.6300000000000008</v>
      </c>
      <c r="L166" s="476">
        <v>9.02</v>
      </c>
      <c r="M166" s="476">
        <v>8.92</v>
      </c>
      <c r="N166" s="476">
        <v>9.02</v>
      </c>
      <c r="O166" s="476">
        <v>8.8000000000000007</v>
      </c>
      <c r="P166" s="476">
        <v>8.8699999999999992</v>
      </c>
      <c r="Q166" s="476">
        <v>8.7899999999999991</v>
      </c>
      <c r="R166" s="476">
        <v>8.49</v>
      </c>
      <c r="S166" s="470">
        <v>8.6</v>
      </c>
      <c r="T166" s="470">
        <v>7.85</v>
      </c>
      <c r="U166" s="470">
        <v>7.78</v>
      </c>
      <c r="V166" s="470">
        <v>7.54</v>
      </c>
      <c r="W166" s="419">
        <v>7.86</v>
      </c>
      <c r="X166" s="419">
        <v>7.8</v>
      </c>
      <c r="Y166" s="477">
        <v>7.92</v>
      </c>
      <c r="Z166" s="477">
        <v>7.77</v>
      </c>
      <c r="AA166" s="492">
        <v>7.55</v>
      </c>
      <c r="AB166" s="470">
        <v>7.94</v>
      </c>
      <c r="AC166" s="469">
        <v>7.67</v>
      </c>
      <c r="AD166" s="471"/>
      <c r="AE166" s="217" t="s">
        <v>10</v>
      </c>
      <c r="AN166" s="421"/>
      <c r="AO166" s="422"/>
      <c r="AP166" s="423"/>
      <c r="AQ166" s="423"/>
      <c r="AR166" s="274"/>
      <c r="AS166" s="274"/>
    </row>
    <row r="167" spans="1:45">
      <c r="A167" s="624" t="s">
        <v>139</v>
      </c>
      <c r="B167" s="95">
        <v>6315800</v>
      </c>
      <c r="C167" s="666">
        <v>2.3050000000000002</v>
      </c>
      <c r="D167" s="464">
        <v>95.258269511296589</v>
      </c>
      <c r="E167" s="464">
        <v>60.53032720803661</v>
      </c>
      <c r="F167" s="98">
        <v>-1.9151997239323642</v>
      </c>
      <c r="G167" s="481"/>
      <c r="H167" s="481"/>
      <c r="I167" s="466">
        <v>3182.710322358007</v>
      </c>
      <c r="J167" s="466"/>
      <c r="K167" s="467">
        <v>0.99</v>
      </c>
      <c r="L167" s="467">
        <v>0.83</v>
      </c>
      <c r="M167" s="467">
        <v>1.03</v>
      </c>
      <c r="N167" s="467">
        <v>1.1499999999999999</v>
      </c>
      <c r="O167" s="467">
        <v>1.1299999999999999</v>
      </c>
      <c r="P167" s="467">
        <v>1.08</v>
      </c>
      <c r="Q167" s="467">
        <v>1.07</v>
      </c>
      <c r="R167" s="467">
        <v>1.28</v>
      </c>
      <c r="S167" s="468">
        <v>1.46</v>
      </c>
      <c r="T167" s="468">
        <v>1.3</v>
      </c>
      <c r="U167" s="468">
        <v>1.21</v>
      </c>
      <c r="V167" s="468">
        <v>1.42</v>
      </c>
      <c r="W167" s="416">
        <v>1.83</v>
      </c>
      <c r="X167" s="418">
        <v>1.71</v>
      </c>
      <c r="Y167" s="169">
        <v>1.72</v>
      </c>
      <c r="Z167" s="169">
        <v>1.82</v>
      </c>
      <c r="AA167" s="492">
        <v>1.62</v>
      </c>
      <c r="AB167" s="470">
        <v>1.58</v>
      </c>
      <c r="AC167" s="469">
        <v>1.65</v>
      </c>
      <c r="AD167" s="471"/>
      <c r="AE167" s="217" t="s">
        <v>411</v>
      </c>
      <c r="AN167" s="421"/>
      <c r="AO167" s="422"/>
      <c r="AP167" s="423"/>
      <c r="AQ167" s="423"/>
      <c r="AR167" s="274"/>
      <c r="AS167" s="274"/>
    </row>
    <row r="168" spans="1:45">
      <c r="A168" s="624" t="s">
        <v>359</v>
      </c>
      <c r="B168" s="95">
        <v>5244363</v>
      </c>
      <c r="C168" s="666">
        <v>1.0530000000000002</v>
      </c>
      <c r="D168" s="464">
        <v>86.665814110357516</v>
      </c>
      <c r="E168" s="464">
        <v>51.146292831323606</v>
      </c>
      <c r="F168" s="98">
        <v>-1.5122807017543733</v>
      </c>
      <c r="G168" s="481"/>
      <c r="H168" s="481"/>
      <c r="I168" s="466">
        <v>5445.8528943923202</v>
      </c>
      <c r="J168" s="466"/>
      <c r="K168" s="467">
        <v>1.41</v>
      </c>
      <c r="L168" s="467">
        <v>1.34</v>
      </c>
      <c r="M168" s="467">
        <v>0.85</v>
      </c>
      <c r="N168" s="467">
        <v>1.03</v>
      </c>
      <c r="O168" s="467">
        <v>1.01</v>
      </c>
      <c r="P168" s="467">
        <v>1.2</v>
      </c>
      <c r="Q168" s="467">
        <v>1.29</v>
      </c>
      <c r="R168" s="467">
        <v>1.1000000000000001</v>
      </c>
      <c r="S168" s="468">
        <v>1.1000000000000001</v>
      </c>
      <c r="T168" s="468">
        <v>1.18</v>
      </c>
      <c r="U168" s="468">
        <v>1.23</v>
      </c>
      <c r="V168" s="468">
        <v>1.1000000000000001</v>
      </c>
      <c r="W168" s="416">
        <v>1.0900000000000001</v>
      </c>
      <c r="X168" s="418">
        <v>1.3</v>
      </c>
      <c r="Y168" s="169">
        <v>1.22</v>
      </c>
      <c r="Z168" s="169">
        <v>1.18</v>
      </c>
      <c r="AA168" s="492">
        <v>1.1499999999999999</v>
      </c>
      <c r="AB168" s="470">
        <v>1.1299999999999999</v>
      </c>
      <c r="AC168" s="469">
        <v>1.31</v>
      </c>
      <c r="AD168" s="471"/>
      <c r="AE168" s="217" t="s">
        <v>411</v>
      </c>
      <c r="AN168" s="421"/>
      <c r="AO168" s="422"/>
      <c r="AP168" s="423"/>
      <c r="AQ168" s="423"/>
      <c r="AR168" s="274"/>
      <c r="AS168" s="274"/>
    </row>
    <row r="169" spans="1:45">
      <c r="A169" s="624" t="s">
        <v>125</v>
      </c>
      <c r="B169" s="95">
        <v>4999441</v>
      </c>
      <c r="C169" s="666">
        <v>1.264</v>
      </c>
      <c r="D169" s="464">
        <v>125.08416891199272</v>
      </c>
      <c r="E169" s="464">
        <v>96.675728716690259</v>
      </c>
      <c r="F169" s="98">
        <v>13.604305283757345</v>
      </c>
      <c r="G169" s="481"/>
      <c r="H169" s="481"/>
      <c r="I169" s="466">
        <v>14490.752200084011</v>
      </c>
      <c r="J169" s="466"/>
      <c r="K169" s="467">
        <v>1.3</v>
      </c>
      <c r="L169" s="467">
        <v>1.38</v>
      </c>
      <c r="M169" s="467">
        <v>1.39</v>
      </c>
      <c r="N169" s="467">
        <v>1.47</v>
      </c>
      <c r="O169" s="467">
        <v>1.47</v>
      </c>
      <c r="P169" s="467">
        <v>1.48</v>
      </c>
      <c r="Q169" s="467">
        <v>1.6</v>
      </c>
      <c r="R169" s="467">
        <v>1.75</v>
      </c>
      <c r="S169" s="468">
        <v>1.71</v>
      </c>
      <c r="T169" s="468">
        <v>1.63</v>
      </c>
      <c r="U169" s="468">
        <v>1.59</v>
      </c>
      <c r="V169" s="468">
        <v>1.62</v>
      </c>
      <c r="W169" s="416">
        <v>1.61</v>
      </c>
      <c r="X169" s="418">
        <v>1.67</v>
      </c>
      <c r="Y169" s="169">
        <v>1.68</v>
      </c>
      <c r="Z169" s="169">
        <v>1.6</v>
      </c>
      <c r="AA169" s="492">
        <v>1.74</v>
      </c>
      <c r="AB169" s="470">
        <v>1.73</v>
      </c>
      <c r="AC169" s="469">
        <v>1.78</v>
      </c>
      <c r="AD169" s="471"/>
      <c r="AE169" s="217" t="s">
        <v>411</v>
      </c>
      <c r="AN169" s="421"/>
      <c r="AO169" s="422"/>
      <c r="AP169" s="423"/>
      <c r="AQ169" s="423"/>
      <c r="AR169" s="274"/>
      <c r="AS169" s="274"/>
    </row>
    <row r="170" spans="1:45">
      <c r="A170" s="624" t="s">
        <v>248</v>
      </c>
      <c r="B170" s="95">
        <v>25549819</v>
      </c>
      <c r="C170" s="666">
        <v>4.407</v>
      </c>
      <c r="D170" s="464">
        <v>71.575342465753423</v>
      </c>
      <c r="E170" s="464">
        <v>37.709413645788786</v>
      </c>
      <c r="F170" s="98">
        <v>-29.850747482121818</v>
      </c>
      <c r="G170" s="465"/>
      <c r="H170" s="465"/>
      <c r="I170" s="482"/>
      <c r="J170" s="466"/>
      <c r="K170" s="467">
        <v>3.22</v>
      </c>
      <c r="L170" s="467">
        <v>3.31</v>
      </c>
      <c r="M170" s="467">
        <v>3.14</v>
      </c>
      <c r="N170" s="467">
        <v>3.18</v>
      </c>
      <c r="O170" s="467">
        <v>3.22</v>
      </c>
      <c r="P170" s="467">
        <v>3.33</v>
      </c>
      <c r="Q170" s="467">
        <v>3.37</v>
      </c>
      <c r="R170" s="467">
        <v>2.8</v>
      </c>
      <c r="S170" s="468">
        <v>3.05</v>
      </c>
      <c r="T170" s="468">
        <v>2.3199999999999998</v>
      </c>
      <c r="U170" s="468">
        <v>2.15</v>
      </c>
      <c r="V170" s="468">
        <v>1.56</v>
      </c>
      <c r="W170" s="416">
        <v>1.58</v>
      </c>
      <c r="X170" s="418">
        <v>1.1299999999999999</v>
      </c>
      <c r="Y170" s="169">
        <v>1.27</v>
      </c>
      <c r="Z170" s="169">
        <v>1.02</v>
      </c>
      <c r="AA170" s="492">
        <v>1.1200000000000001</v>
      </c>
      <c r="AB170" s="470">
        <v>1.17</v>
      </c>
      <c r="AC170" s="469">
        <v>1.23</v>
      </c>
      <c r="AD170" s="471"/>
      <c r="AE170" s="217" t="s">
        <v>329</v>
      </c>
      <c r="AN170" s="421"/>
      <c r="AO170" s="422"/>
      <c r="AP170" s="423"/>
      <c r="AQ170" s="423"/>
      <c r="AR170" s="274"/>
      <c r="AS170" s="274"/>
    </row>
    <row r="171" spans="1:45">
      <c r="A171" s="624" t="s">
        <v>356</v>
      </c>
      <c r="B171" s="95">
        <v>2082958</v>
      </c>
      <c r="C171" s="666">
        <v>4.7779999999999996</v>
      </c>
      <c r="D171" s="464">
        <v>102.9338990555121</v>
      </c>
      <c r="E171" s="464">
        <v>90.229022721184194</v>
      </c>
      <c r="F171" s="98">
        <v>3.400000000000003</v>
      </c>
      <c r="G171" s="481"/>
      <c r="H171" s="481"/>
      <c r="I171" s="466">
        <v>12819.12078631964</v>
      </c>
      <c r="J171" s="466"/>
      <c r="K171" s="479">
        <v>4.45</v>
      </c>
      <c r="L171" s="479">
        <v>4.5199999999999996</v>
      </c>
      <c r="M171" s="479">
        <v>4.25</v>
      </c>
      <c r="N171" s="479">
        <v>4.6100000000000003</v>
      </c>
      <c r="O171" s="479">
        <v>4.4800000000000004</v>
      </c>
      <c r="P171" s="479">
        <v>4.71</v>
      </c>
      <c r="Q171" s="479">
        <v>4.71</v>
      </c>
      <c r="R171" s="479">
        <v>5.03</v>
      </c>
      <c r="S171" s="480">
        <v>4.92</v>
      </c>
      <c r="T171" s="480">
        <v>4.41</v>
      </c>
      <c r="U171" s="470">
        <v>4.43</v>
      </c>
      <c r="V171" s="470">
        <v>4.9400000000000004</v>
      </c>
      <c r="W171" s="419">
        <v>4.63</v>
      </c>
      <c r="X171" s="419">
        <v>4.21</v>
      </c>
      <c r="Y171" s="477">
        <v>3.98</v>
      </c>
      <c r="Z171" s="477">
        <v>3.82</v>
      </c>
      <c r="AA171" s="492">
        <v>3.72</v>
      </c>
      <c r="AB171" s="470">
        <v>3.92</v>
      </c>
      <c r="AC171" s="469">
        <v>3.87</v>
      </c>
      <c r="AD171" s="471"/>
      <c r="AE171" s="217" t="s">
        <v>10</v>
      </c>
      <c r="AN171" s="421"/>
      <c r="AO171" s="422"/>
      <c r="AP171" s="423"/>
      <c r="AQ171" s="423"/>
      <c r="AR171" s="274"/>
      <c r="AS171" s="274"/>
    </row>
    <row r="172" spans="1:45">
      <c r="A172" s="624" t="s">
        <v>25</v>
      </c>
      <c r="B172" s="95">
        <v>5314336</v>
      </c>
      <c r="C172" s="666">
        <v>9.4559999999999995</v>
      </c>
      <c r="D172" s="464">
        <v>132.55201630525312</v>
      </c>
      <c r="E172" s="464">
        <v>246.35255904396473</v>
      </c>
      <c r="F172" s="98">
        <v>-0.10000000000000564</v>
      </c>
      <c r="G172" s="481"/>
      <c r="H172" s="481"/>
      <c r="I172" s="466">
        <v>59524.436355559716</v>
      </c>
      <c r="J172" s="466">
        <v>2308.52</v>
      </c>
      <c r="K172" s="476">
        <v>9.52</v>
      </c>
      <c r="L172" s="476">
        <v>9.58</v>
      </c>
      <c r="M172" s="476">
        <v>9.4</v>
      </c>
      <c r="N172" s="476">
        <v>9.9600000000000009</v>
      </c>
      <c r="O172" s="476">
        <v>9.99</v>
      </c>
      <c r="P172" s="476">
        <v>9.5299999999999994</v>
      </c>
      <c r="Q172" s="476">
        <v>9.58</v>
      </c>
      <c r="R172" s="476">
        <v>9.7100000000000009</v>
      </c>
      <c r="S172" s="470">
        <v>9.68</v>
      </c>
      <c r="T172" s="470">
        <v>9.27</v>
      </c>
      <c r="U172" s="470">
        <v>9.57</v>
      </c>
      <c r="V172" s="470">
        <v>9.17</v>
      </c>
      <c r="W172" s="419">
        <v>8.92</v>
      </c>
      <c r="X172" s="419">
        <v>8.67</v>
      </c>
      <c r="Y172" s="477">
        <v>8.65</v>
      </c>
      <c r="Z172" s="477">
        <v>8.81</v>
      </c>
      <c r="AA172" s="492">
        <v>8.66</v>
      </c>
      <c r="AB172" s="470">
        <v>9.39</v>
      </c>
      <c r="AC172" s="469">
        <v>9.43</v>
      </c>
      <c r="AD172" s="471"/>
      <c r="AE172" s="217" t="s">
        <v>10</v>
      </c>
      <c r="AN172" s="421"/>
      <c r="AO172" s="422"/>
      <c r="AP172" s="423"/>
      <c r="AQ172" s="423"/>
      <c r="AR172" s="274"/>
      <c r="AS172" s="274"/>
    </row>
    <row r="173" spans="1:45">
      <c r="A173" s="624" t="s">
        <v>20</v>
      </c>
      <c r="B173" s="95">
        <v>4829483</v>
      </c>
      <c r="C173" s="666">
        <v>8.879999999999999</v>
      </c>
      <c r="D173" s="464">
        <v>91.777198438530704</v>
      </c>
      <c r="E173" s="464">
        <v>117.31586843630497</v>
      </c>
      <c r="F173" s="98">
        <v>0</v>
      </c>
      <c r="G173" s="481"/>
      <c r="H173" s="481"/>
      <c r="I173" s="473">
        <v>41638.428019977131</v>
      </c>
      <c r="J173" s="466"/>
      <c r="K173" s="476">
        <v>11.17</v>
      </c>
      <c r="L173" s="476">
        <v>12.4</v>
      </c>
      <c r="M173" s="476">
        <v>13.03</v>
      </c>
      <c r="N173" s="476">
        <v>13.44</v>
      </c>
      <c r="O173" s="476">
        <v>12.94</v>
      </c>
      <c r="P173" s="476">
        <v>13.19</v>
      </c>
      <c r="Q173" s="476">
        <v>16.350000000000001</v>
      </c>
      <c r="R173" s="476">
        <v>17.13</v>
      </c>
      <c r="S173" s="470">
        <v>16.29</v>
      </c>
      <c r="T173" s="470">
        <v>16.68</v>
      </c>
      <c r="U173" s="470">
        <v>17.29</v>
      </c>
      <c r="V173" s="470">
        <v>18.79</v>
      </c>
      <c r="W173" s="419">
        <v>19.12</v>
      </c>
      <c r="X173" s="419">
        <v>18.75</v>
      </c>
      <c r="Y173" s="477">
        <v>18.64</v>
      </c>
      <c r="Z173" s="477">
        <v>18.760000000000002</v>
      </c>
      <c r="AA173" s="492">
        <v>18.010000000000002</v>
      </c>
      <c r="AB173" s="470">
        <v>17.54</v>
      </c>
      <c r="AC173" s="469">
        <v>17.64</v>
      </c>
      <c r="AD173" s="471"/>
      <c r="AE173" s="217" t="s">
        <v>10</v>
      </c>
      <c r="AN173" s="421"/>
      <c r="AO173" s="422"/>
      <c r="AP173" s="423"/>
      <c r="AQ173" s="423"/>
      <c r="AR173" s="274"/>
      <c r="AS173" s="274"/>
    </row>
    <row r="174" spans="1:45">
      <c r="A174" s="624" t="s">
        <v>142</v>
      </c>
      <c r="B174" s="95">
        <v>4818977</v>
      </c>
      <c r="C174" s="666">
        <v>0.14199999999999999</v>
      </c>
      <c r="D174" s="464">
        <v>66.393379288435625</v>
      </c>
      <c r="E174" s="464">
        <v>69.40016917203981</v>
      </c>
      <c r="F174" s="98">
        <v>-7.8000000000000016</v>
      </c>
      <c r="G174" s="465"/>
      <c r="H174" s="465"/>
      <c r="I174" s="466">
        <v>1211.4093210587155</v>
      </c>
      <c r="J174" s="466"/>
      <c r="K174" s="467">
        <v>0.11</v>
      </c>
      <c r="L174" s="467">
        <v>0.14000000000000001</v>
      </c>
      <c r="M174" s="467">
        <v>0.13</v>
      </c>
      <c r="N174" s="467">
        <v>0.13</v>
      </c>
      <c r="O174" s="467">
        <v>0.14000000000000001</v>
      </c>
      <c r="P174" s="467">
        <v>0.15</v>
      </c>
      <c r="Q174" s="467">
        <v>0.17</v>
      </c>
      <c r="R174" s="467">
        <v>0.18</v>
      </c>
      <c r="S174" s="468">
        <v>0.16</v>
      </c>
      <c r="T174" s="468">
        <v>0.15</v>
      </c>
      <c r="U174" s="468">
        <v>0.15</v>
      </c>
      <c r="V174" s="468">
        <v>0.16</v>
      </c>
      <c r="W174" s="416">
        <v>0.17</v>
      </c>
      <c r="X174" s="418">
        <v>0.24</v>
      </c>
      <c r="Y174" s="169">
        <v>0.25</v>
      </c>
      <c r="Z174" s="169">
        <v>0.24</v>
      </c>
      <c r="AA174" s="492">
        <v>0.23</v>
      </c>
      <c r="AB174" s="470">
        <v>0.25</v>
      </c>
      <c r="AC174" s="469">
        <v>0.26</v>
      </c>
      <c r="AD174" s="471"/>
      <c r="AE174" s="217" t="s">
        <v>411</v>
      </c>
      <c r="AN174" s="421"/>
      <c r="AO174" s="422"/>
      <c r="AP174" s="423"/>
      <c r="AQ174" s="423"/>
      <c r="AR174" s="274"/>
      <c r="AS174" s="274"/>
    </row>
    <row r="175" spans="1:45">
      <c r="A175" s="624" t="s">
        <v>362</v>
      </c>
      <c r="B175" s="95">
        <v>4569087</v>
      </c>
      <c r="C175" s="667"/>
      <c r="D175" s="478"/>
      <c r="E175" s="464">
        <v>19.875</v>
      </c>
      <c r="F175" s="483"/>
      <c r="G175" s="465"/>
      <c r="H175" s="465"/>
      <c r="I175" s="473">
        <v>4461.0593880251581</v>
      </c>
      <c r="J175" s="466"/>
      <c r="K175" s="489"/>
      <c r="L175" s="489"/>
      <c r="M175" s="489"/>
      <c r="N175" s="489"/>
      <c r="O175" s="489"/>
      <c r="P175" s="489"/>
      <c r="Q175" s="489"/>
      <c r="R175" s="489"/>
      <c r="S175" s="484"/>
      <c r="T175" s="484"/>
      <c r="U175" s="484"/>
      <c r="V175" s="484"/>
      <c r="W175" s="425"/>
      <c r="X175" s="426"/>
      <c r="Y175" s="487"/>
      <c r="Z175" s="487"/>
      <c r="AA175" s="610"/>
      <c r="AB175" s="484"/>
      <c r="AC175" s="488"/>
      <c r="AD175" s="471"/>
      <c r="AE175" s="217" t="s">
        <v>329</v>
      </c>
      <c r="AN175" s="421"/>
      <c r="AO175" s="422"/>
      <c r="AP175" s="423"/>
      <c r="AQ175" s="423"/>
      <c r="AR175" s="274"/>
      <c r="AS175" s="274"/>
    </row>
    <row r="176" spans="1:45">
      <c r="A176" s="624" t="s">
        <v>79</v>
      </c>
      <c r="B176" s="95">
        <v>4176873</v>
      </c>
      <c r="C176" s="666">
        <v>1.5269999999999999</v>
      </c>
      <c r="D176" s="464">
        <v>114.18655137185469</v>
      </c>
      <c r="E176" s="464">
        <v>105.70118237218965</v>
      </c>
      <c r="F176" s="98">
        <v>-5.699999999999994</v>
      </c>
      <c r="G176" s="481"/>
      <c r="H176" s="481"/>
      <c r="I176" s="466">
        <v>19737.179405624</v>
      </c>
      <c r="J176" s="466"/>
      <c r="K176" s="467">
        <v>1.72</v>
      </c>
      <c r="L176" s="467">
        <v>2.0099999999999998</v>
      </c>
      <c r="M176" s="467">
        <v>1.72</v>
      </c>
      <c r="N176" s="467">
        <v>1.73</v>
      </c>
      <c r="O176" s="467">
        <v>1.72</v>
      </c>
      <c r="P176" s="467">
        <v>2.16</v>
      </c>
      <c r="Q176" s="467">
        <v>2.2400000000000002</v>
      </c>
      <c r="R176" s="467">
        <v>2.12</v>
      </c>
      <c r="S176" s="468">
        <v>2.06</v>
      </c>
      <c r="T176" s="468">
        <v>2.42</v>
      </c>
      <c r="U176" s="468">
        <v>2.59</v>
      </c>
      <c r="V176" s="468">
        <v>2.75</v>
      </c>
      <c r="W176" s="416">
        <v>2.83</v>
      </c>
      <c r="X176" s="416">
        <v>2.81</v>
      </c>
      <c r="Y176" s="169">
        <v>2.93</v>
      </c>
      <c r="Z176" s="169">
        <v>2.91</v>
      </c>
      <c r="AA176" s="492">
        <v>2.78</v>
      </c>
      <c r="AB176" s="470">
        <v>2.75</v>
      </c>
      <c r="AC176" s="469">
        <v>2.82</v>
      </c>
      <c r="AD176" s="471"/>
      <c r="AE176" s="217" t="s">
        <v>10</v>
      </c>
      <c r="AN176" s="421"/>
      <c r="AO176" s="422"/>
      <c r="AP176" s="423"/>
      <c r="AQ176" s="423"/>
      <c r="AR176" s="274"/>
      <c r="AS176" s="274"/>
    </row>
    <row r="177" spans="1:45">
      <c r="A177" s="624" t="s">
        <v>109</v>
      </c>
      <c r="B177" s="95">
        <v>8606316</v>
      </c>
      <c r="C177" s="666">
        <v>0.434</v>
      </c>
      <c r="D177" s="464">
        <v>80.683244509554086</v>
      </c>
      <c r="E177" s="464">
        <v>107.81391651038646</v>
      </c>
      <c r="F177" s="98">
        <v>-31.46467893872612</v>
      </c>
      <c r="G177" s="481"/>
      <c r="H177" s="481"/>
      <c r="I177" s="466">
        <v>3585.4827311948143</v>
      </c>
      <c r="J177" s="466"/>
      <c r="K177" s="467">
        <v>0.41</v>
      </c>
      <c r="L177" s="467">
        <v>0.42</v>
      </c>
      <c r="M177" s="467">
        <v>0.51</v>
      </c>
      <c r="N177" s="467">
        <v>0.55000000000000004</v>
      </c>
      <c r="O177" s="467">
        <v>0.6</v>
      </c>
      <c r="P177" s="467">
        <v>0.69</v>
      </c>
      <c r="Q177" s="467">
        <v>0.68</v>
      </c>
      <c r="R177" s="467">
        <v>0.57999999999999996</v>
      </c>
      <c r="S177" s="468">
        <v>0.55000000000000004</v>
      </c>
      <c r="T177" s="468">
        <v>0.45</v>
      </c>
      <c r="U177" s="468">
        <v>0.43</v>
      </c>
      <c r="V177" s="468">
        <v>0.5</v>
      </c>
      <c r="W177" s="416">
        <v>0.66</v>
      </c>
      <c r="X177" s="418">
        <v>0.79</v>
      </c>
      <c r="Y177" s="169">
        <v>0.54</v>
      </c>
      <c r="Z177" s="169">
        <v>0.47</v>
      </c>
      <c r="AA177" s="492">
        <v>0.47</v>
      </c>
      <c r="AB177" s="470">
        <v>0.46</v>
      </c>
      <c r="AC177" s="469">
        <v>0.47</v>
      </c>
      <c r="AD177" s="471"/>
      <c r="AE177" s="217" t="s">
        <v>10</v>
      </c>
      <c r="AN177" s="421"/>
      <c r="AO177" s="422"/>
      <c r="AP177" s="423"/>
      <c r="AQ177" s="423"/>
      <c r="AR177" s="274"/>
      <c r="AS177" s="274"/>
    </row>
    <row r="178" spans="1:45">
      <c r="A178" s="624" t="s">
        <v>232</v>
      </c>
      <c r="B178" s="95">
        <v>4666377</v>
      </c>
      <c r="C178" s="666">
        <v>6.7000000000000018E-2</v>
      </c>
      <c r="D178" s="464">
        <v>75.414100710583241</v>
      </c>
      <c r="E178" s="464">
        <v>82.956445542927213</v>
      </c>
      <c r="F178" s="169">
        <v>-3.6690996879534694</v>
      </c>
      <c r="G178" s="481"/>
      <c r="H178" s="481"/>
      <c r="I178" s="466">
        <v>817.25319646066953</v>
      </c>
      <c r="J178" s="466"/>
      <c r="K178" s="467">
        <v>7.0000000000000007E-2</v>
      </c>
      <c r="L178" s="467">
        <v>7.0000000000000007E-2</v>
      </c>
      <c r="M178" s="467">
        <v>7.0000000000000007E-2</v>
      </c>
      <c r="N178" s="467">
        <v>7.0000000000000007E-2</v>
      </c>
      <c r="O178" s="467">
        <v>7.0000000000000007E-2</v>
      </c>
      <c r="P178" s="467">
        <v>0.06</v>
      </c>
      <c r="Q178" s="467">
        <v>7.0000000000000007E-2</v>
      </c>
      <c r="R178" s="467">
        <v>0.08</v>
      </c>
      <c r="S178" s="468">
        <v>7.0000000000000007E-2</v>
      </c>
      <c r="T178" s="468">
        <v>0.08</v>
      </c>
      <c r="U178" s="468">
        <v>0.08</v>
      </c>
      <c r="V178" s="468">
        <v>0.09</v>
      </c>
      <c r="W178" s="416">
        <v>0.1</v>
      </c>
      <c r="X178" s="418">
        <v>0.09</v>
      </c>
      <c r="Y178" s="169">
        <v>0.09</v>
      </c>
      <c r="Z178" s="169">
        <v>0.1</v>
      </c>
      <c r="AA178" s="492">
        <v>0.1</v>
      </c>
      <c r="AB178" s="470">
        <v>0.1</v>
      </c>
      <c r="AC178" s="469">
        <v>0.1</v>
      </c>
      <c r="AD178" s="471"/>
      <c r="AE178" s="217" t="s">
        <v>411</v>
      </c>
      <c r="AN178" s="421"/>
      <c r="AO178" s="422"/>
      <c r="AP178" s="423"/>
      <c r="AQ178" s="423"/>
      <c r="AR178" s="274"/>
      <c r="AS178" s="274"/>
    </row>
    <row r="179" spans="1:45">
      <c r="A179" s="624" t="s">
        <v>146</v>
      </c>
      <c r="B179" s="95">
        <v>4403319</v>
      </c>
      <c r="C179" s="666">
        <v>0.94499999999999995</v>
      </c>
      <c r="D179" s="464">
        <v>61.362991606670299</v>
      </c>
      <c r="E179" s="464">
        <v>133.57839286431198</v>
      </c>
      <c r="F179" s="98">
        <v>-0.19984706232978358</v>
      </c>
      <c r="G179" s="481"/>
      <c r="H179" s="481"/>
      <c r="I179" s="466">
        <v>3679.8164818916271</v>
      </c>
      <c r="J179" s="466"/>
      <c r="K179" s="467">
        <v>0.95</v>
      </c>
      <c r="L179" s="467">
        <v>0.96</v>
      </c>
      <c r="M179" s="467">
        <v>0.88</v>
      </c>
      <c r="N179" s="467">
        <v>0.92</v>
      </c>
      <c r="O179" s="467">
        <v>0.81</v>
      </c>
      <c r="P179" s="467">
        <v>0.93</v>
      </c>
      <c r="Q179" s="467">
        <v>0.83</v>
      </c>
      <c r="R179" s="467">
        <v>0.79</v>
      </c>
      <c r="S179" s="468">
        <v>0.54</v>
      </c>
      <c r="T179" s="468">
        <v>0.55000000000000004</v>
      </c>
      <c r="U179" s="468">
        <v>0.56999999999999995</v>
      </c>
      <c r="V179" s="468">
        <v>0.64</v>
      </c>
      <c r="W179" s="416">
        <v>0.65</v>
      </c>
      <c r="X179" s="418">
        <v>0.65</v>
      </c>
      <c r="Y179" s="169">
        <v>0.67</v>
      </c>
      <c r="Z179" s="169">
        <v>0.64</v>
      </c>
      <c r="AA179" s="492">
        <v>0.66</v>
      </c>
      <c r="AB179" s="470">
        <v>0.71</v>
      </c>
      <c r="AC179" s="469">
        <v>0.71</v>
      </c>
      <c r="AD179" s="471"/>
      <c r="AE179" s="217" t="s">
        <v>411</v>
      </c>
      <c r="AN179" s="421"/>
      <c r="AO179" s="422"/>
      <c r="AP179" s="423"/>
      <c r="AQ179" s="423"/>
      <c r="AR179" s="274"/>
      <c r="AS179" s="274"/>
    </row>
    <row r="180" spans="1:45">
      <c r="A180" s="624" t="s">
        <v>133</v>
      </c>
      <c r="B180" s="95">
        <v>3731000</v>
      </c>
      <c r="C180" s="666">
        <v>2.7289999999999996</v>
      </c>
      <c r="D180" s="464">
        <v>101.99310184483254</v>
      </c>
      <c r="E180" s="464">
        <v>59.77506983564006</v>
      </c>
      <c r="F180" s="98">
        <v>1.0000000000000009</v>
      </c>
      <c r="G180" s="481"/>
      <c r="H180" s="481"/>
      <c r="I180" s="466">
        <v>9013.8569195732307</v>
      </c>
      <c r="J180" s="466"/>
      <c r="K180" s="467">
        <v>1.1399999999999999</v>
      </c>
      <c r="L180" s="467">
        <v>0.84</v>
      </c>
      <c r="M180" s="467">
        <v>0.75</v>
      </c>
      <c r="N180" s="467">
        <v>0.82</v>
      </c>
      <c r="O180" s="467">
        <v>0.9</v>
      </c>
      <c r="P180" s="467">
        <v>1.1100000000000001</v>
      </c>
      <c r="Q180" s="467">
        <v>1.23</v>
      </c>
      <c r="R180" s="467">
        <v>1.46</v>
      </c>
      <c r="S180" s="468">
        <v>1.3</v>
      </c>
      <c r="T180" s="468">
        <v>1.49</v>
      </c>
      <c r="U180" s="468">
        <v>1.47</v>
      </c>
      <c r="V180" s="468">
        <v>1.8</v>
      </c>
      <c r="W180" s="416">
        <v>1.99</v>
      </c>
      <c r="X180" s="418">
        <v>2.0499999999999998</v>
      </c>
      <c r="Y180" s="169">
        <v>2.36</v>
      </c>
      <c r="Z180" s="169">
        <v>2.57</v>
      </c>
      <c r="AA180" s="492">
        <v>2.61</v>
      </c>
      <c r="AB180" s="470">
        <v>2.81</v>
      </c>
      <c r="AC180" s="469">
        <v>2.79</v>
      </c>
      <c r="AD180" s="471"/>
      <c r="AE180" s="217" t="s">
        <v>411</v>
      </c>
      <c r="AN180" s="421"/>
      <c r="AO180" s="422"/>
      <c r="AP180" s="423"/>
      <c r="AQ180" s="423"/>
      <c r="AR180" s="274"/>
      <c r="AS180" s="274"/>
    </row>
    <row r="181" spans="1:45">
      <c r="A181" s="624" t="s">
        <v>61</v>
      </c>
      <c r="B181" s="95">
        <v>37978548</v>
      </c>
      <c r="C181" s="666">
        <v>9.2810000000000006</v>
      </c>
      <c r="D181" s="464">
        <v>117.52245819946802</v>
      </c>
      <c r="E181" s="464">
        <v>125.22147232238336</v>
      </c>
      <c r="F181" s="98">
        <v>1.6927450949038183</v>
      </c>
      <c r="G181" s="481"/>
      <c r="H181" s="481"/>
      <c r="I181" s="466">
        <v>24473.560969159258</v>
      </c>
      <c r="J181" s="466">
        <v>0.1</v>
      </c>
      <c r="K181" s="476">
        <v>8.1</v>
      </c>
      <c r="L181" s="476">
        <v>8.0299999999999994</v>
      </c>
      <c r="M181" s="476">
        <v>7.86</v>
      </c>
      <c r="N181" s="476">
        <v>8.19</v>
      </c>
      <c r="O181" s="476">
        <v>8.26</v>
      </c>
      <c r="P181" s="476">
        <v>8.25</v>
      </c>
      <c r="Q181" s="476">
        <v>8.61</v>
      </c>
      <c r="R181" s="476">
        <v>8.6</v>
      </c>
      <c r="S181" s="470">
        <v>8.4600000000000009</v>
      </c>
      <c r="T181" s="470">
        <v>8.1</v>
      </c>
      <c r="U181" s="470">
        <v>8.57</v>
      </c>
      <c r="V181" s="470">
        <v>8.51</v>
      </c>
      <c r="W181" s="419">
        <v>8.3000000000000007</v>
      </c>
      <c r="X181" s="419">
        <v>8.19</v>
      </c>
      <c r="Y181" s="477">
        <v>7.88</v>
      </c>
      <c r="Z181" s="477">
        <v>7.96</v>
      </c>
      <c r="AA181" s="492">
        <v>8.2899999999999991</v>
      </c>
      <c r="AB181" s="470">
        <v>8.58</v>
      </c>
      <c r="AC181" s="469">
        <v>8.76</v>
      </c>
      <c r="AD181" s="471"/>
      <c r="AE181" s="217" t="s">
        <v>10</v>
      </c>
      <c r="AN181" s="421"/>
      <c r="AO181" s="422"/>
      <c r="AP181" s="423"/>
      <c r="AQ181" s="423"/>
      <c r="AR181" s="274"/>
      <c r="AS181" s="274"/>
    </row>
    <row r="182" spans="1:45">
      <c r="A182" s="624" t="s">
        <v>54</v>
      </c>
      <c r="B182" s="95">
        <v>10281762</v>
      </c>
      <c r="C182" s="666">
        <v>5.1099999999999994</v>
      </c>
      <c r="D182" s="464">
        <v>125.34736445982945</v>
      </c>
      <c r="E182" s="464">
        <v>141.38058940506221</v>
      </c>
      <c r="F182" s="98">
        <v>-2.200000000000002</v>
      </c>
      <c r="G182" s="481"/>
      <c r="H182" s="481"/>
      <c r="I182" s="466">
        <v>28680.131734642404</v>
      </c>
      <c r="J182" s="466">
        <v>10.88</v>
      </c>
      <c r="K182" s="476">
        <v>6.23</v>
      </c>
      <c r="L182" s="476">
        <v>6.15</v>
      </c>
      <c r="M182" s="476">
        <v>6.52</v>
      </c>
      <c r="N182" s="476">
        <v>6.02</v>
      </c>
      <c r="O182" s="476">
        <v>6.15</v>
      </c>
      <c r="P182" s="476">
        <v>6.44</v>
      </c>
      <c r="Q182" s="476">
        <v>5.96</v>
      </c>
      <c r="R182" s="476">
        <v>5.79</v>
      </c>
      <c r="S182" s="470">
        <v>5.6</v>
      </c>
      <c r="T182" s="470">
        <v>5.51</v>
      </c>
      <c r="U182" s="470">
        <v>5.0199999999999996</v>
      </c>
      <c r="V182" s="470">
        <v>4.88</v>
      </c>
      <c r="W182" s="419">
        <v>4.74</v>
      </c>
      <c r="X182" s="419">
        <v>4.62</v>
      </c>
      <c r="Y182" s="477">
        <v>4.6100000000000003</v>
      </c>
      <c r="Z182" s="477">
        <v>5.03</v>
      </c>
      <c r="AA182" s="492">
        <v>5</v>
      </c>
      <c r="AB182" s="470">
        <v>5.47</v>
      </c>
      <c r="AC182" s="469">
        <v>5.1100000000000003</v>
      </c>
      <c r="AD182" s="471"/>
      <c r="AE182" s="217" t="s">
        <v>10</v>
      </c>
      <c r="AN182" s="421"/>
      <c r="AO182" s="422"/>
      <c r="AP182" s="423"/>
      <c r="AQ182" s="423"/>
      <c r="AR182" s="274"/>
      <c r="AS182" s="274"/>
    </row>
    <row r="183" spans="1:45">
      <c r="A183" s="624" t="s">
        <v>14</v>
      </c>
      <c r="B183" s="95">
        <v>2781677</v>
      </c>
      <c r="C183" s="666">
        <v>43.742000000000004</v>
      </c>
      <c r="D183" s="464">
        <v>96.854151105436145</v>
      </c>
      <c r="E183" s="464">
        <v>130.47891105320181</v>
      </c>
      <c r="F183" s="98">
        <v>0</v>
      </c>
      <c r="G183" s="481"/>
      <c r="H183" s="481"/>
      <c r="I183" s="473">
        <v>118971.26962451579</v>
      </c>
      <c r="J183" s="466"/>
      <c r="K183" s="476">
        <v>53.59</v>
      </c>
      <c r="L183" s="476">
        <v>52.37</v>
      </c>
      <c r="M183" s="476">
        <v>56.04</v>
      </c>
      <c r="N183" s="476">
        <v>55.55</v>
      </c>
      <c r="O183" s="476">
        <v>54.16</v>
      </c>
      <c r="P183" s="476">
        <v>49.91</v>
      </c>
      <c r="Q183" s="476">
        <v>47.95</v>
      </c>
      <c r="R183" s="476">
        <v>45.26</v>
      </c>
      <c r="S183" s="470">
        <v>42.08</v>
      </c>
      <c r="T183" s="470">
        <v>39.33</v>
      </c>
      <c r="U183" s="470">
        <v>39.11</v>
      </c>
      <c r="V183" s="470">
        <v>39.14</v>
      </c>
      <c r="W183" s="419">
        <v>39.1</v>
      </c>
      <c r="X183" s="419">
        <v>40.4</v>
      </c>
      <c r="Y183" s="477">
        <v>40.659999999999997</v>
      </c>
      <c r="Z183" s="477">
        <v>39.42</v>
      </c>
      <c r="AA183" s="492">
        <v>38.78</v>
      </c>
      <c r="AB183" s="470">
        <v>39.33</v>
      </c>
      <c r="AC183" s="469">
        <v>38.19</v>
      </c>
      <c r="AD183" s="471"/>
      <c r="AE183" s="217" t="s">
        <v>10</v>
      </c>
      <c r="AN183" s="421"/>
      <c r="AO183" s="422"/>
      <c r="AP183" s="423"/>
      <c r="AQ183" s="423"/>
      <c r="AR183" s="274"/>
      <c r="AS183" s="274"/>
    </row>
    <row r="184" spans="1:45">
      <c r="A184" s="624" t="s">
        <v>249</v>
      </c>
      <c r="B184" s="273"/>
      <c r="C184" s="666">
        <v>2.2919999999999998</v>
      </c>
      <c r="D184" s="478"/>
      <c r="E184" s="464">
        <v>29.688247082206246</v>
      </c>
      <c r="F184" s="98">
        <v>0.40000000000000036</v>
      </c>
      <c r="G184" s="465"/>
      <c r="H184" s="465"/>
      <c r="I184" s="482"/>
      <c r="J184" s="466"/>
      <c r="K184" s="476">
        <v>2.75</v>
      </c>
      <c r="L184" s="476">
        <v>2.88</v>
      </c>
      <c r="M184" s="476">
        <v>2.8</v>
      </c>
      <c r="N184" s="476">
        <v>2.91</v>
      </c>
      <c r="O184" s="476">
        <v>3.03</v>
      </c>
      <c r="P184" s="476">
        <v>2.99</v>
      </c>
      <c r="Q184" s="476">
        <v>3.03</v>
      </c>
      <c r="R184" s="476">
        <v>3.2</v>
      </c>
      <c r="S184" s="470">
        <v>3.33</v>
      </c>
      <c r="T184" s="470">
        <v>3.54</v>
      </c>
      <c r="U184" s="470">
        <v>3.56</v>
      </c>
      <c r="V184" s="470">
        <v>4.1100000000000003</v>
      </c>
      <c r="W184" s="419">
        <v>4.29</v>
      </c>
      <c r="X184" s="420">
        <v>2.91</v>
      </c>
      <c r="Y184" s="477">
        <v>2.96</v>
      </c>
      <c r="Z184" s="477">
        <v>3.1</v>
      </c>
      <c r="AA184" s="492">
        <v>3.16</v>
      </c>
      <c r="AB184" s="470">
        <v>3.31</v>
      </c>
      <c r="AC184" s="469">
        <v>3.37</v>
      </c>
      <c r="AD184" s="471"/>
      <c r="AE184" s="217" t="s">
        <v>329</v>
      </c>
      <c r="AN184" s="421"/>
      <c r="AO184" s="422"/>
      <c r="AP184" s="423"/>
      <c r="AQ184" s="423"/>
      <c r="AR184" s="274"/>
      <c r="AS184" s="274"/>
    </row>
    <row r="185" spans="1:45">
      <c r="A185" s="624" t="s">
        <v>91</v>
      </c>
      <c r="B185" s="95">
        <v>19473936</v>
      </c>
      <c r="C185" s="666">
        <v>5.7309999999999999</v>
      </c>
      <c r="D185" s="464">
        <v>103.58389640451595</v>
      </c>
      <c r="E185" s="464">
        <v>98.40518143125891</v>
      </c>
      <c r="F185" s="98">
        <v>2.1838957846562961</v>
      </c>
      <c r="G185" s="465">
        <v>2.1975886697823955E-2</v>
      </c>
      <c r="H185" s="465">
        <v>9.8314807234678531E-2</v>
      </c>
      <c r="I185" s="466">
        <v>20347.624522297763</v>
      </c>
      <c r="J185" s="466">
        <v>0.31</v>
      </c>
      <c r="K185" s="476">
        <v>4.38</v>
      </c>
      <c r="L185" s="476">
        <v>4.68</v>
      </c>
      <c r="M185" s="476">
        <v>4.6900000000000004</v>
      </c>
      <c r="N185" s="476">
        <v>4.9800000000000004</v>
      </c>
      <c r="O185" s="476">
        <v>4.91</v>
      </c>
      <c r="P185" s="476">
        <v>4.88</v>
      </c>
      <c r="Q185" s="476">
        <v>5.12</v>
      </c>
      <c r="R185" s="476">
        <v>5.05</v>
      </c>
      <c r="S185" s="470">
        <v>5.01</v>
      </c>
      <c r="T185" s="470">
        <v>4.13</v>
      </c>
      <c r="U185" s="470">
        <v>4.04</v>
      </c>
      <c r="V185" s="470">
        <v>4.38</v>
      </c>
      <c r="W185" s="419">
        <v>4.3</v>
      </c>
      <c r="X185" s="419">
        <v>3.92</v>
      </c>
      <c r="Y185" s="477">
        <v>3.92</v>
      </c>
      <c r="Z185" s="477">
        <v>3.99</v>
      </c>
      <c r="AA185" s="492">
        <v>3.94</v>
      </c>
      <c r="AB185" s="470">
        <v>4.12</v>
      </c>
      <c r="AC185" s="469">
        <v>4.09</v>
      </c>
      <c r="AD185" s="471"/>
      <c r="AE185" s="217" t="s">
        <v>10</v>
      </c>
      <c r="AN185" s="421"/>
      <c r="AO185" s="422"/>
      <c r="AP185" s="423"/>
      <c r="AQ185" s="423"/>
      <c r="AR185" s="274"/>
      <c r="AS185" s="274"/>
    </row>
    <row r="186" spans="1:45">
      <c r="A186" s="624" t="s">
        <v>44</v>
      </c>
      <c r="B186" s="95">
        <v>144478050</v>
      </c>
      <c r="C186" s="666">
        <v>12.433999999999999</v>
      </c>
      <c r="D186" s="464">
        <v>109.0693789093452</v>
      </c>
      <c r="E186" s="464">
        <v>117.96671421934367</v>
      </c>
      <c r="F186" s="98">
        <v>2.2125840071745397</v>
      </c>
      <c r="G186" s="465">
        <v>0.17543392340018468</v>
      </c>
      <c r="H186" s="465">
        <v>0.26576655220509188</v>
      </c>
      <c r="I186" s="466">
        <v>22663.680937246449</v>
      </c>
      <c r="J186" s="466">
        <v>4.1500000000000004</v>
      </c>
      <c r="K186" s="476">
        <v>10.93</v>
      </c>
      <c r="L186" s="476">
        <v>11</v>
      </c>
      <c r="M186" s="476">
        <v>10.93</v>
      </c>
      <c r="N186" s="476">
        <v>11.3</v>
      </c>
      <c r="O186" s="476">
        <v>11.38</v>
      </c>
      <c r="P186" s="476">
        <v>11.3</v>
      </c>
      <c r="Q186" s="476">
        <v>11.69</v>
      </c>
      <c r="R186" s="476">
        <v>11.69</v>
      </c>
      <c r="S186" s="470">
        <v>11.73</v>
      </c>
      <c r="T186" s="470">
        <v>10.94</v>
      </c>
      <c r="U186" s="470">
        <v>11.63</v>
      </c>
      <c r="V186" s="470">
        <v>12.2</v>
      </c>
      <c r="W186" s="419">
        <v>12.26</v>
      </c>
      <c r="X186" s="419">
        <v>11.9</v>
      </c>
      <c r="Y186" s="477">
        <v>11.78</v>
      </c>
      <c r="Z186" s="477">
        <v>11.78</v>
      </c>
      <c r="AA186" s="492">
        <v>11.72</v>
      </c>
      <c r="AB186" s="470">
        <v>11.73</v>
      </c>
      <c r="AC186" s="469">
        <v>12.14</v>
      </c>
      <c r="AD186" s="471"/>
      <c r="AE186" s="217" t="s">
        <v>10</v>
      </c>
      <c r="AN186" s="421"/>
      <c r="AO186" s="422"/>
      <c r="AP186" s="423"/>
      <c r="AQ186" s="423"/>
      <c r="AR186" s="274"/>
      <c r="AS186" s="274"/>
    </row>
    <row r="187" spans="1:45">
      <c r="A187" s="624" t="s">
        <v>147</v>
      </c>
      <c r="B187" s="95">
        <v>3545883</v>
      </c>
      <c r="C187" s="666">
        <v>3.6319999999999992</v>
      </c>
      <c r="D187" s="464">
        <v>99.406951218860243</v>
      </c>
      <c r="E187" s="464">
        <v>60.796209191990975</v>
      </c>
      <c r="F187" s="98">
        <v>2.7000000000000024</v>
      </c>
      <c r="G187" s="481"/>
      <c r="H187" s="481"/>
      <c r="I187" s="466">
        <v>5611.4624336332272</v>
      </c>
      <c r="J187" s="466"/>
      <c r="K187" s="467">
        <v>1.62</v>
      </c>
      <c r="L187" s="467">
        <v>1.69</v>
      </c>
      <c r="M187" s="467">
        <v>1.73</v>
      </c>
      <c r="N187" s="467">
        <v>1.87</v>
      </c>
      <c r="O187" s="467">
        <v>1.88</v>
      </c>
      <c r="P187" s="467">
        <v>1.96</v>
      </c>
      <c r="Q187" s="467">
        <v>1.93</v>
      </c>
      <c r="R187" s="467">
        <v>1.91</v>
      </c>
      <c r="S187" s="468">
        <v>1.9</v>
      </c>
      <c r="T187" s="468">
        <v>1.88</v>
      </c>
      <c r="U187" s="468">
        <v>2.0499999999999998</v>
      </c>
      <c r="V187" s="468">
        <v>2.0499999999999998</v>
      </c>
      <c r="W187" s="416">
        <v>2.02</v>
      </c>
      <c r="X187" s="418">
        <v>1.79</v>
      </c>
      <c r="Y187" s="169">
        <v>1.95</v>
      </c>
      <c r="Z187" s="169">
        <v>2.0299999999999998</v>
      </c>
      <c r="AA187" s="492">
        <v>2.0099999999999998</v>
      </c>
      <c r="AB187" s="470">
        <v>1.95</v>
      </c>
      <c r="AC187" s="469">
        <v>2.13</v>
      </c>
      <c r="AD187" s="471"/>
      <c r="AE187" s="217" t="s">
        <v>411</v>
      </c>
      <c r="AN187" s="421"/>
      <c r="AO187" s="422"/>
      <c r="AP187" s="423"/>
      <c r="AQ187" s="423"/>
      <c r="AR187" s="274"/>
      <c r="AS187" s="274"/>
    </row>
    <row r="188" spans="1:45">
      <c r="A188" s="624" t="s">
        <v>250</v>
      </c>
      <c r="B188" s="95">
        <v>52441</v>
      </c>
      <c r="C188" s="666">
        <v>0.87899999999999989</v>
      </c>
      <c r="D188" s="478"/>
      <c r="E188" s="464">
        <v>120.78206241443934</v>
      </c>
      <c r="F188" s="98">
        <v>0</v>
      </c>
      <c r="G188" s="465"/>
      <c r="H188" s="465"/>
      <c r="I188" s="466">
        <v>26606.99296870617</v>
      </c>
      <c r="J188" s="466"/>
      <c r="K188" s="476">
        <v>0.78</v>
      </c>
      <c r="L188" s="476">
        <v>0.76</v>
      </c>
      <c r="M188" s="476">
        <v>0.75</v>
      </c>
      <c r="N188" s="476">
        <v>1.46</v>
      </c>
      <c r="O188" s="476">
        <v>1.48</v>
      </c>
      <c r="P188" s="476">
        <v>1.3</v>
      </c>
      <c r="Q188" s="476">
        <v>1.86</v>
      </c>
      <c r="R188" s="476">
        <v>2.5299999999999998</v>
      </c>
      <c r="S188" s="470">
        <v>2.56</v>
      </c>
      <c r="T188" s="470">
        <v>2.64</v>
      </c>
      <c r="U188" s="470">
        <v>2.78</v>
      </c>
      <c r="V188" s="470">
        <v>2.71</v>
      </c>
      <c r="W188" s="419">
        <v>4.68</v>
      </c>
      <c r="X188" s="420">
        <v>4.7699999999999996</v>
      </c>
      <c r="Y188" s="477">
        <v>4.33</v>
      </c>
      <c r="Z188" s="477">
        <v>4.37</v>
      </c>
      <c r="AA188" s="492">
        <v>4.38</v>
      </c>
      <c r="AB188" s="470">
        <v>4.38</v>
      </c>
      <c r="AC188" s="469">
        <v>4.37</v>
      </c>
      <c r="AD188" s="471"/>
      <c r="AE188" s="217" t="s">
        <v>328</v>
      </c>
      <c r="AN188" s="421"/>
      <c r="AO188" s="422"/>
      <c r="AP188" s="423"/>
      <c r="AQ188" s="423"/>
      <c r="AR188" s="274"/>
      <c r="AS188" s="274"/>
    </row>
    <row r="189" spans="1:45">
      <c r="A189" s="624" t="s">
        <v>251</v>
      </c>
      <c r="B189" s="95">
        <v>179667</v>
      </c>
      <c r="C189" s="666">
        <v>0.70199999999999996</v>
      </c>
      <c r="D189" s="464">
        <v>99.543276836158185</v>
      </c>
      <c r="E189" s="464">
        <v>60.917302398979956</v>
      </c>
      <c r="F189" s="98">
        <v>-6.1105751391465679</v>
      </c>
      <c r="G189" s="465"/>
      <c r="H189" s="465"/>
      <c r="I189" s="466">
        <v>12208.288552378022</v>
      </c>
      <c r="J189" s="466"/>
      <c r="K189" s="476">
        <v>1.1100000000000001</v>
      </c>
      <c r="L189" s="476">
        <v>1.1000000000000001</v>
      </c>
      <c r="M189" s="476">
        <v>1.08</v>
      </c>
      <c r="N189" s="476">
        <v>1.28</v>
      </c>
      <c r="O189" s="476">
        <v>1.1000000000000001</v>
      </c>
      <c r="P189" s="476">
        <v>0.97</v>
      </c>
      <c r="Q189" s="476">
        <v>0.93</v>
      </c>
      <c r="R189" s="476">
        <v>1.1299999999999999</v>
      </c>
      <c r="S189" s="470">
        <v>1.1399999999999999</v>
      </c>
      <c r="T189" s="470">
        <v>1.18</v>
      </c>
      <c r="U189" s="470">
        <v>1.24</v>
      </c>
      <c r="V189" s="470">
        <v>1.22</v>
      </c>
      <c r="W189" s="419">
        <v>2.12</v>
      </c>
      <c r="X189" s="420">
        <v>2.17</v>
      </c>
      <c r="Y189" s="477">
        <v>2</v>
      </c>
      <c r="Z189" s="477">
        <v>2.0499999999999998</v>
      </c>
      <c r="AA189" s="492">
        <v>2.0699999999999998</v>
      </c>
      <c r="AB189" s="470">
        <v>2.08</v>
      </c>
      <c r="AC189" s="469">
        <v>2.08</v>
      </c>
      <c r="AD189" s="471"/>
      <c r="AE189" s="217" t="s">
        <v>10</v>
      </c>
      <c r="AN189" s="421"/>
      <c r="AO189" s="422"/>
      <c r="AP189" s="423"/>
      <c r="AQ189" s="423"/>
      <c r="AR189" s="274"/>
      <c r="AS189" s="274"/>
    </row>
    <row r="190" spans="1:45">
      <c r="A190" s="624" t="s">
        <v>252</v>
      </c>
      <c r="B190" s="95">
        <v>110210</v>
      </c>
      <c r="C190" s="666">
        <v>0.55800000000000005</v>
      </c>
      <c r="D190" s="464">
        <v>109.84327683615821</v>
      </c>
      <c r="E190" s="478"/>
      <c r="F190" s="98">
        <v>5.1000000000000156</v>
      </c>
      <c r="G190" s="465"/>
      <c r="H190" s="465"/>
      <c r="I190" s="466">
        <v>10620.238394019241</v>
      </c>
      <c r="J190" s="466"/>
      <c r="K190" s="476">
        <v>0.65</v>
      </c>
      <c r="L190" s="476">
        <v>0.65</v>
      </c>
      <c r="M190" s="476">
        <v>0.96</v>
      </c>
      <c r="N190" s="476">
        <v>0.96</v>
      </c>
      <c r="O190" s="476">
        <v>0.98</v>
      </c>
      <c r="P190" s="476">
        <v>0.87</v>
      </c>
      <c r="Q190" s="476">
        <v>0.85</v>
      </c>
      <c r="R190" s="476">
        <v>0.87</v>
      </c>
      <c r="S190" s="470">
        <v>0.89</v>
      </c>
      <c r="T190" s="470">
        <v>0.93</v>
      </c>
      <c r="U190" s="470">
        <v>0.99</v>
      </c>
      <c r="V190" s="470">
        <v>0.98</v>
      </c>
      <c r="W190" s="419">
        <v>1.7</v>
      </c>
      <c r="X190" s="420">
        <v>1.75</v>
      </c>
      <c r="Y190" s="477">
        <v>1.59</v>
      </c>
      <c r="Z190" s="477">
        <v>1.63</v>
      </c>
      <c r="AA190" s="492">
        <v>1.65</v>
      </c>
      <c r="AB190" s="470">
        <v>1.66</v>
      </c>
      <c r="AC190" s="469">
        <v>1.67</v>
      </c>
      <c r="AD190" s="471"/>
      <c r="AE190" s="217" t="s">
        <v>329</v>
      </c>
      <c r="AN190" s="421"/>
      <c r="AO190" s="422"/>
      <c r="AP190" s="423"/>
      <c r="AQ190" s="423"/>
      <c r="AR190" s="274"/>
      <c r="AS190" s="274"/>
    </row>
    <row r="191" spans="1:45">
      <c r="A191" s="624" t="s">
        <v>94</v>
      </c>
      <c r="B191" s="95">
        <v>3449299</v>
      </c>
      <c r="C191" s="666">
        <v>1.5670000000000002</v>
      </c>
      <c r="D191" s="464">
        <v>108.70799777174088</v>
      </c>
      <c r="E191" s="464">
        <v>228.5346668677187</v>
      </c>
      <c r="F191" s="98">
        <v>6.3199415486763337</v>
      </c>
      <c r="G191" s="481"/>
      <c r="H191" s="481"/>
      <c r="I191" s="466">
        <v>19321.659797131637</v>
      </c>
      <c r="J191" s="466"/>
      <c r="K191" s="467">
        <v>1.64</v>
      </c>
      <c r="L191" s="467">
        <v>1.51</v>
      </c>
      <c r="M191" s="467">
        <v>1.39</v>
      </c>
      <c r="N191" s="467">
        <v>1.38</v>
      </c>
      <c r="O191" s="467">
        <v>1.72</v>
      </c>
      <c r="P191" s="467">
        <v>1.65</v>
      </c>
      <c r="Q191" s="467">
        <v>1.93</v>
      </c>
      <c r="R191" s="467">
        <v>1.78</v>
      </c>
      <c r="S191" s="468">
        <v>2.33</v>
      </c>
      <c r="T191" s="468">
        <v>2.37</v>
      </c>
      <c r="U191" s="468">
        <v>1.89</v>
      </c>
      <c r="V191" s="468">
        <v>2.27</v>
      </c>
      <c r="W191" s="416">
        <v>2.5499999999999998</v>
      </c>
      <c r="X191" s="416">
        <v>2.21</v>
      </c>
      <c r="Y191" s="169">
        <v>1.95</v>
      </c>
      <c r="Z191" s="169">
        <v>1.96</v>
      </c>
      <c r="AA191" s="492">
        <v>1.93</v>
      </c>
      <c r="AB191" s="470">
        <v>1.94</v>
      </c>
      <c r="AC191" s="469">
        <v>2</v>
      </c>
      <c r="AD191" s="471"/>
      <c r="AE191" s="217" t="s">
        <v>411</v>
      </c>
      <c r="AN191" s="421"/>
      <c r="AO191" s="422"/>
      <c r="AP191" s="423"/>
      <c r="AQ191" s="423"/>
      <c r="AR191" s="274"/>
      <c r="AS191" s="274"/>
    </row>
    <row r="192" spans="1:45">
      <c r="A192" s="624" t="s">
        <v>130</v>
      </c>
      <c r="B192" s="95">
        <v>3213972</v>
      </c>
      <c r="C192" s="666">
        <v>0.18</v>
      </c>
      <c r="D192" s="464">
        <v>74.142119718902023</v>
      </c>
      <c r="E192" s="464">
        <v>40.289418808704553</v>
      </c>
      <c r="F192" s="98">
        <v>-1.0000000000000009</v>
      </c>
      <c r="G192" s="481"/>
      <c r="H192" s="481"/>
      <c r="I192" s="466">
        <v>2349.6612434746007</v>
      </c>
      <c r="J192" s="466"/>
      <c r="K192" s="467">
        <v>0.2</v>
      </c>
      <c r="L192" s="467">
        <v>0.19</v>
      </c>
      <c r="M192" s="467">
        <v>0.2</v>
      </c>
      <c r="N192" s="467">
        <v>0.18</v>
      </c>
      <c r="O192" s="467">
        <v>0.18</v>
      </c>
      <c r="P192" s="467">
        <v>0.17</v>
      </c>
      <c r="Q192" s="467">
        <v>0.15</v>
      </c>
      <c r="R192" s="467">
        <v>0.13</v>
      </c>
      <c r="S192" s="468">
        <v>0.12</v>
      </c>
      <c r="T192" s="468">
        <v>0.1</v>
      </c>
      <c r="U192" s="468">
        <v>0.11</v>
      </c>
      <c r="V192" s="468">
        <v>0.12</v>
      </c>
      <c r="W192" s="416">
        <v>0.13</v>
      </c>
      <c r="X192" s="418">
        <v>0.14000000000000001</v>
      </c>
      <c r="Y192" s="169">
        <v>0.14000000000000001</v>
      </c>
      <c r="Z192" s="169">
        <v>0.14000000000000001</v>
      </c>
      <c r="AA192" s="492">
        <v>0.16</v>
      </c>
      <c r="AB192" s="470">
        <v>0.16</v>
      </c>
      <c r="AC192" s="469">
        <v>0.17</v>
      </c>
      <c r="AD192" s="471"/>
      <c r="AE192" s="217" t="s">
        <v>411</v>
      </c>
      <c r="AN192" s="421"/>
      <c r="AO192" s="422"/>
      <c r="AP192" s="423"/>
      <c r="AQ192" s="423"/>
      <c r="AR192" s="274"/>
      <c r="AS192" s="274"/>
    </row>
    <row r="193" spans="1:45">
      <c r="A193" s="624" t="s">
        <v>21</v>
      </c>
      <c r="B193" s="95">
        <v>33699947</v>
      </c>
      <c r="C193" s="666">
        <v>11.517999999999999</v>
      </c>
      <c r="D193" s="464">
        <v>104.26675674002395</v>
      </c>
      <c r="E193" s="464">
        <v>94.372277913231059</v>
      </c>
      <c r="F193" s="98">
        <v>0</v>
      </c>
      <c r="G193" s="481"/>
      <c r="H193" s="481"/>
      <c r="I193" s="473">
        <v>49851.29493688183</v>
      </c>
      <c r="J193" s="466"/>
      <c r="K193" s="476">
        <v>12.72</v>
      </c>
      <c r="L193" s="476">
        <v>12.88</v>
      </c>
      <c r="M193" s="476">
        <v>13.31</v>
      </c>
      <c r="N193" s="476">
        <v>13.51</v>
      </c>
      <c r="O193" s="476">
        <v>13.86</v>
      </c>
      <c r="P193" s="476">
        <v>14.21</v>
      </c>
      <c r="Q193" s="476">
        <v>14.64</v>
      </c>
      <c r="R193" s="476">
        <v>15.04</v>
      </c>
      <c r="S193" s="470">
        <v>15.93</v>
      </c>
      <c r="T193" s="470">
        <v>16.38</v>
      </c>
      <c r="U193" s="470">
        <v>17.440000000000001</v>
      </c>
      <c r="V193" s="470">
        <v>17.68</v>
      </c>
      <c r="W193" s="419">
        <v>18.350000000000001</v>
      </c>
      <c r="X193" s="419">
        <v>18.23</v>
      </c>
      <c r="Y193" s="477">
        <v>18.93</v>
      </c>
      <c r="Z193" s="477">
        <v>19.29</v>
      </c>
      <c r="AA193" s="492">
        <v>19.13</v>
      </c>
      <c r="AB193" s="470">
        <v>19.18</v>
      </c>
      <c r="AC193" s="469">
        <v>18.63</v>
      </c>
      <c r="AD193" s="471"/>
      <c r="AE193" s="217" t="s">
        <v>10</v>
      </c>
      <c r="AN193" s="421"/>
      <c r="AO193" s="422"/>
      <c r="AP193" s="423"/>
      <c r="AQ193" s="423"/>
      <c r="AR193" s="274"/>
      <c r="AS193" s="274"/>
    </row>
    <row r="194" spans="1:45">
      <c r="A194" s="624" t="s">
        <v>103</v>
      </c>
      <c r="B194" s="93">
        <v>2951776</v>
      </c>
      <c r="C194" s="666">
        <v>2.2869999999999999</v>
      </c>
      <c r="D194" s="464">
        <v>106.8393508161417</v>
      </c>
      <c r="E194" s="464">
        <v>72.08566040283678</v>
      </c>
      <c r="F194" s="169">
        <v>-0.10000000000000009</v>
      </c>
      <c r="G194" s="472">
        <v>6.6864243098197287E-2</v>
      </c>
      <c r="H194" s="472">
        <v>0.18663296545349156</v>
      </c>
      <c r="I194" s="473">
        <v>7903.7530755221678</v>
      </c>
      <c r="J194" s="466"/>
      <c r="K194" s="467">
        <v>1.19</v>
      </c>
      <c r="L194" s="467">
        <v>1.22</v>
      </c>
      <c r="M194" s="467">
        <v>1.05</v>
      </c>
      <c r="N194" s="467">
        <v>1.18</v>
      </c>
      <c r="O194" s="467">
        <v>1.28</v>
      </c>
      <c r="P194" s="467">
        <v>1.52</v>
      </c>
      <c r="Q194" s="467">
        <v>1.55</v>
      </c>
      <c r="R194" s="467">
        <v>1.8</v>
      </c>
      <c r="S194" s="468">
        <v>1.99</v>
      </c>
      <c r="T194" s="468">
        <v>1.61</v>
      </c>
      <c r="U194" s="468">
        <v>1.55</v>
      </c>
      <c r="V194" s="468">
        <v>1.77</v>
      </c>
      <c r="W194" s="416">
        <v>2.04</v>
      </c>
      <c r="X194" s="416">
        <v>1.92</v>
      </c>
      <c r="Y194" s="169">
        <v>1.9</v>
      </c>
      <c r="Z194" s="169">
        <v>1.72</v>
      </c>
      <c r="AA194" s="492">
        <v>1.84</v>
      </c>
      <c r="AB194" s="470">
        <v>1.78</v>
      </c>
      <c r="AC194" s="469">
        <v>1.97</v>
      </c>
      <c r="AD194" s="471"/>
      <c r="AE194" s="217" t="s">
        <v>411</v>
      </c>
      <c r="AN194" s="421"/>
      <c r="AO194" s="422"/>
      <c r="AP194" s="423"/>
      <c r="AQ194" s="423"/>
      <c r="AR194" s="274"/>
      <c r="AS194" s="274"/>
    </row>
    <row r="195" spans="1:45">
      <c r="A195" s="624" t="s">
        <v>68</v>
      </c>
      <c r="B195" s="95">
        <v>6982084</v>
      </c>
      <c r="C195" s="666">
        <v>5.0620000000000003</v>
      </c>
      <c r="D195" s="99">
        <v>113.86745111502769</v>
      </c>
      <c r="E195" s="464">
        <v>83.585793633543005</v>
      </c>
      <c r="F195" s="98">
        <v>4.6999999999999984</v>
      </c>
      <c r="G195" s="481"/>
      <c r="H195" s="481"/>
      <c r="I195" s="473">
        <v>14088.928955426731</v>
      </c>
      <c r="J195" s="466"/>
      <c r="K195" s="476">
        <v>5.03</v>
      </c>
      <c r="L195" s="476">
        <v>5.45</v>
      </c>
      <c r="M195" s="476">
        <v>5.84</v>
      </c>
      <c r="N195" s="476">
        <v>6.24</v>
      </c>
      <c r="O195" s="476">
        <v>6.74</v>
      </c>
      <c r="P195" s="476">
        <v>6.26</v>
      </c>
      <c r="Q195" s="490">
        <v>6.53</v>
      </c>
      <c r="R195" s="490">
        <v>6.39</v>
      </c>
      <c r="S195" s="491">
        <v>6.35</v>
      </c>
      <c r="T195" s="491">
        <v>5.97</v>
      </c>
      <c r="U195" s="470">
        <v>6.2</v>
      </c>
      <c r="V195" s="470">
        <v>6.69</v>
      </c>
      <c r="W195" s="419">
        <v>5.95</v>
      </c>
      <c r="X195" s="419">
        <v>6.07</v>
      </c>
      <c r="Y195" s="477">
        <v>5.18</v>
      </c>
      <c r="Z195" s="477">
        <v>6.02</v>
      </c>
      <c r="AA195" s="492">
        <v>6.18</v>
      </c>
      <c r="AB195" s="470">
        <v>6.27</v>
      </c>
      <c r="AC195" s="469">
        <v>6.28</v>
      </c>
      <c r="AD195" s="471"/>
      <c r="AE195" s="217" t="s">
        <v>10</v>
      </c>
      <c r="AN195" s="427"/>
      <c r="AO195" s="422"/>
      <c r="AP195" s="423"/>
      <c r="AQ195" s="423"/>
      <c r="AR195" s="274"/>
      <c r="AS195" s="274"/>
    </row>
    <row r="196" spans="1:45">
      <c r="A196" s="624" t="s">
        <v>255</v>
      </c>
      <c r="B196" s="95">
        <v>96762</v>
      </c>
      <c r="C196" s="666">
        <v>4.9929999999999994</v>
      </c>
      <c r="D196" s="464">
        <v>107.49025011814471</v>
      </c>
      <c r="E196" s="478"/>
      <c r="F196" s="98">
        <v>0</v>
      </c>
      <c r="G196" s="465"/>
      <c r="H196" s="465"/>
      <c r="I196" s="466">
        <v>24479.667521010269</v>
      </c>
      <c r="J196" s="466"/>
      <c r="K196" s="476">
        <v>5.08</v>
      </c>
      <c r="L196" s="476">
        <v>5.08</v>
      </c>
      <c r="M196" s="476">
        <v>7.36</v>
      </c>
      <c r="N196" s="476">
        <v>7.64</v>
      </c>
      <c r="O196" s="476">
        <v>7.77</v>
      </c>
      <c r="P196" s="476">
        <v>7.64</v>
      </c>
      <c r="Q196" s="476">
        <v>10.07</v>
      </c>
      <c r="R196" s="476">
        <v>8.74</v>
      </c>
      <c r="S196" s="470">
        <v>10.1</v>
      </c>
      <c r="T196" s="470">
        <v>11.34</v>
      </c>
      <c r="U196" s="470">
        <v>10.14</v>
      </c>
      <c r="V196" s="470">
        <v>11.87</v>
      </c>
      <c r="W196" s="419">
        <v>12.33</v>
      </c>
      <c r="X196" s="420">
        <v>9.34</v>
      </c>
      <c r="Y196" s="477">
        <v>9.26</v>
      </c>
      <c r="Z196" s="477">
        <v>9.4700000000000006</v>
      </c>
      <c r="AA196" s="492">
        <v>9.6</v>
      </c>
      <c r="AB196" s="470">
        <v>10.06</v>
      </c>
      <c r="AC196" s="469">
        <v>10.29</v>
      </c>
      <c r="AD196" s="471"/>
      <c r="AE196" s="217" t="s">
        <v>328</v>
      </c>
      <c r="AN196" s="427"/>
      <c r="AO196" s="428"/>
      <c r="AP196" s="423"/>
      <c r="AQ196" s="423"/>
      <c r="AR196" s="274"/>
      <c r="AS196" s="274"/>
    </row>
    <row r="197" spans="1:45">
      <c r="A197" s="624" t="s">
        <v>100</v>
      </c>
      <c r="B197" s="93">
        <v>2866376</v>
      </c>
      <c r="C197" s="666">
        <v>0.90700000000000003</v>
      </c>
      <c r="D197" s="464">
        <v>113.84736319100239</v>
      </c>
      <c r="E197" s="464">
        <v>78.710635587420356</v>
      </c>
      <c r="F197" s="169">
        <v>-0.60000000000000053</v>
      </c>
      <c r="G197" s="472"/>
      <c r="H197" s="472"/>
      <c r="I197" s="473">
        <v>10608.786673349707</v>
      </c>
      <c r="J197" s="466"/>
      <c r="K197" s="474">
        <v>1.05</v>
      </c>
      <c r="L197" s="474">
        <v>1.1100000000000001</v>
      </c>
      <c r="M197" s="474">
        <v>1.29</v>
      </c>
      <c r="N197" s="474">
        <v>1.36</v>
      </c>
      <c r="O197" s="474">
        <v>1.43</v>
      </c>
      <c r="P197" s="474">
        <v>1.36</v>
      </c>
      <c r="Q197" s="474">
        <v>1.36</v>
      </c>
      <c r="R197" s="474">
        <v>1.41</v>
      </c>
      <c r="S197" s="475">
        <v>1.41</v>
      </c>
      <c r="T197" s="475">
        <v>1.45</v>
      </c>
      <c r="U197" s="468">
        <v>1.56</v>
      </c>
      <c r="V197" s="468">
        <v>1.7</v>
      </c>
      <c r="W197" s="416">
        <v>1.56</v>
      </c>
      <c r="X197" s="418">
        <v>1.6</v>
      </c>
      <c r="Y197" s="169">
        <v>1.73</v>
      </c>
      <c r="Z197" s="169">
        <v>1.61</v>
      </c>
      <c r="AA197" s="492">
        <v>1.6</v>
      </c>
      <c r="AB197" s="470">
        <v>1.67</v>
      </c>
      <c r="AC197" s="469">
        <v>1.64</v>
      </c>
      <c r="AD197" s="471"/>
      <c r="AE197" s="217" t="s">
        <v>411</v>
      </c>
      <c r="AN197" s="429"/>
      <c r="AO197" s="422"/>
      <c r="AP197" s="423"/>
      <c r="AQ197" s="423"/>
      <c r="AR197" s="274"/>
      <c r="AS197" s="274"/>
    </row>
    <row r="198" spans="1:45">
      <c r="A198" s="624" t="s">
        <v>160</v>
      </c>
      <c r="B198" s="95">
        <v>5638676</v>
      </c>
      <c r="C198" s="666">
        <v>11.318</v>
      </c>
      <c r="D198" s="464">
        <v>123.06096661386357</v>
      </c>
      <c r="E198" s="464">
        <v>105.76214727278223</v>
      </c>
      <c r="F198" s="98">
        <v>-0.99999999999999534</v>
      </c>
      <c r="G198" s="481"/>
      <c r="H198" s="481"/>
      <c r="I198" s="466">
        <v>81856.654534947767</v>
      </c>
      <c r="J198" s="466"/>
      <c r="K198" s="476">
        <v>11.57</v>
      </c>
      <c r="L198" s="476">
        <v>11.23</v>
      </c>
      <c r="M198" s="476">
        <v>10.82</v>
      </c>
      <c r="N198" s="476">
        <v>9.93</v>
      </c>
      <c r="O198" s="476">
        <v>10.11</v>
      </c>
      <c r="P198" s="476">
        <v>9.56</v>
      </c>
      <c r="Q198" s="476">
        <v>9.5299999999999994</v>
      </c>
      <c r="R198" s="476">
        <v>9.58</v>
      </c>
      <c r="S198" s="470">
        <v>9.41</v>
      </c>
      <c r="T198" s="470">
        <v>9.43</v>
      </c>
      <c r="U198" s="470">
        <v>10.050000000000001</v>
      </c>
      <c r="V198" s="470">
        <v>10.37</v>
      </c>
      <c r="W198" s="419">
        <v>10.08</v>
      </c>
      <c r="X198" s="419">
        <v>10</v>
      </c>
      <c r="Y198" s="477">
        <v>9.59</v>
      </c>
      <c r="Z198" s="477">
        <v>9.27</v>
      </c>
      <c r="AA198" s="492">
        <v>9.32</v>
      </c>
      <c r="AB198" s="470">
        <v>9.7200000000000006</v>
      </c>
      <c r="AC198" s="469">
        <v>9.65</v>
      </c>
      <c r="AD198" s="471"/>
      <c r="AE198" s="217" t="s">
        <v>10</v>
      </c>
      <c r="AN198" s="429"/>
      <c r="AO198" s="422"/>
      <c r="AP198" s="423"/>
      <c r="AQ198" s="423"/>
      <c r="AR198" s="274"/>
      <c r="AS198" s="274"/>
    </row>
    <row r="199" spans="1:45">
      <c r="A199" s="624" t="s">
        <v>64</v>
      </c>
      <c r="B199" s="95">
        <v>5447011</v>
      </c>
      <c r="C199" s="666">
        <v>8.9819999999999993</v>
      </c>
      <c r="D199" s="464">
        <v>126.08658458667314</v>
      </c>
      <c r="E199" s="464">
        <v>109.54415597558965</v>
      </c>
      <c r="F199" s="98">
        <v>0.29999999999999472</v>
      </c>
      <c r="G199" s="465">
        <v>0.52894034786968502</v>
      </c>
      <c r="H199" s="465">
        <v>0.68996875148281966</v>
      </c>
      <c r="I199" s="466">
        <v>27454.299275527057</v>
      </c>
      <c r="J199" s="466"/>
      <c r="K199" s="476">
        <v>7.84</v>
      </c>
      <c r="L199" s="476">
        <v>7.79</v>
      </c>
      <c r="M199" s="476">
        <v>7.72</v>
      </c>
      <c r="N199" s="476">
        <v>7.77</v>
      </c>
      <c r="O199" s="476">
        <v>7.71</v>
      </c>
      <c r="P199" s="476">
        <v>7.81</v>
      </c>
      <c r="Q199" s="476">
        <v>7.7</v>
      </c>
      <c r="R199" s="476">
        <v>7.57</v>
      </c>
      <c r="S199" s="470">
        <v>7.56</v>
      </c>
      <c r="T199" s="470">
        <v>6.84</v>
      </c>
      <c r="U199" s="470">
        <v>7.33</v>
      </c>
      <c r="V199" s="470">
        <v>7</v>
      </c>
      <c r="W199" s="419">
        <v>6.72</v>
      </c>
      <c r="X199" s="419">
        <v>6.73</v>
      </c>
      <c r="Y199" s="477">
        <v>6.27</v>
      </c>
      <c r="Z199" s="477">
        <v>6.36</v>
      </c>
      <c r="AA199" s="492">
        <v>6.46</v>
      </c>
      <c r="AB199" s="470">
        <v>6.96</v>
      </c>
      <c r="AC199" s="469">
        <v>6.99</v>
      </c>
      <c r="AD199" s="471"/>
      <c r="AE199" s="217" t="s">
        <v>10</v>
      </c>
      <c r="AN199" s="429"/>
      <c r="AO199" s="422"/>
      <c r="AP199" s="423"/>
      <c r="AQ199" s="423"/>
      <c r="AR199" s="274"/>
      <c r="AS199" s="274"/>
    </row>
    <row r="200" spans="1:45">
      <c r="A200" s="624" t="s">
        <v>41</v>
      </c>
      <c r="B200" s="95">
        <v>2067372</v>
      </c>
      <c r="C200" s="666">
        <v>8.0919999999999987</v>
      </c>
      <c r="D200" s="464">
        <v>123.16759100185027</v>
      </c>
      <c r="E200" s="464">
        <v>117.44503292657774</v>
      </c>
      <c r="F200" s="98">
        <v>3.0000000000000027</v>
      </c>
      <c r="G200" s="465">
        <v>0.55234678143501437</v>
      </c>
      <c r="H200" s="465">
        <v>0.6708218435629707</v>
      </c>
      <c r="I200" s="466">
        <v>30905.335604167063</v>
      </c>
      <c r="J200" s="466">
        <v>5.92</v>
      </c>
      <c r="K200" s="476">
        <v>7.88</v>
      </c>
      <c r="L200" s="476">
        <v>8.82</v>
      </c>
      <c r="M200" s="476">
        <v>8.9700000000000006</v>
      </c>
      <c r="N200" s="476">
        <v>8.9</v>
      </c>
      <c r="O200" s="476">
        <v>9.06</v>
      </c>
      <c r="P200" s="476">
        <v>9.17</v>
      </c>
      <c r="Q200" s="476">
        <v>9.31</v>
      </c>
      <c r="R200" s="476">
        <v>9.25</v>
      </c>
      <c r="S200" s="470">
        <v>9.67</v>
      </c>
      <c r="T200" s="470">
        <v>8.65</v>
      </c>
      <c r="U200" s="470">
        <v>8.75</v>
      </c>
      <c r="V200" s="470">
        <v>8.18</v>
      </c>
      <c r="W200" s="419">
        <v>7.91</v>
      </c>
      <c r="X200" s="419">
        <v>7.63</v>
      </c>
      <c r="Y200" s="477">
        <v>6.93</v>
      </c>
      <c r="Z200" s="477">
        <v>6.92</v>
      </c>
      <c r="AA200" s="492">
        <v>7.4</v>
      </c>
      <c r="AB200" s="470">
        <v>7.43</v>
      </c>
      <c r="AC200" s="469">
        <v>7.47</v>
      </c>
      <c r="AD200" s="471"/>
      <c r="AE200" s="217" t="s">
        <v>10</v>
      </c>
      <c r="AN200" s="429"/>
      <c r="AO200" s="422"/>
      <c r="AP200" s="423"/>
      <c r="AQ200" s="423"/>
      <c r="AR200" s="274"/>
      <c r="AS200" s="274"/>
    </row>
    <row r="201" spans="1:45">
      <c r="A201" s="624" t="s">
        <v>101</v>
      </c>
      <c r="B201" s="95">
        <v>2789533</v>
      </c>
      <c r="C201" s="666">
        <v>5.5320000000000009</v>
      </c>
      <c r="D201" s="464">
        <v>120.0395492035005</v>
      </c>
      <c r="E201" s="464">
        <v>203.83962999118816</v>
      </c>
      <c r="F201" s="98">
        <v>3.8918836140888189</v>
      </c>
      <c r="G201" s="465">
        <v>0.7826147933011961</v>
      </c>
      <c r="H201" s="465">
        <v>0.42847945253983744</v>
      </c>
      <c r="I201" s="466">
        <v>26244.338813072041</v>
      </c>
      <c r="J201" s="466">
        <v>0.1</v>
      </c>
      <c r="K201" s="476">
        <v>3.37</v>
      </c>
      <c r="L201" s="476">
        <v>3.61</v>
      </c>
      <c r="M201" s="476">
        <v>3.66</v>
      </c>
      <c r="N201" s="476">
        <v>3.69</v>
      </c>
      <c r="O201" s="476">
        <v>3.9</v>
      </c>
      <c r="P201" s="476">
        <v>4.21</v>
      </c>
      <c r="Q201" s="476">
        <v>4.34</v>
      </c>
      <c r="R201" s="476">
        <v>4.82</v>
      </c>
      <c r="S201" s="470">
        <v>4.8600000000000003</v>
      </c>
      <c r="T201" s="470">
        <v>4.0999999999999996</v>
      </c>
      <c r="U201" s="470">
        <v>4.42</v>
      </c>
      <c r="V201" s="470">
        <v>4.6100000000000003</v>
      </c>
      <c r="W201" s="419">
        <v>4.7300000000000004</v>
      </c>
      <c r="X201" s="419">
        <v>4.43</v>
      </c>
      <c r="Y201" s="477">
        <v>4.43</v>
      </c>
      <c r="Z201" s="477">
        <v>4.58</v>
      </c>
      <c r="AA201" s="492">
        <v>4.5999999999999996</v>
      </c>
      <c r="AB201" s="470">
        <v>4.95</v>
      </c>
      <c r="AC201" s="469">
        <v>5.01</v>
      </c>
      <c r="AD201" s="471"/>
      <c r="AE201" s="217" t="s">
        <v>411</v>
      </c>
      <c r="AN201" s="429"/>
      <c r="AO201" s="422"/>
      <c r="AP201" s="423"/>
      <c r="AQ201" s="423"/>
      <c r="AR201" s="274"/>
      <c r="AS201" s="274"/>
    </row>
    <row r="202" spans="1:45">
      <c r="A202" s="624" t="s">
        <v>256</v>
      </c>
      <c r="B202" s="95">
        <v>15008154</v>
      </c>
      <c r="C202" s="666">
        <v>6.1000000000000013E-2</v>
      </c>
      <c r="D202" s="464">
        <v>33.462376482210331</v>
      </c>
      <c r="E202" s="464">
        <v>75.939336210893174</v>
      </c>
      <c r="F202" s="98">
        <v>-3.0999999999999988</v>
      </c>
      <c r="G202" s="465"/>
      <c r="H202" s="465"/>
      <c r="I202" s="482"/>
      <c r="J202" s="466"/>
      <c r="K202" s="467">
        <v>0.06</v>
      </c>
      <c r="L202" s="467">
        <v>0.06</v>
      </c>
      <c r="M202" s="467">
        <v>0.06</v>
      </c>
      <c r="N202" s="467">
        <v>0.06</v>
      </c>
      <c r="O202" s="467">
        <v>0.06</v>
      </c>
      <c r="P202" s="467">
        <v>7.0000000000000007E-2</v>
      </c>
      <c r="Q202" s="467">
        <v>0.08</v>
      </c>
      <c r="R202" s="467">
        <v>7.0000000000000007E-2</v>
      </c>
      <c r="S202" s="468">
        <v>7.0000000000000007E-2</v>
      </c>
      <c r="T202" s="468">
        <v>0.06</v>
      </c>
      <c r="U202" s="468">
        <v>7.0000000000000007E-2</v>
      </c>
      <c r="V202" s="468">
        <v>0.08</v>
      </c>
      <c r="W202" s="416">
        <v>0.08</v>
      </c>
      <c r="X202" s="418">
        <v>0.06</v>
      </c>
      <c r="Y202" s="169">
        <v>0.06</v>
      </c>
      <c r="Z202" s="169">
        <v>0.06</v>
      </c>
      <c r="AA202" s="492">
        <v>0.06</v>
      </c>
      <c r="AB202" s="470">
        <v>0.06</v>
      </c>
      <c r="AC202" s="469">
        <v>0.06</v>
      </c>
      <c r="AD202" s="471"/>
      <c r="AE202" s="217" t="s">
        <v>329</v>
      </c>
      <c r="AN202" s="429"/>
      <c r="AO202" s="422"/>
      <c r="AP202" s="423"/>
      <c r="AQ202" s="423"/>
      <c r="AR202" s="274"/>
      <c r="AS202" s="274"/>
    </row>
    <row r="203" spans="1:45">
      <c r="A203" s="624" t="s">
        <v>56</v>
      </c>
      <c r="B203" s="95">
        <v>57779622</v>
      </c>
      <c r="C203" s="666">
        <v>7.7660000000000009</v>
      </c>
      <c r="D203" s="464">
        <v>91.741383187950291</v>
      </c>
      <c r="E203" s="464">
        <v>63.844882451884743</v>
      </c>
      <c r="F203" s="98">
        <v>0</v>
      </c>
      <c r="G203" s="465">
        <v>6.8048548416897309E-2</v>
      </c>
      <c r="H203" s="465">
        <v>6.1433039896211919E-2</v>
      </c>
      <c r="I203" s="466">
        <v>12403.025967745349</v>
      </c>
      <c r="J203" s="466">
        <v>5.86</v>
      </c>
      <c r="K203" s="476">
        <v>7.55</v>
      </c>
      <c r="L203" s="476">
        <v>7.65</v>
      </c>
      <c r="M203" s="476">
        <v>7.83</v>
      </c>
      <c r="N203" s="476">
        <v>8.2200000000000006</v>
      </c>
      <c r="O203" s="476">
        <v>8.76</v>
      </c>
      <c r="P203" s="476">
        <v>8.8699999999999992</v>
      </c>
      <c r="Q203" s="476">
        <v>8.86</v>
      </c>
      <c r="R203" s="476">
        <v>9.14</v>
      </c>
      <c r="S203" s="470">
        <v>9.64</v>
      </c>
      <c r="T203" s="470">
        <v>8.92</v>
      </c>
      <c r="U203" s="470">
        <v>9.01</v>
      </c>
      <c r="V203" s="470">
        <v>8.5299999999999994</v>
      </c>
      <c r="W203" s="419">
        <v>8.7100000000000009</v>
      </c>
      <c r="X203" s="419">
        <v>8.8000000000000007</v>
      </c>
      <c r="Y203" s="477">
        <v>8.8800000000000008</v>
      </c>
      <c r="Z203" s="477">
        <v>8.64</v>
      </c>
      <c r="AA203" s="492">
        <v>8.6199999999999992</v>
      </c>
      <c r="AB203" s="470">
        <v>8.33</v>
      </c>
      <c r="AC203" s="469">
        <v>8.31</v>
      </c>
      <c r="AD203" s="471"/>
      <c r="AE203" s="217" t="s">
        <v>10</v>
      </c>
      <c r="AN203" s="429"/>
      <c r="AO203" s="422"/>
      <c r="AP203" s="423"/>
      <c r="AQ203" s="423"/>
      <c r="AR203" s="274"/>
      <c r="AS203" s="274"/>
    </row>
    <row r="204" spans="1:45">
      <c r="A204" s="624" t="s">
        <v>28</v>
      </c>
      <c r="B204" s="95">
        <v>51635256</v>
      </c>
      <c r="C204" s="666">
        <v>8.1919999999999984</v>
      </c>
      <c r="D204" s="464">
        <v>109.77302886202575</v>
      </c>
      <c r="E204" s="464">
        <v>107.51807570889839</v>
      </c>
      <c r="F204" s="98">
        <v>-8.9963923834747881</v>
      </c>
      <c r="G204" s="465">
        <v>0.38850930208071965</v>
      </c>
      <c r="H204" s="465">
        <v>0.68628403997049914</v>
      </c>
      <c r="I204" s="466">
        <v>33326.82983186948</v>
      </c>
      <c r="J204" s="466">
        <v>52.8</v>
      </c>
      <c r="K204" s="476">
        <v>10.199999999999999</v>
      </c>
      <c r="L204" s="476">
        <v>10.43</v>
      </c>
      <c r="M204" s="476">
        <v>10.28</v>
      </c>
      <c r="N204" s="476">
        <v>10.3</v>
      </c>
      <c r="O204" s="476">
        <v>10.65</v>
      </c>
      <c r="P204" s="476">
        <v>10.6</v>
      </c>
      <c r="Q204" s="476">
        <v>10.7</v>
      </c>
      <c r="R204" s="476">
        <v>10.88</v>
      </c>
      <c r="S204" s="470">
        <v>11.05</v>
      </c>
      <c r="T204" s="470">
        <v>11.16</v>
      </c>
      <c r="U204" s="470">
        <v>12.06</v>
      </c>
      <c r="V204" s="470">
        <v>12.62</v>
      </c>
      <c r="W204" s="419">
        <v>12.61</v>
      </c>
      <c r="X204" s="419">
        <v>12.47</v>
      </c>
      <c r="Y204" s="477">
        <v>12.34</v>
      </c>
      <c r="Z204" s="477">
        <v>12.63</v>
      </c>
      <c r="AA204" s="492">
        <v>12.81</v>
      </c>
      <c r="AB204" s="470">
        <v>13.25</v>
      </c>
      <c r="AC204" s="469">
        <v>13.59</v>
      </c>
      <c r="AD204" s="471"/>
      <c r="AE204" s="217" t="s">
        <v>10</v>
      </c>
      <c r="AN204" s="429"/>
      <c r="AO204" s="422"/>
      <c r="AP204" s="423"/>
      <c r="AQ204" s="423"/>
      <c r="AR204" s="274"/>
      <c r="AS204" s="274"/>
    </row>
    <row r="205" spans="1:45">
      <c r="A205" s="624" t="s">
        <v>257</v>
      </c>
      <c r="B205" s="95">
        <v>10975920</v>
      </c>
      <c r="C205" s="667"/>
      <c r="D205" s="478"/>
      <c r="E205" s="464">
        <v>98.612426186091767</v>
      </c>
      <c r="F205" s="98">
        <v>0</v>
      </c>
      <c r="G205" s="465"/>
      <c r="H205" s="465"/>
      <c r="I205" s="482"/>
      <c r="J205" s="466"/>
      <c r="K205" s="489"/>
      <c r="L205" s="489"/>
      <c r="M205" s="489"/>
      <c r="N205" s="489"/>
      <c r="O205" s="489"/>
      <c r="P205" s="489"/>
      <c r="Q205" s="489"/>
      <c r="R205" s="489"/>
      <c r="S205" s="484"/>
      <c r="T205" s="484"/>
      <c r="U205" s="484"/>
      <c r="V205" s="484"/>
      <c r="W205" s="425"/>
      <c r="X205" s="426"/>
      <c r="Y205" s="487"/>
      <c r="Z205" s="487"/>
      <c r="AA205" s="610"/>
      <c r="AB205" s="484"/>
      <c r="AC205" s="488"/>
      <c r="AD205" s="471"/>
      <c r="AE205" s="217" t="s">
        <v>329</v>
      </c>
      <c r="AN205" s="429"/>
      <c r="AO205" s="422"/>
      <c r="AP205" s="423"/>
      <c r="AQ205" s="423"/>
      <c r="AR205" s="274"/>
      <c r="AS205" s="274"/>
    </row>
    <row r="206" spans="1:45">
      <c r="A206" s="624" t="s">
        <v>47</v>
      </c>
      <c r="B206" s="95">
        <v>46723749</v>
      </c>
      <c r="C206" s="666">
        <v>6.4179999999999993</v>
      </c>
      <c r="D206" s="464">
        <v>126.23104020418191</v>
      </c>
      <c r="E206" s="464">
        <v>151.11435095775605</v>
      </c>
      <c r="F206" s="98">
        <v>9.2000000000000028</v>
      </c>
      <c r="G206" s="465">
        <v>0.33973432181418634</v>
      </c>
      <c r="H206" s="465">
        <v>0.3221898337236353</v>
      </c>
      <c r="I206" s="466">
        <v>33992.600892466049</v>
      </c>
      <c r="J206" s="466">
        <v>364.4</v>
      </c>
      <c r="K206" s="476">
        <v>7.71</v>
      </c>
      <c r="L206" s="476">
        <v>7.62</v>
      </c>
      <c r="M206" s="476">
        <v>7.95</v>
      </c>
      <c r="N206" s="476">
        <v>7.99</v>
      </c>
      <c r="O206" s="476">
        <v>8.25</v>
      </c>
      <c r="P206" s="476">
        <v>8.4600000000000009</v>
      </c>
      <c r="Q206" s="476">
        <v>8.1199999999999992</v>
      </c>
      <c r="R206" s="476">
        <v>8.2899999999999991</v>
      </c>
      <c r="S206" s="470">
        <v>7.5</v>
      </c>
      <c r="T206" s="470">
        <v>6.57</v>
      </c>
      <c r="U206" s="470">
        <v>6.23</v>
      </c>
      <c r="V206" s="470">
        <v>6.26</v>
      </c>
      <c r="W206" s="419">
        <v>6.16</v>
      </c>
      <c r="X206" s="419">
        <v>5.6</v>
      </c>
      <c r="Y206" s="477">
        <v>5.6</v>
      </c>
      <c r="Z206" s="477">
        <v>5.92</v>
      </c>
      <c r="AA206" s="492">
        <v>5.69</v>
      </c>
      <c r="AB206" s="470">
        <v>6.09</v>
      </c>
      <c r="AC206" s="469">
        <v>5.95</v>
      </c>
      <c r="AD206" s="471"/>
      <c r="AE206" s="217" t="s">
        <v>10</v>
      </c>
      <c r="AN206" s="429"/>
      <c r="AO206" s="422"/>
      <c r="AP206" s="423"/>
      <c r="AQ206" s="423"/>
      <c r="AR206" s="274"/>
      <c r="AS206" s="274"/>
    </row>
    <row r="207" spans="1:45">
      <c r="A207" s="624" t="s">
        <v>149</v>
      </c>
      <c r="B207" s="95">
        <v>2448255</v>
      </c>
      <c r="C207" s="666">
        <v>1.026</v>
      </c>
      <c r="D207" s="464">
        <v>96.541350831061621</v>
      </c>
      <c r="E207" s="464">
        <v>110.11198127478964</v>
      </c>
      <c r="F207" s="98">
        <v>-2.2000000000000006</v>
      </c>
      <c r="G207" s="481"/>
      <c r="H207" s="481"/>
      <c r="I207" s="466">
        <v>9800.7607483996144</v>
      </c>
      <c r="J207" s="466"/>
      <c r="K207" s="467">
        <v>1.01</v>
      </c>
      <c r="L207" s="467">
        <v>1.26</v>
      </c>
      <c r="M207" s="467">
        <v>1.08</v>
      </c>
      <c r="N207" s="467">
        <v>1.1399999999999999</v>
      </c>
      <c r="O207" s="467">
        <v>1.17</v>
      </c>
      <c r="P207" s="467">
        <v>1.23</v>
      </c>
      <c r="Q207" s="467">
        <v>1.22</v>
      </c>
      <c r="R207" s="467">
        <v>1.25</v>
      </c>
      <c r="S207" s="468">
        <v>1.39</v>
      </c>
      <c r="T207" s="468">
        <v>1.4</v>
      </c>
      <c r="U207" s="468">
        <v>1.42</v>
      </c>
      <c r="V207" s="468">
        <v>1.48</v>
      </c>
      <c r="W207" s="416">
        <v>1.52</v>
      </c>
      <c r="X207" s="416">
        <v>1.59</v>
      </c>
      <c r="Y207" s="169">
        <v>1.63</v>
      </c>
      <c r="Z207" s="169">
        <v>1.7</v>
      </c>
      <c r="AA207" s="492">
        <v>1.77</v>
      </c>
      <c r="AB207" s="470">
        <v>1.75</v>
      </c>
      <c r="AC207" s="469">
        <v>1.74</v>
      </c>
      <c r="AD207" s="471"/>
      <c r="AE207" s="217" t="s">
        <v>411</v>
      </c>
      <c r="AN207" s="429"/>
      <c r="AO207" s="422"/>
      <c r="AP207" s="423"/>
      <c r="AQ207" s="423"/>
      <c r="AR207" s="274"/>
      <c r="AS207" s="274"/>
    </row>
    <row r="208" spans="1:45">
      <c r="A208" s="624" t="s">
        <v>132</v>
      </c>
      <c r="B208" s="95">
        <v>2280102</v>
      </c>
      <c r="C208" s="666">
        <v>0.15500000000000003</v>
      </c>
      <c r="D208" s="464">
        <v>77.694644433633314</v>
      </c>
      <c r="E208" s="464">
        <v>86.910637621085925</v>
      </c>
      <c r="F208" s="98">
        <v>4.5999999999999988</v>
      </c>
      <c r="G208" s="465"/>
      <c r="H208" s="481"/>
      <c r="I208" s="466">
        <v>2365.2382414231156</v>
      </c>
      <c r="J208" s="466"/>
      <c r="K208" s="467">
        <v>0.17</v>
      </c>
      <c r="L208" s="467">
        <v>0.17</v>
      </c>
      <c r="M208" s="467">
        <v>0.16</v>
      </c>
      <c r="N208" s="467">
        <v>0.17</v>
      </c>
      <c r="O208" s="467">
        <v>0.17</v>
      </c>
      <c r="P208" s="467">
        <v>0.16</v>
      </c>
      <c r="Q208" s="467">
        <v>0.2</v>
      </c>
      <c r="R208" s="467">
        <v>0.24</v>
      </c>
      <c r="S208" s="468">
        <v>0.24</v>
      </c>
      <c r="T208" s="468">
        <v>0.24</v>
      </c>
      <c r="U208" s="468">
        <v>0.28000000000000003</v>
      </c>
      <c r="V208" s="468">
        <v>0.27</v>
      </c>
      <c r="W208" s="416">
        <v>0.28000000000000003</v>
      </c>
      <c r="X208" s="418">
        <v>0.26</v>
      </c>
      <c r="Y208" s="169">
        <v>0.25</v>
      </c>
      <c r="Z208" s="169">
        <v>0.26</v>
      </c>
      <c r="AA208" s="492">
        <v>0.25</v>
      </c>
      <c r="AB208" s="470">
        <v>0.27</v>
      </c>
      <c r="AC208" s="469">
        <v>0.28000000000000003</v>
      </c>
      <c r="AD208" s="471"/>
      <c r="AE208" s="217" t="s">
        <v>411</v>
      </c>
      <c r="AN208" s="429"/>
      <c r="AO208" s="422"/>
      <c r="AP208" s="423"/>
      <c r="AQ208" s="423"/>
      <c r="AR208" s="274"/>
      <c r="AS208" s="274"/>
    </row>
    <row r="209" spans="1:45">
      <c r="A209" s="624" t="s">
        <v>81</v>
      </c>
      <c r="B209" s="95">
        <v>575991</v>
      </c>
      <c r="C209" s="666">
        <v>1.9489999999999998</v>
      </c>
      <c r="D209" s="464">
        <v>108.63450822601006</v>
      </c>
      <c r="E209" s="464">
        <v>89.383088515506756</v>
      </c>
      <c r="F209" s="98">
        <v>-6.5028201684775855</v>
      </c>
      <c r="G209" s="481"/>
      <c r="H209" s="481"/>
      <c r="I209" s="473">
        <v>14308.455367289453</v>
      </c>
      <c r="J209" s="466"/>
      <c r="K209" s="476">
        <v>3.15</v>
      </c>
      <c r="L209" s="476">
        <v>3.18</v>
      </c>
      <c r="M209" s="476">
        <v>2.2999999999999998</v>
      </c>
      <c r="N209" s="476">
        <v>2.5299999999999998</v>
      </c>
      <c r="O209" s="476">
        <v>2.82</v>
      </c>
      <c r="P209" s="476">
        <v>3.38</v>
      </c>
      <c r="Q209" s="476">
        <v>3.03</v>
      </c>
      <c r="R209" s="476">
        <v>2.76</v>
      </c>
      <c r="S209" s="470">
        <v>2.82</v>
      </c>
      <c r="T209" s="470">
        <v>2.78</v>
      </c>
      <c r="U209" s="470">
        <v>3.27</v>
      </c>
      <c r="V209" s="470">
        <v>3.43</v>
      </c>
      <c r="W209" s="419">
        <v>3.83</v>
      </c>
      <c r="X209" s="420">
        <v>3.72</v>
      </c>
      <c r="Y209" s="477">
        <v>3.73</v>
      </c>
      <c r="Z209" s="477">
        <v>3.84</v>
      </c>
      <c r="AA209" s="492">
        <v>3.87</v>
      </c>
      <c r="AB209" s="470">
        <v>3.85</v>
      </c>
      <c r="AC209" s="469">
        <v>3.96</v>
      </c>
      <c r="AD209" s="471"/>
      <c r="AE209" s="217" t="s">
        <v>10</v>
      </c>
      <c r="AN209" s="429"/>
      <c r="AO209" s="422"/>
      <c r="AP209" s="423"/>
      <c r="AQ209" s="423"/>
      <c r="AR209" s="274"/>
      <c r="AS209" s="274"/>
    </row>
    <row r="210" spans="1:45">
      <c r="A210" s="624" t="s">
        <v>141</v>
      </c>
      <c r="B210" s="95">
        <v>1926542</v>
      </c>
      <c r="C210" s="666">
        <v>4.7309999999999999</v>
      </c>
      <c r="D210" s="464">
        <v>123.78538460575824</v>
      </c>
      <c r="E210" s="464">
        <v>240.82218603267495</v>
      </c>
      <c r="F210" s="98">
        <v>2.9845174874978628</v>
      </c>
      <c r="G210" s="481"/>
      <c r="H210" s="481"/>
      <c r="I210" s="466">
        <v>22691.33389810575</v>
      </c>
      <c r="J210" s="466">
        <v>0.5</v>
      </c>
      <c r="K210" s="476">
        <v>3.17</v>
      </c>
      <c r="L210" s="476">
        <v>3.35</v>
      </c>
      <c r="M210" s="476">
        <v>3.37</v>
      </c>
      <c r="N210" s="476">
        <v>3.51</v>
      </c>
      <c r="O210" s="476">
        <v>3.57</v>
      </c>
      <c r="P210" s="476">
        <v>3.66</v>
      </c>
      <c r="Q210" s="476">
        <v>3.93</v>
      </c>
      <c r="R210" s="476">
        <v>4.1500000000000004</v>
      </c>
      <c r="S210" s="470">
        <v>3.99</v>
      </c>
      <c r="T210" s="470">
        <v>3.68</v>
      </c>
      <c r="U210" s="470">
        <v>4.2</v>
      </c>
      <c r="V210" s="470">
        <v>3.88</v>
      </c>
      <c r="W210" s="419">
        <v>3.86</v>
      </c>
      <c r="X210" s="419">
        <v>3.84</v>
      </c>
      <c r="Y210" s="477">
        <v>3.77</v>
      </c>
      <c r="Z210" s="477">
        <v>3.86</v>
      </c>
      <c r="AA210" s="492">
        <v>4.03</v>
      </c>
      <c r="AB210" s="470">
        <v>4.01</v>
      </c>
      <c r="AC210" s="469">
        <v>4.05</v>
      </c>
      <c r="AD210" s="471"/>
      <c r="AE210" s="217" t="s">
        <v>411</v>
      </c>
      <c r="AN210" s="429"/>
      <c r="AO210" s="422"/>
      <c r="AP210" s="423"/>
      <c r="AQ210" s="423"/>
      <c r="AR210" s="274"/>
      <c r="AS210" s="274"/>
    </row>
    <row r="211" spans="1:45">
      <c r="A211" s="624" t="s">
        <v>51</v>
      </c>
      <c r="B211" s="95">
        <v>10183175</v>
      </c>
      <c r="C211" s="666">
        <v>7.0830000000000011</v>
      </c>
      <c r="D211" s="464">
        <v>136.33016541453779</v>
      </c>
      <c r="E211" s="464">
        <v>228.69469346299098</v>
      </c>
      <c r="F211" s="98">
        <v>0.36104069981722287</v>
      </c>
      <c r="G211" s="465">
        <v>1.8833539374647075</v>
      </c>
      <c r="H211" s="465">
        <v>1.6243594993885877</v>
      </c>
      <c r="I211" s="466">
        <v>45978.506933382851</v>
      </c>
      <c r="J211" s="466">
        <v>1105.17</v>
      </c>
      <c r="K211" s="476">
        <v>6.57</v>
      </c>
      <c r="L211" s="476">
        <v>6.56</v>
      </c>
      <c r="M211" s="476">
        <v>6.7</v>
      </c>
      <c r="N211" s="476">
        <v>6.75</v>
      </c>
      <c r="O211" s="476">
        <v>6.55</v>
      </c>
      <c r="P211" s="476">
        <v>6.18</v>
      </c>
      <c r="Q211" s="476">
        <v>6.08</v>
      </c>
      <c r="R211" s="476">
        <v>5.78</v>
      </c>
      <c r="S211" s="470">
        <v>5.53</v>
      </c>
      <c r="T211" s="470">
        <v>5.08</v>
      </c>
      <c r="U211" s="470">
        <v>5.68</v>
      </c>
      <c r="V211" s="470">
        <v>5.19</v>
      </c>
      <c r="W211" s="419">
        <v>4.82</v>
      </c>
      <c r="X211" s="419">
        <v>4.58</v>
      </c>
      <c r="Y211" s="477">
        <v>4.55</v>
      </c>
      <c r="Z211" s="477">
        <v>4.5199999999999996</v>
      </c>
      <c r="AA211" s="492">
        <v>4.57</v>
      </c>
      <c r="AB211" s="470">
        <v>4.55</v>
      </c>
      <c r="AC211" s="469">
        <v>4.47</v>
      </c>
      <c r="AD211" s="471"/>
      <c r="AE211" s="217" t="s">
        <v>10</v>
      </c>
      <c r="AN211" s="429"/>
      <c r="AO211" s="422"/>
      <c r="AP211" s="423"/>
      <c r="AQ211" s="423"/>
      <c r="AR211" s="274"/>
      <c r="AS211" s="274"/>
    </row>
    <row r="212" spans="1:45">
      <c r="A212" s="624" t="s">
        <v>60</v>
      </c>
      <c r="B212" s="95">
        <v>8516543</v>
      </c>
      <c r="C212" s="666">
        <v>6.5260000000000007</v>
      </c>
      <c r="D212" s="464">
        <v>141.20941577677317</v>
      </c>
      <c r="E212" s="464">
        <v>105.43355893325946</v>
      </c>
      <c r="F212" s="98">
        <v>2.6000000000000023</v>
      </c>
      <c r="G212" s="465">
        <v>0.83548120364901579</v>
      </c>
      <c r="H212" s="465">
        <v>0.7771984242418436</v>
      </c>
      <c r="I212" s="466">
        <v>58932.429606281919</v>
      </c>
      <c r="J212" s="466">
        <v>312.93</v>
      </c>
      <c r="K212" s="476">
        <v>6.27</v>
      </c>
      <c r="L212" s="476">
        <v>6.43</v>
      </c>
      <c r="M212" s="476">
        <v>6.17</v>
      </c>
      <c r="N212" s="476">
        <v>6.31</v>
      </c>
      <c r="O212" s="476">
        <v>6.33</v>
      </c>
      <c r="P212" s="476">
        <v>6.36</v>
      </c>
      <c r="Q212" s="476">
        <v>6.25</v>
      </c>
      <c r="R212" s="476">
        <v>5.92</v>
      </c>
      <c r="S212" s="470">
        <v>6.04</v>
      </c>
      <c r="T212" s="470">
        <v>5.79</v>
      </c>
      <c r="U212" s="470">
        <v>5.93</v>
      </c>
      <c r="V212" s="470">
        <v>5.34</v>
      </c>
      <c r="W212" s="419">
        <v>5.44</v>
      </c>
      <c r="X212" s="419">
        <v>5.49</v>
      </c>
      <c r="Y212" s="477">
        <v>4.95</v>
      </c>
      <c r="Z212" s="477">
        <v>4.83</v>
      </c>
      <c r="AA212" s="492">
        <v>4.92</v>
      </c>
      <c r="AB212" s="470">
        <v>4.9800000000000004</v>
      </c>
      <c r="AC212" s="469">
        <v>4.79</v>
      </c>
      <c r="AD212" s="471"/>
      <c r="AE212" s="217" t="s">
        <v>10</v>
      </c>
      <c r="AN212" s="429"/>
      <c r="AO212" s="422"/>
      <c r="AP212" s="423"/>
      <c r="AQ212" s="423"/>
      <c r="AR212" s="274"/>
      <c r="AS212" s="274"/>
    </row>
    <row r="213" spans="1:45">
      <c r="A213" s="624" t="s">
        <v>258</v>
      </c>
      <c r="B213" s="95">
        <v>16906283</v>
      </c>
      <c r="C213" s="666">
        <v>2.7969999999999997</v>
      </c>
      <c r="D213" s="464">
        <v>96.777768539364843</v>
      </c>
      <c r="E213" s="464">
        <v>53.863291160532029</v>
      </c>
      <c r="F213" s="98">
        <v>0.70000000000000029</v>
      </c>
      <c r="G213" s="481"/>
      <c r="H213" s="481"/>
      <c r="I213" s="482"/>
      <c r="J213" s="466"/>
      <c r="K213" s="467">
        <v>2.78</v>
      </c>
      <c r="L213" s="467">
        <v>2.74</v>
      </c>
      <c r="M213" s="467">
        <v>2.66</v>
      </c>
      <c r="N213" s="467">
        <v>2.62</v>
      </c>
      <c r="O213" s="467">
        <v>2.67</v>
      </c>
      <c r="P213" s="467">
        <v>3.2</v>
      </c>
      <c r="Q213" s="467">
        <v>3.27</v>
      </c>
      <c r="R213" s="467">
        <v>3.3</v>
      </c>
      <c r="S213" s="468">
        <v>3.27</v>
      </c>
      <c r="T213" s="468">
        <v>3</v>
      </c>
      <c r="U213" s="468">
        <v>2.96</v>
      </c>
      <c r="V213" s="468">
        <v>2.69</v>
      </c>
      <c r="W213" s="416">
        <v>2.19</v>
      </c>
      <c r="X213" s="418">
        <v>1.66</v>
      </c>
      <c r="Y213" s="169">
        <v>1.58</v>
      </c>
      <c r="Z213" s="169">
        <v>1.57</v>
      </c>
      <c r="AA213" s="492">
        <v>1.56</v>
      </c>
      <c r="AB213" s="470">
        <v>1.64</v>
      </c>
      <c r="AC213" s="469">
        <v>1.58</v>
      </c>
      <c r="AD213" s="471"/>
      <c r="AE213" s="217" t="s">
        <v>329</v>
      </c>
      <c r="AN213" s="429"/>
      <c r="AO213" s="422"/>
      <c r="AP213" s="423"/>
      <c r="AQ213" s="423"/>
      <c r="AR213" s="274"/>
      <c r="AS213" s="274"/>
    </row>
    <row r="214" spans="1:45">
      <c r="A214" s="624" t="s">
        <v>259</v>
      </c>
      <c r="B214" s="95">
        <v>23589000</v>
      </c>
      <c r="C214" s="666">
        <v>7.8669999999999991</v>
      </c>
      <c r="D214" s="464">
        <v>116.7129512487641</v>
      </c>
      <c r="E214" s="478"/>
      <c r="F214" s="483"/>
      <c r="G214" s="465">
        <v>0.3857469295101249</v>
      </c>
      <c r="H214" s="465">
        <v>0.40146159257812541</v>
      </c>
      <c r="I214" s="482"/>
      <c r="J214" s="466"/>
      <c r="K214" s="492">
        <v>10.51</v>
      </c>
      <c r="L214" s="492">
        <v>10.67</v>
      </c>
      <c r="M214" s="492">
        <v>10.99</v>
      </c>
      <c r="N214" s="492">
        <v>11.36</v>
      </c>
      <c r="O214" s="492">
        <v>11.68</v>
      </c>
      <c r="P214" s="492">
        <v>11.93</v>
      </c>
      <c r="Q214" s="492">
        <v>12.18</v>
      </c>
      <c r="R214" s="492">
        <v>12.27</v>
      </c>
      <c r="S214" s="470">
        <v>11.72</v>
      </c>
      <c r="T214" s="470">
        <v>11.06</v>
      </c>
      <c r="U214" s="470">
        <v>11.75</v>
      </c>
      <c r="V214" s="470">
        <v>11.7</v>
      </c>
      <c r="W214" s="419">
        <v>11.3</v>
      </c>
      <c r="X214" s="420">
        <v>11.32</v>
      </c>
      <c r="Y214" s="477">
        <v>11.34</v>
      </c>
      <c r="Z214" s="477">
        <v>11.28</v>
      </c>
      <c r="AA214" s="492">
        <v>11.62</v>
      </c>
      <c r="AB214" s="470">
        <v>12.02</v>
      </c>
      <c r="AC214" s="469">
        <v>12.01</v>
      </c>
      <c r="AD214" s="471"/>
      <c r="AE214" s="217" t="s">
        <v>329</v>
      </c>
      <c r="AN214" s="429"/>
      <c r="AO214" s="422"/>
      <c r="AP214" s="423"/>
      <c r="AQ214" s="423"/>
      <c r="AR214" s="274"/>
      <c r="AS214" s="274"/>
    </row>
    <row r="215" spans="1:45">
      <c r="A215" s="624" t="s">
        <v>136</v>
      </c>
      <c r="B215" s="95">
        <v>1874309</v>
      </c>
      <c r="C215" s="666">
        <v>0.19099999999999998</v>
      </c>
      <c r="D215" s="464">
        <v>74.488610954638744</v>
      </c>
      <c r="E215" s="464">
        <v>78.448661111281297</v>
      </c>
      <c r="F215" s="98">
        <v>-8.7000000000000188</v>
      </c>
      <c r="G215" s="481"/>
      <c r="H215" s="481"/>
      <c r="I215" s="466">
        <v>1529.5640837559349</v>
      </c>
      <c r="J215" s="466"/>
      <c r="K215" s="467">
        <v>0.21</v>
      </c>
      <c r="L215" s="467">
        <v>0.21</v>
      </c>
      <c r="M215" s="467">
        <v>0.2</v>
      </c>
      <c r="N215" s="467">
        <v>0.21</v>
      </c>
      <c r="O215" s="467">
        <v>0.21</v>
      </c>
      <c r="P215" s="467">
        <v>0.21</v>
      </c>
      <c r="Q215" s="467">
        <v>0.2</v>
      </c>
      <c r="R215" s="467">
        <v>0.26</v>
      </c>
      <c r="S215" s="468">
        <v>0.21</v>
      </c>
      <c r="T215" s="468">
        <v>0.26</v>
      </c>
      <c r="U215" s="468">
        <v>0.26</v>
      </c>
      <c r="V215" s="468">
        <v>0.3</v>
      </c>
      <c r="W215" s="416">
        <v>0.3</v>
      </c>
      <c r="X215" s="418">
        <v>0.2</v>
      </c>
      <c r="Y215" s="169">
        <v>0.21</v>
      </c>
      <c r="Z215" s="169">
        <v>0.21</v>
      </c>
      <c r="AA215" s="492">
        <v>0.21</v>
      </c>
      <c r="AB215" s="470">
        <v>0.23</v>
      </c>
      <c r="AC215" s="469">
        <v>0.23</v>
      </c>
      <c r="AD215" s="471"/>
      <c r="AE215" s="217" t="s">
        <v>411</v>
      </c>
      <c r="AN215" s="429"/>
      <c r="AO215" s="422"/>
      <c r="AP215" s="423"/>
      <c r="AQ215" s="423"/>
      <c r="AR215" s="274"/>
      <c r="AS215" s="274"/>
    </row>
    <row r="216" spans="1:45">
      <c r="A216" s="624" t="s">
        <v>167</v>
      </c>
      <c r="B216" s="95">
        <v>1267972</v>
      </c>
      <c r="C216" s="666">
        <v>0.16199999999999998</v>
      </c>
      <c r="D216" s="464">
        <v>80.495182393064766</v>
      </c>
      <c r="E216" s="464">
        <v>25.753885281173751</v>
      </c>
      <c r="F216" s="98">
        <v>-18.899999999999999</v>
      </c>
      <c r="G216" s="465"/>
      <c r="H216" s="465"/>
      <c r="I216" s="466">
        <v>7731.7080613397547</v>
      </c>
      <c r="J216" s="466"/>
      <c r="K216" s="468">
        <v>0.39</v>
      </c>
      <c r="L216" s="468">
        <v>0.27</v>
      </c>
      <c r="M216" s="468">
        <v>0.23</v>
      </c>
      <c r="N216" s="467">
        <v>0.21</v>
      </c>
      <c r="O216" s="467">
        <v>0.45</v>
      </c>
      <c r="P216" s="467">
        <v>0.27</v>
      </c>
      <c r="Q216" s="467">
        <v>0.28999999999999998</v>
      </c>
      <c r="R216" s="467">
        <v>0.35</v>
      </c>
      <c r="S216" s="468">
        <v>0.24</v>
      </c>
      <c r="T216" s="468">
        <v>0.24</v>
      </c>
      <c r="U216" s="468">
        <v>0.23</v>
      </c>
      <c r="V216" s="468">
        <v>0.28999999999999998</v>
      </c>
      <c r="W216" s="416">
        <v>0.36</v>
      </c>
      <c r="X216" s="418">
        <v>0.39</v>
      </c>
      <c r="Y216" s="169">
        <v>0.25</v>
      </c>
      <c r="Z216" s="169">
        <v>0.23</v>
      </c>
      <c r="AA216" s="492">
        <v>0.22</v>
      </c>
      <c r="AB216" s="470">
        <v>0.22</v>
      </c>
      <c r="AC216" s="469">
        <v>0.22</v>
      </c>
      <c r="AD216" s="471"/>
      <c r="AE216" s="217" t="s">
        <v>411</v>
      </c>
      <c r="AN216" s="429"/>
      <c r="AO216" s="422"/>
      <c r="AP216" s="423"/>
      <c r="AQ216" s="423"/>
      <c r="AR216" s="274"/>
      <c r="AS216" s="274"/>
    </row>
    <row r="217" spans="1:45">
      <c r="A217" s="624" t="s">
        <v>69</v>
      </c>
      <c r="B217" s="95">
        <v>69428524</v>
      </c>
      <c r="C217" s="666">
        <v>2.4209999999999998</v>
      </c>
      <c r="D217" s="464">
        <v>104.81126453629794</v>
      </c>
      <c r="E217" s="464">
        <v>80.198195370969188</v>
      </c>
      <c r="F217" s="98">
        <v>4.6999999999999984</v>
      </c>
      <c r="G217" s="465"/>
      <c r="H217" s="465"/>
      <c r="I217" s="466">
        <v>15138.235663503614</v>
      </c>
      <c r="J217" s="466"/>
      <c r="K217" s="476">
        <v>2.72</v>
      </c>
      <c r="L217" s="476">
        <v>2.83</v>
      </c>
      <c r="M217" s="476">
        <v>2.98</v>
      </c>
      <c r="N217" s="476">
        <v>3.09</v>
      </c>
      <c r="O217" s="476">
        <v>3.36</v>
      </c>
      <c r="P217" s="476">
        <v>3.45</v>
      </c>
      <c r="Q217" s="476">
        <v>3.48</v>
      </c>
      <c r="R217" s="476">
        <v>3.56</v>
      </c>
      <c r="S217" s="470">
        <v>3.59</v>
      </c>
      <c r="T217" s="470">
        <v>3.47</v>
      </c>
      <c r="U217" s="470">
        <v>3.65</v>
      </c>
      <c r="V217" s="470">
        <v>3.62</v>
      </c>
      <c r="W217" s="419">
        <v>3.86</v>
      </c>
      <c r="X217" s="419">
        <v>3.98</v>
      </c>
      <c r="Y217" s="477">
        <v>3.91</v>
      </c>
      <c r="Z217" s="477">
        <v>3.96</v>
      </c>
      <c r="AA217" s="492">
        <v>3.95</v>
      </c>
      <c r="AB217" s="470">
        <v>4.03</v>
      </c>
      <c r="AC217" s="469">
        <v>4.0599999999999996</v>
      </c>
      <c r="AD217" s="471"/>
      <c r="AE217" s="217" t="s">
        <v>10</v>
      </c>
      <c r="AN217" s="429"/>
      <c r="AO217" s="422"/>
      <c r="AP217" s="423"/>
      <c r="AQ217" s="423"/>
      <c r="AR217" s="274"/>
      <c r="AS217" s="274"/>
    </row>
    <row r="218" spans="1:45">
      <c r="A218" s="624" t="s">
        <v>164</v>
      </c>
      <c r="B218" s="95">
        <v>1100000</v>
      </c>
      <c r="C218" s="666">
        <v>0</v>
      </c>
      <c r="D218" s="464">
        <v>84.574565744760548</v>
      </c>
      <c r="E218" s="464">
        <v>79.032025267307617</v>
      </c>
      <c r="F218" s="98">
        <v>6.7</v>
      </c>
      <c r="G218" s="481"/>
      <c r="H218" s="481"/>
      <c r="I218" s="466">
        <v>9034.416786301199</v>
      </c>
      <c r="J218" s="466"/>
      <c r="K218" s="467">
        <v>0</v>
      </c>
      <c r="L218" s="467">
        <v>0</v>
      </c>
      <c r="M218" s="467">
        <v>0</v>
      </c>
      <c r="N218" s="467">
        <v>0</v>
      </c>
      <c r="O218" s="467">
        <v>0</v>
      </c>
      <c r="P218" s="467">
        <v>0</v>
      </c>
      <c r="Q218" s="467">
        <v>0</v>
      </c>
      <c r="R218" s="467">
        <v>0</v>
      </c>
      <c r="S218" s="468">
        <v>0</v>
      </c>
      <c r="T218" s="468">
        <v>0</v>
      </c>
      <c r="U218" s="468">
        <v>0</v>
      </c>
      <c r="V218" s="468">
        <v>0</v>
      </c>
      <c r="W218" s="416">
        <v>0</v>
      </c>
      <c r="X218" s="418">
        <v>0</v>
      </c>
      <c r="Y218" s="169">
        <v>0</v>
      </c>
      <c r="Z218" s="169">
        <v>0</v>
      </c>
      <c r="AA218" s="492">
        <v>0</v>
      </c>
      <c r="AB218" s="470">
        <v>0</v>
      </c>
      <c r="AC218" s="469">
        <v>0</v>
      </c>
      <c r="AD218" s="471"/>
      <c r="AE218" s="217" t="s">
        <v>411</v>
      </c>
      <c r="AN218" s="429"/>
      <c r="AO218" s="422"/>
      <c r="AP218" s="423"/>
      <c r="AQ218" s="423"/>
      <c r="AR218" s="274"/>
      <c r="AS218" s="274"/>
    </row>
    <row r="219" spans="1:45">
      <c r="A219" s="624" t="s">
        <v>106</v>
      </c>
      <c r="B219" s="95">
        <v>883483</v>
      </c>
      <c r="C219" s="666">
        <v>1.1399999999999999</v>
      </c>
      <c r="D219" s="464">
        <v>104.03265818167768</v>
      </c>
      <c r="E219" s="464">
        <v>137.44046262896308</v>
      </c>
      <c r="F219" s="98">
        <v>-0.82308197438983877</v>
      </c>
      <c r="G219" s="472"/>
      <c r="H219" s="472"/>
      <c r="I219" s="466">
        <v>8684.9338424670186</v>
      </c>
      <c r="J219" s="466"/>
      <c r="K219" s="467">
        <v>1.41</v>
      </c>
      <c r="L219" s="467">
        <v>1.61</v>
      </c>
      <c r="M219" s="467">
        <v>1.77</v>
      </c>
      <c r="N219" s="467">
        <v>2.1800000000000002</v>
      </c>
      <c r="O219" s="467">
        <v>2.65</v>
      </c>
      <c r="P219" s="467">
        <v>2.65</v>
      </c>
      <c r="Q219" s="467">
        <v>2.5499999999999998</v>
      </c>
      <c r="R219" s="467">
        <v>2.25</v>
      </c>
      <c r="S219" s="468">
        <v>2.1</v>
      </c>
      <c r="T219" s="468">
        <v>1.29</v>
      </c>
      <c r="U219" s="468">
        <v>1.4</v>
      </c>
      <c r="V219" s="468">
        <v>1.73</v>
      </c>
      <c r="W219" s="416">
        <v>2.4</v>
      </c>
      <c r="X219" s="418">
        <v>2.3199999999999998</v>
      </c>
      <c r="Y219" s="169">
        <v>1.47</v>
      </c>
      <c r="Z219" s="169">
        <v>1.37</v>
      </c>
      <c r="AA219" s="492">
        <v>1.38</v>
      </c>
      <c r="AB219" s="470">
        <v>1.42</v>
      </c>
      <c r="AC219" s="469">
        <v>1.44</v>
      </c>
      <c r="AD219" s="471"/>
      <c r="AE219" s="217" t="s">
        <v>411</v>
      </c>
      <c r="AN219" s="429"/>
      <c r="AO219" s="422"/>
      <c r="AP219" s="423"/>
      <c r="AQ219" s="423"/>
      <c r="AR219" s="274"/>
      <c r="AS219" s="274"/>
    </row>
    <row r="220" spans="1:45">
      <c r="A220" s="624" t="s">
        <v>260</v>
      </c>
      <c r="B220" s="95">
        <v>103197</v>
      </c>
      <c r="C220" s="666">
        <v>0.88500000000000001</v>
      </c>
      <c r="D220" s="464">
        <v>116.00180743887704</v>
      </c>
      <c r="E220" s="464">
        <v>137.96715046036317</v>
      </c>
      <c r="F220" s="98">
        <v>0</v>
      </c>
      <c r="G220" s="465"/>
      <c r="H220" s="465"/>
      <c r="I220" s="466">
        <v>5509.0292116524861</v>
      </c>
      <c r="J220" s="466"/>
      <c r="K220" s="467">
        <v>1.1100000000000001</v>
      </c>
      <c r="L220" s="467">
        <v>1.17</v>
      </c>
      <c r="M220" s="467">
        <v>1.08</v>
      </c>
      <c r="N220" s="467">
        <v>1.05</v>
      </c>
      <c r="O220" s="467">
        <v>1.17</v>
      </c>
      <c r="P220" s="467">
        <v>1.19</v>
      </c>
      <c r="Q220" s="467">
        <v>1.08</v>
      </c>
      <c r="R220" s="467">
        <v>1.51</v>
      </c>
      <c r="S220" s="468">
        <v>1.63</v>
      </c>
      <c r="T220" s="468">
        <v>1.58</v>
      </c>
      <c r="U220" s="468">
        <v>1.69</v>
      </c>
      <c r="V220" s="468">
        <v>2.13</v>
      </c>
      <c r="W220" s="416">
        <v>3.03</v>
      </c>
      <c r="X220" s="418">
        <v>1.8</v>
      </c>
      <c r="Y220" s="169">
        <v>1.1000000000000001</v>
      </c>
      <c r="Z220" s="169">
        <v>1.08</v>
      </c>
      <c r="AA220" s="492">
        <v>1.08</v>
      </c>
      <c r="AB220" s="470">
        <v>1.1000000000000001</v>
      </c>
      <c r="AC220" s="469">
        <v>1.1200000000000001</v>
      </c>
      <c r="AD220" s="471"/>
      <c r="AE220" s="217" t="s">
        <v>10</v>
      </c>
      <c r="AN220" s="429"/>
      <c r="AO220" s="422"/>
      <c r="AP220" s="423"/>
      <c r="AQ220" s="423"/>
      <c r="AR220" s="274"/>
      <c r="AS220" s="274"/>
    </row>
    <row r="221" spans="1:45">
      <c r="A221" s="624" t="s">
        <v>261</v>
      </c>
      <c r="B221" s="95">
        <v>1389858</v>
      </c>
      <c r="C221" s="666">
        <v>11.432</v>
      </c>
      <c r="D221" s="464">
        <v>103.21353656020126</v>
      </c>
      <c r="E221" s="464">
        <v>75.410406233859504</v>
      </c>
      <c r="F221" s="98">
        <v>-1.2000000000000011</v>
      </c>
      <c r="G221" s="465"/>
      <c r="H221" s="465"/>
      <c r="I221" s="466">
        <v>30438.509953097164</v>
      </c>
      <c r="J221" s="466"/>
      <c r="K221" s="476">
        <v>14.62</v>
      </c>
      <c r="L221" s="476">
        <v>16.46</v>
      </c>
      <c r="M221" s="476">
        <v>17.95</v>
      </c>
      <c r="N221" s="476">
        <v>20.61</v>
      </c>
      <c r="O221" s="476">
        <v>22.08</v>
      </c>
      <c r="P221" s="476">
        <v>23.93</v>
      </c>
      <c r="Q221" s="476">
        <v>27.52</v>
      </c>
      <c r="R221" s="476">
        <v>27.18</v>
      </c>
      <c r="S221" s="470">
        <v>28.55</v>
      </c>
      <c r="T221" s="470">
        <v>26.1</v>
      </c>
      <c r="U221" s="470">
        <v>29.15</v>
      </c>
      <c r="V221" s="470">
        <v>28.99</v>
      </c>
      <c r="W221" s="419">
        <v>25.01</v>
      </c>
      <c r="X221" s="419">
        <v>26.35</v>
      </c>
      <c r="Y221" s="477">
        <v>27.35</v>
      </c>
      <c r="Z221" s="477">
        <v>26.73</v>
      </c>
      <c r="AA221" s="492">
        <v>26.33</v>
      </c>
      <c r="AB221" s="470">
        <v>26.28</v>
      </c>
      <c r="AC221" s="469">
        <v>26.19</v>
      </c>
      <c r="AD221" s="471"/>
      <c r="AE221" s="217" t="s">
        <v>10</v>
      </c>
      <c r="AN221" s="429"/>
      <c r="AO221" s="422"/>
      <c r="AP221" s="423"/>
      <c r="AQ221" s="423"/>
      <c r="AR221" s="274"/>
      <c r="AS221" s="274"/>
    </row>
    <row r="222" spans="1:45">
      <c r="A222" s="624" t="s">
        <v>92</v>
      </c>
      <c r="B222" s="95">
        <v>11565204</v>
      </c>
      <c r="C222" s="666">
        <v>1.9159999999999999</v>
      </c>
      <c r="D222" s="464">
        <v>104.25708334456739</v>
      </c>
      <c r="E222" s="464">
        <v>77.145229926088362</v>
      </c>
      <c r="F222" s="98">
        <v>2.5999999999999996</v>
      </c>
      <c r="G222" s="465"/>
      <c r="H222" s="465"/>
      <c r="I222" s="466">
        <v>10811.854375812769</v>
      </c>
      <c r="J222" s="466"/>
      <c r="K222" s="467">
        <v>2.19</v>
      </c>
      <c r="L222" s="467">
        <v>2.25</v>
      </c>
      <c r="M222" s="467">
        <v>2.21</v>
      </c>
      <c r="N222" s="467">
        <v>2.17</v>
      </c>
      <c r="O222" s="467">
        <v>2.2799999999999998</v>
      </c>
      <c r="P222" s="467">
        <v>2.3199999999999998</v>
      </c>
      <c r="Q222" s="467">
        <v>2.37</v>
      </c>
      <c r="R222" s="467">
        <v>2.42</v>
      </c>
      <c r="S222" s="468">
        <v>2.4500000000000002</v>
      </c>
      <c r="T222" s="468">
        <v>2.42</v>
      </c>
      <c r="U222" s="468">
        <v>2.63</v>
      </c>
      <c r="V222" s="468">
        <v>2.4700000000000002</v>
      </c>
      <c r="W222" s="416">
        <v>2.57</v>
      </c>
      <c r="X222" s="416">
        <v>2.52</v>
      </c>
      <c r="Y222" s="169">
        <v>2.64</v>
      </c>
      <c r="Z222" s="169">
        <v>2.67</v>
      </c>
      <c r="AA222" s="492">
        <v>2.64</v>
      </c>
      <c r="AB222" s="470">
        <v>2.76</v>
      </c>
      <c r="AC222" s="469">
        <v>2.82</v>
      </c>
      <c r="AD222" s="471"/>
      <c r="AE222" s="217" t="s">
        <v>10</v>
      </c>
      <c r="AN222" s="429"/>
      <c r="AO222" s="422"/>
      <c r="AP222" s="423"/>
      <c r="AQ222" s="423"/>
      <c r="AR222" s="274"/>
      <c r="AS222" s="274"/>
    </row>
    <row r="223" spans="1:45">
      <c r="A223" s="624" t="s">
        <v>70</v>
      </c>
      <c r="B223" s="95">
        <v>82319724</v>
      </c>
      <c r="C223" s="666">
        <v>3.0350000000000001</v>
      </c>
      <c r="D223" s="464">
        <v>101.58373130661836</v>
      </c>
      <c r="E223" s="464">
        <v>92.405580403925953</v>
      </c>
      <c r="F223" s="98">
        <v>2.8110314180626417</v>
      </c>
      <c r="G223" s="465"/>
      <c r="H223" s="465"/>
      <c r="I223" s="466">
        <v>22182.347990460836</v>
      </c>
      <c r="J223" s="466">
        <v>1.94</v>
      </c>
      <c r="K223" s="476">
        <v>3.6</v>
      </c>
      <c r="L223" s="476">
        <v>3.22</v>
      </c>
      <c r="M223" s="476">
        <v>3.34</v>
      </c>
      <c r="N223" s="476">
        <v>3.46</v>
      </c>
      <c r="O223" s="476">
        <v>3.51</v>
      </c>
      <c r="P223" s="476">
        <v>3.62</v>
      </c>
      <c r="Q223" s="476">
        <v>3.98</v>
      </c>
      <c r="R223" s="476">
        <v>4.3099999999999996</v>
      </c>
      <c r="S223" s="470">
        <v>4.3</v>
      </c>
      <c r="T223" s="470">
        <v>4.17</v>
      </c>
      <c r="U223" s="470">
        <v>4.2699999999999996</v>
      </c>
      <c r="V223" s="470">
        <v>4.49</v>
      </c>
      <c r="W223" s="419">
        <v>4.6500000000000004</v>
      </c>
      <c r="X223" s="419">
        <v>4.3899999999999997</v>
      </c>
      <c r="Y223" s="477">
        <v>4.6100000000000003</v>
      </c>
      <c r="Z223" s="477">
        <v>4.67</v>
      </c>
      <c r="AA223" s="492">
        <v>4.96</v>
      </c>
      <c r="AB223" s="470">
        <v>5.13</v>
      </c>
      <c r="AC223" s="469">
        <v>5.09</v>
      </c>
      <c r="AD223" s="471"/>
      <c r="AE223" s="217" t="s">
        <v>10</v>
      </c>
      <c r="AN223" s="429"/>
      <c r="AO223" s="422"/>
      <c r="AP223" s="423"/>
      <c r="AQ223" s="423"/>
      <c r="AR223" s="274"/>
      <c r="AS223" s="274"/>
    </row>
    <row r="224" spans="1:45">
      <c r="A224" s="624" t="s">
        <v>48</v>
      </c>
      <c r="B224" s="95">
        <v>5850908</v>
      </c>
      <c r="C224" s="666">
        <v>8.3880000000000017</v>
      </c>
      <c r="D224" s="464">
        <v>89.483486617304365</v>
      </c>
      <c r="E224" s="464">
        <v>92.749570871772633</v>
      </c>
      <c r="F224" s="98">
        <v>0</v>
      </c>
      <c r="G224" s="481"/>
      <c r="H224" s="481"/>
      <c r="I224" s="466">
        <v>13788.554370373087</v>
      </c>
      <c r="J224" s="466"/>
      <c r="K224" s="476">
        <v>8.7100000000000009</v>
      </c>
      <c r="L224" s="476">
        <v>8.9600000000000009</v>
      </c>
      <c r="M224" s="476">
        <v>9.49</v>
      </c>
      <c r="N224" s="476">
        <v>10.49</v>
      </c>
      <c r="O224" s="476">
        <v>10.91</v>
      </c>
      <c r="P224" s="476">
        <v>11.14</v>
      </c>
      <c r="Q224" s="476">
        <v>11.42</v>
      </c>
      <c r="R224" s="476">
        <v>12.44</v>
      </c>
      <c r="S224" s="470">
        <v>12.55</v>
      </c>
      <c r="T224" s="470">
        <v>10.9</v>
      </c>
      <c r="U224" s="470">
        <v>12.11</v>
      </c>
      <c r="V224" s="470">
        <v>12.91</v>
      </c>
      <c r="W224" s="419">
        <v>13.31</v>
      </c>
      <c r="X224" s="419">
        <v>13.3</v>
      </c>
      <c r="Y224" s="477">
        <v>13.28</v>
      </c>
      <c r="Z224" s="477">
        <v>13.4</v>
      </c>
      <c r="AA224" s="492">
        <v>13.18</v>
      </c>
      <c r="AB224" s="470">
        <v>13.46</v>
      </c>
      <c r="AC224" s="469">
        <v>14.38</v>
      </c>
      <c r="AD224" s="471"/>
      <c r="AE224" s="217" t="s">
        <v>10</v>
      </c>
      <c r="AN224" s="429"/>
      <c r="AO224" s="422"/>
      <c r="AP224" s="423"/>
      <c r="AQ224" s="423"/>
      <c r="AR224" s="274"/>
      <c r="AS224" s="274"/>
    </row>
    <row r="225" spans="1:45">
      <c r="A225" s="624" t="s">
        <v>123</v>
      </c>
      <c r="B225" s="95">
        <v>832322</v>
      </c>
      <c r="C225" s="666">
        <v>0.11400000000000002</v>
      </c>
      <c r="D225" s="464">
        <v>67.06632071651201</v>
      </c>
      <c r="E225" s="464">
        <v>61.118675952307605</v>
      </c>
      <c r="F225" s="98">
        <v>-6.400000000000003</v>
      </c>
      <c r="G225" s="465"/>
      <c r="H225" s="465"/>
      <c r="I225" s="466">
        <v>2573.2035787925001</v>
      </c>
      <c r="J225" s="466"/>
      <c r="K225" s="467">
        <v>0.1</v>
      </c>
      <c r="L225" s="467">
        <v>0.1</v>
      </c>
      <c r="M225" s="467">
        <v>0.09</v>
      </c>
      <c r="N225" s="467">
        <v>0.1</v>
      </c>
      <c r="O225" s="467">
        <v>0.1</v>
      </c>
      <c r="P225" s="467">
        <v>0.19</v>
      </c>
      <c r="Q225" s="467">
        <v>0.18</v>
      </c>
      <c r="R225" s="467">
        <v>0.19</v>
      </c>
      <c r="S225" s="468">
        <v>0.19</v>
      </c>
      <c r="T225" s="468">
        <v>0.19</v>
      </c>
      <c r="U225" s="468">
        <v>0.2</v>
      </c>
      <c r="V225" s="468">
        <v>0.22</v>
      </c>
      <c r="W225" s="416">
        <v>0.23</v>
      </c>
      <c r="X225" s="418">
        <v>0.27</v>
      </c>
      <c r="Y225" s="169">
        <v>0.22</v>
      </c>
      <c r="Z225" s="169">
        <v>0.24</v>
      </c>
      <c r="AA225" s="492">
        <v>0.24</v>
      </c>
      <c r="AB225" s="470">
        <v>0.25</v>
      </c>
      <c r="AC225" s="469">
        <v>0.25</v>
      </c>
      <c r="AD225" s="471"/>
      <c r="AE225" s="217" t="s">
        <v>411</v>
      </c>
      <c r="AN225" s="429"/>
      <c r="AO225" s="422"/>
      <c r="AP225" s="423"/>
      <c r="AQ225" s="423"/>
      <c r="AR225" s="274"/>
      <c r="AS225" s="274"/>
    </row>
    <row r="226" spans="1:45">
      <c r="A226" s="624" t="s">
        <v>104</v>
      </c>
      <c r="B226" s="95">
        <v>44622516</v>
      </c>
      <c r="C226" s="666">
        <v>10.145</v>
      </c>
      <c r="D226" s="464">
        <v>101.61087578891502</v>
      </c>
      <c r="E226" s="464">
        <v>85.615317934102251</v>
      </c>
      <c r="F226" s="98">
        <v>0.70000000000000062</v>
      </c>
      <c r="G226" s="465">
        <v>0.34792110299084988</v>
      </c>
      <c r="H226" s="465">
        <v>0.4302622456916424</v>
      </c>
      <c r="I226" s="466">
        <v>8046.4935929371813</v>
      </c>
      <c r="J226" s="466"/>
      <c r="K226" s="476">
        <v>7.33</v>
      </c>
      <c r="L226" s="476">
        <v>7.38</v>
      </c>
      <c r="M226" s="476">
        <v>7.46</v>
      </c>
      <c r="N226" s="476">
        <v>8</v>
      </c>
      <c r="O226" s="476">
        <v>7.66</v>
      </c>
      <c r="P226" s="476">
        <v>7.56</v>
      </c>
      <c r="Q226" s="476">
        <v>7.62</v>
      </c>
      <c r="R226" s="476">
        <v>7.79</v>
      </c>
      <c r="S226" s="470">
        <v>7.51</v>
      </c>
      <c r="T226" s="470">
        <v>6.26</v>
      </c>
      <c r="U226" s="470">
        <v>6.74</v>
      </c>
      <c r="V226" s="470">
        <v>7.15</v>
      </c>
      <c r="W226" s="419">
        <v>6.99</v>
      </c>
      <c r="X226" s="419">
        <v>6.78</v>
      </c>
      <c r="Y226" s="477">
        <v>5.89</v>
      </c>
      <c r="Z226" s="477">
        <v>4.78</v>
      </c>
      <c r="AA226" s="492">
        <v>5.0199999999999996</v>
      </c>
      <c r="AB226" s="470">
        <v>4.42</v>
      </c>
      <c r="AC226" s="469">
        <v>4.47</v>
      </c>
      <c r="AD226" s="471"/>
      <c r="AE226" s="217" t="s">
        <v>10</v>
      </c>
      <c r="AN226" s="429"/>
      <c r="AO226" s="422"/>
      <c r="AP226" s="423"/>
      <c r="AQ226" s="423"/>
      <c r="AR226" s="274"/>
      <c r="AS226" s="274"/>
    </row>
    <row r="227" spans="1:45">
      <c r="A227" s="624" t="s">
        <v>19</v>
      </c>
      <c r="B227" s="95">
        <v>9630959</v>
      </c>
      <c r="C227" s="666">
        <v>30.916999999999994</v>
      </c>
      <c r="D227" s="464">
        <v>102.399800229946</v>
      </c>
      <c r="E227" s="464">
        <v>151.49387729502365</v>
      </c>
      <c r="F227" s="98">
        <v>0.99999999999999989</v>
      </c>
      <c r="G227" s="481"/>
      <c r="H227" s="481"/>
      <c r="I227" s="473">
        <v>69208.546835731584</v>
      </c>
      <c r="J227" s="466"/>
      <c r="K227" s="476">
        <v>28.01</v>
      </c>
      <c r="L227" s="476">
        <v>30.38</v>
      </c>
      <c r="M227" s="476">
        <v>29.49</v>
      </c>
      <c r="N227" s="476">
        <v>29.06</v>
      </c>
      <c r="O227" s="476">
        <v>28.13</v>
      </c>
      <c r="P227" s="476">
        <v>26.73</v>
      </c>
      <c r="Q227" s="476">
        <v>24.27</v>
      </c>
      <c r="R227" s="476">
        <v>22.68</v>
      </c>
      <c r="S227" s="470">
        <v>23.84</v>
      </c>
      <c r="T227" s="470">
        <v>21.56</v>
      </c>
      <c r="U227" s="470">
        <v>20.78</v>
      </c>
      <c r="V227" s="470">
        <v>20.32</v>
      </c>
      <c r="W227" s="419">
        <v>20.86</v>
      </c>
      <c r="X227" s="419">
        <v>21.76</v>
      </c>
      <c r="Y227" s="477">
        <v>21.84</v>
      </c>
      <c r="Z227" s="477">
        <v>22.1</v>
      </c>
      <c r="AA227" s="492">
        <v>22.56</v>
      </c>
      <c r="AB227" s="470">
        <v>22.14</v>
      </c>
      <c r="AC227" s="469">
        <v>22.44</v>
      </c>
      <c r="AD227" s="471"/>
      <c r="AE227" s="217" t="s">
        <v>10</v>
      </c>
      <c r="AN227" s="429"/>
      <c r="AO227" s="422"/>
      <c r="AP227" s="423"/>
      <c r="AQ227" s="423"/>
      <c r="AR227" s="274"/>
      <c r="AS227" s="274"/>
    </row>
    <row r="228" spans="1:45">
      <c r="A228" s="624" t="s">
        <v>52</v>
      </c>
      <c r="B228" s="95">
        <v>66488991</v>
      </c>
      <c r="C228" s="666">
        <v>9.7089999999999996</v>
      </c>
      <c r="D228" s="464">
        <v>130.66301150030748</v>
      </c>
      <c r="E228" s="464">
        <v>129.98324082561354</v>
      </c>
      <c r="F228" s="98">
        <v>1.5</v>
      </c>
      <c r="G228" s="465">
        <v>0.36137647579878801</v>
      </c>
      <c r="H228" s="465">
        <v>0.26856978794859993</v>
      </c>
      <c r="I228" s="466">
        <v>40208.718625672504</v>
      </c>
      <c r="J228" s="466">
        <v>4528.03</v>
      </c>
      <c r="K228" s="476">
        <v>9.32</v>
      </c>
      <c r="L228" s="476">
        <v>9.51</v>
      </c>
      <c r="M228" s="476">
        <v>9.2200000000000006</v>
      </c>
      <c r="N228" s="476">
        <v>9.4</v>
      </c>
      <c r="O228" s="476">
        <v>9.35</v>
      </c>
      <c r="P228" s="476">
        <v>9.26</v>
      </c>
      <c r="Q228" s="476">
        <v>9.19</v>
      </c>
      <c r="R228" s="476">
        <v>8.94</v>
      </c>
      <c r="S228" s="470">
        <v>8.61</v>
      </c>
      <c r="T228" s="470">
        <v>7.7</v>
      </c>
      <c r="U228" s="470">
        <v>7.91</v>
      </c>
      <c r="V228" s="470">
        <v>7.22</v>
      </c>
      <c r="W228" s="419">
        <v>7.54</v>
      </c>
      <c r="X228" s="419">
        <v>7.26</v>
      </c>
      <c r="Y228" s="477">
        <v>6.61</v>
      </c>
      <c r="Z228" s="477">
        <v>6.32</v>
      </c>
      <c r="AA228" s="492">
        <v>5.93</v>
      </c>
      <c r="AB228" s="470">
        <v>5.73</v>
      </c>
      <c r="AC228" s="469">
        <v>5.59</v>
      </c>
      <c r="AD228" s="471"/>
      <c r="AE228" s="217" t="s">
        <v>10</v>
      </c>
      <c r="AN228" s="429"/>
      <c r="AO228" s="422"/>
      <c r="AP228" s="423"/>
      <c r="AQ228" s="423"/>
      <c r="AR228" s="274"/>
      <c r="AS228" s="274"/>
    </row>
    <row r="229" spans="1:45">
      <c r="A229" s="624" t="s">
        <v>22</v>
      </c>
      <c r="B229" s="95">
        <v>327167434</v>
      </c>
      <c r="C229" s="666">
        <v>20.250999999999998</v>
      </c>
      <c r="D229" s="464">
        <v>117.55323195074781</v>
      </c>
      <c r="E229" s="464">
        <v>179.52377412417906</v>
      </c>
      <c r="F229" s="98">
        <v>1.3491691791052709</v>
      </c>
      <c r="G229" s="465">
        <v>0.60041104222640485</v>
      </c>
      <c r="H229" s="465">
        <v>0.64855116188731632</v>
      </c>
      <c r="I229" s="466">
        <v>53762.116453959956</v>
      </c>
      <c r="J229" s="466">
        <v>3794.62</v>
      </c>
      <c r="K229" s="476">
        <v>20.98</v>
      </c>
      <c r="L229" s="476">
        <v>20.57</v>
      </c>
      <c r="M229" s="476">
        <v>20.100000000000001</v>
      </c>
      <c r="N229" s="476">
        <v>20.190000000000001</v>
      </c>
      <c r="O229" s="476">
        <v>20.3</v>
      </c>
      <c r="P229" s="476">
        <v>20.149999999999999</v>
      </c>
      <c r="Q229" s="476">
        <v>19.61</v>
      </c>
      <c r="R229" s="476">
        <v>19.690000000000001</v>
      </c>
      <c r="S229" s="470">
        <v>18.89</v>
      </c>
      <c r="T229" s="470">
        <v>17.36</v>
      </c>
      <c r="U229" s="470">
        <v>18</v>
      </c>
      <c r="V229" s="470">
        <v>17.440000000000001</v>
      </c>
      <c r="W229" s="419">
        <v>16.739999999999998</v>
      </c>
      <c r="X229" s="419">
        <v>16.850000000000001</v>
      </c>
      <c r="Y229" s="477">
        <v>16.96</v>
      </c>
      <c r="Z229" s="477">
        <v>16.329999999999998</v>
      </c>
      <c r="AA229" s="492">
        <v>16.02</v>
      </c>
      <c r="AB229" s="470">
        <v>15.81</v>
      </c>
      <c r="AC229" s="469">
        <v>16.14</v>
      </c>
      <c r="AD229" s="471"/>
      <c r="AE229" s="217" t="s">
        <v>10</v>
      </c>
      <c r="AN229" s="429"/>
      <c r="AO229" s="422"/>
      <c r="AP229" s="423"/>
      <c r="AQ229" s="423"/>
      <c r="AR229" s="274"/>
      <c r="AS229" s="274"/>
    </row>
    <row r="230" spans="1:45">
      <c r="A230" s="624" t="s">
        <v>115</v>
      </c>
      <c r="B230" s="95">
        <v>754394</v>
      </c>
      <c r="C230" s="666">
        <v>0.60099999999999998</v>
      </c>
      <c r="D230" s="464">
        <v>104.634892243208</v>
      </c>
      <c r="E230" s="464">
        <v>187.38469343373535</v>
      </c>
      <c r="F230" s="169">
        <v>6.4999999999999947</v>
      </c>
      <c r="G230" s="481"/>
      <c r="H230" s="481"/>
      <c r="I230" s="466">
        <v>8040.4324936698104</v>
      </c>
      <c r="J230" s="466"/>
      <c r="K230" s="467">
        <v>0.79</v>
      </c>
      <c r="L230" s="467">
        <v>0.72</v>
      </c>
      <c r="M230" s="467">
        <v>0.78</v>
      </c>
      <c r="N230" s="467">
        <v>0.64</v>
      </c>
      <c r="O230" s="467">
        <v>0.49</v>
      </c>
      <c r="P230" s="467">
        <v>0.78</v>
      </c>
      <c r="Q230" s="467">
        <v>0.8</v>
      </c>
      <c r="R230" s="467">
        <v>0.68</v>
      </c>
      <c r="S230" s="468">
        <v>1.02</v>
      </c>
      <c r="T230" s="468">
        <v>1.67</v>
      </c>
      <c r="U230" s="468">
        <v>1.81</v>
      </c>
      <c r="V230" s="468">
        <v>2.11</v>
      </c>
      <c r="W230" s="416">
        <v>2.6</v>
      </c>
      <c r="X230" s="418">
        <v>1.66</v>
      </c>
      <c r="Y230" s="169">
        <v>1.67</v>
      </c>
      <c r="Z230" s="169">
        <v>1.57</v>
      </c>
      <c r="AA230" s="492">
        <v>1.79</v>
      </c>
      <c r="AB230" s="470">
        <v>1.9</v>
      </c>
      <c r="AC230" s="469">
        <v>1.89</v>
      </c>
      <c r="AD230" s="471"/>
      <c r="AE230" s="217" t="s">
        <v>411</v>
      </c>
      <c r="AN230" s="429"/>
      <c r="AO230" s="422"/>
      <c r="AP230" s="423"/>
      <c r="AQ230" s="423"/>
      <c r="AR230" s="274"/>
      <c r="AS230" s="274"/>
    </row>
    <row r="231" spans="1:45">
      <c r="A231" s="624" t="s">
        <v>95</v>
      </c>
      <c r="B231" s="95">
        <v>32955400</v>
      </c>
      <c r="C231" s="666">
        <v>5.1370000000000005</v>
      </c>
      <c r="D231" s="464">
        <v>81.919692053280315</v>
      </c>
      <c r="E231" s="464">
        <v>59.911023729206406</v>
      </c>
      <c r="F231" s="98">
        <v>0.13576218149307115</v>
      </c>
      <c r="G231" s="481"/>
      <c r="H231" s="481"/>
      <c r="I231" s="466">
        <v>6469.1789698470529</v>
      </c>
      <c r="J231" s="466"/>
      <c r="K231" s="476">
        <v>4.88</v>
      </c>
      <c r="L231" s="476">
        <v>4.8899999999999997</v>
      </c>
      <c r="M231" s="476">
        <v>5.04</v>
      </c>
      <c r="N231" s="476">
        <v>4.78</v>
      </c>
      <c r="O231" s="476">
        <v>4.62</v>
      </c>
      <c r="P231" s="476">
        <v>4.3899999999999997</v>
      </c>
      <c r="Q231" s="476">
        <v>4.4400000000000004</v>
      </c>
      <c r="R231" s="476">
        <v>4.3899999999999997</v>
      </c>
      <c r="S231" s="470">
        <v>4.32</v>
      </c>
      <c r="T231" s="470">
        <v>3.85</v>
      </c>
      <c r="U231" s="470">
        <v>3.76</v>
      </c>
      <c r="V231" s="470">
        <v>3.99</v>
      </c>
      <c r="W231" s="419">
        <v>3.98</v>
      </c>
      <c r="X231" s="419">
        <v>3.52</v>
      </c>
      <c r="Y231" s="477">
        <v>3.51</v>
      </c>
      <c r="Z231" s="477">
        <v>3.39</v>
      </c>
      <c r="AA231" s="492">
        <v>3.23</v>
      </c>
      <c r="AB231" s="470">
        <v>3.26</v>
      </c>
      <c r="AC231" s="469">
        <v>3.15</v>
      </c>
      <c r="AD231" s="471"/>
      <c r="AE231" s="217" t="s">
        <v>10</v>
      </c>
      <c r="AN231" s="429"/>
      <c r="AO231" s="422"/>
      <c r="AP231" s="423"/>
      <c r="AQ231" s="423"/>
      <c r="AR231" s="274"/>
      <c r="AS231" s="274"/>
    </row>
    <row r="232" spans="1:45">
      <c r="A232" s="624" t="s">
        <v>262</v>
      </c>
      <c r="B232" s="95">
        <v>292680</v>
      </c>
      <c r="C232" s="666">
        <v>0.375</v>
      </c>
      <c r="D232" s="464">
        <v>89.292411118352987</v>
      </c>
      <c r="E232" s="478"/>
      <c r="F232" s="98">
        <v>0</v>
      </c>
      <c r="G232" s="465"/>
      <c r="H232" s="465"/>
      <c r="I232" s="466">
        <v>2911.3512098114411</v>
      </c>
      <c r="J232" s="466"/>
      <c r="K232" s="467">
        <v>0.31</v>
      </c>
      <c r="L232" s="467">
        <v>0.32</v>
      </c>
      <c r="M232" s="467">
        <v>0.28999999999999998</v>
      </c>
      <c r="N232" s="467">
        <v>0.28000000000000003</v>
      </c>
      <c r="O232" s="467">
        <v>0.3</v>
      </c>
      <c r="P232" s="467">
        <v>0.3</v>
      </c>
      <c r="Q232" s="467">
        <v>0.27</v>
      </c>
      <c r="R232" s="467">
        <v>0.48</v>
      </c>
      <c r="S232" s="98">
        <v>0.26</v>
      </c>
      <c r="T232" s="98">
        <v>0.48</v>
      </c>
      <c r="U232" s="468">
        <v>0.51</v>
      </c>
      <c r="V232" s="468">
        <v>0.62</v>
      </c>
      <c r="W232" s="416">
        <v>0.87</v>
      </c>
      <c r="X232" s="418">
        <v>0.51</v>
      </c>
      <c r="Y232" s="169">
        <v>0.3</v>
      </c>
      <c r="Z232" s="169">
        <v>0.28999999999999998</v>
      </c>
      <c r="AA232" s="492">
        <v>0.28999999999999998</v>
      </c>
      <c r="AB232" s="470">
        <v>0.28999999999999998</v>
      </c>
      <c r="AC232" s="469">
        <v>0.28999999999999998</v>
      </c>
      <c r="AD232" s="471"/>
      <c r="AE232" s="217" t="s">
        <v>329</v>
      </c>
      <c r="AN232" s="429"/>
      <c r="AO232" s="422"/>
      <c r="AP232" s="423"/>
      <c r="AQ232" s="423"/>
      <c r="AR232" s="274"/>
      <c r="AS232" s="274"/>
    </row>
    <row r="233" spans="1:45">
      <c r="A233" s="624" t="s">
        <v>55</v>
      </c>
      <c r="B233" s="95">
        <v>28870195</v>
      </c>
      <c r="C233" s="666">
        <v>5.3140000000000001</v>
      </c>
      <c r="D233" s="464">
        <v>110.39831722449537</v>
      </c>
      <c r="E233" s="464">
        <v>95.349526485572113</v>
      </c>
      <c r="F233" s="98">
        <v>-7.0012663779397961</v>
      </c>
      <c r="G233" s="481"/>
      <c r="H233" s="481"/>
      <c r="I233" s="466">
        <v>18013.2725296432</v>
      </c>
      <c r="J233" s="466"/>
      <c r="K233" s="476">
        <v>5.41</v>
      </c>
      <c r="L233" s="476">
        <v>5.6</v>
      </c>
      <c r="M233" s="476">
        <v>5.38</v>
      </c>
      <c r="N233" s="476">
        <v>5.29</v>
      </c>
      <c r="O233" s="476">
        <v>5.48</v>
      </c>
      <c r="P233" s="476">
        <v>5.69</v>
      </c>
      <c r="Q233" s="476">
        <v>5.49</v>
      </c>
      <c r="R233" s="476">
        <v>5.32</v>
      </c>
      <c r="S233" s="470">
        <v>6.31</v>
      </c>
      <c r="T233" s="470">
        <v>6.25</v>
      </c>
      <c r="U233" s="470">
        <v>6.51</v>
      </c>
      <c r="V233" s="470">
        <v>5.8</v>
      </c>
      <c r="W233" s="419">
        <v>6.36</v>
      </c>
      <c r="X233" s="419">
        <v>5.89</v>
      </c>
      <c r="Y233" s="477">
        <v>5.77</v>
      </c>
      <c r="Z233" s="477">
        <v>5.09</v>
      </c>
      <c r="AA233" s="492">
        <v>4.62</v>
      </c>
      <c r="AB233" s="470">
        <v>4.16</v>
      </c>
      <c r="AC233" s="469">
        <v>3.71</v>
      </c>
      <c r="AD233" s="471"/>
      <c r="AE233" s="217" t="s">
        <v>10</v>
      </c>
      <c r="AN233" s="334"/>
      <c r="AO233" s="334"/>
      <c r="AP233" s="274"/>
      <c r="AQ233" s="274"/>
      <c r="AR233" s="274"/>
      <c r="AS233" s="274"/>
    </row>
    <row r="234" spans="1:45">
      <c r="A234" s="624" t="s">
        <v>107</v>
      </c>
      <c r="B234" s="95">
        <v>95540395</v>
      </c>
      <c r="C234" s="666">
        <v>0.43900000000000006</v>
      </c>
      <c r="D234" s="464">
        <v>90.812612615376793</v>
      </c>
      <c r="E234" s="464">
        <v>62.129022095692882</v>
      </c>
      <c r="F234" s="98">
        <v>17.792523418021105</v>
      </c>
      <c r="G234" s="465"/>
      <c r="H234" s="465"/>
      <c r="I234" s="466">
        <v>5430.905819257222</v>
      </c>
      <c r="J234" s="466"/>
      <c r="K234" s="467">
        <v>0.69</v>
      </c>
      <c r="L234" s="467">
        <v>0.75</v>
      </c>
      <c r="M234" s="467">
        <v>0.88</v>
      </c>
      <c r="N234" s="467">
        <v>0.93</v>
      </c>
      <c r="O234" s="467">
        <v>1.08</v>
      </c>
      <c r="P234" s="467">
        <v>1.18</v>
      </c>
      <c r="Q234" s="467">
        <v>1.2</v>
      </c>
      <c r="R234" s="467">
        <v>1.31</v>
      </c>
      <c r="S234" s="468">
        <v>1.43</v>
      </c>
      <c r="T234" s="468">
        <v>1.58</v>
      </c>
      <c r="U234" s="468">
        <v>1.75</v>
      </c>
      <c r="V234" s="468">
        <v>1.73</v>
      </c>
      <c r="W234" s="416">
        <v>1.69</v>
      </c>
      <c r="X234" s="418">
        <v>1.74</v>
      </c>
      <c r="Y234" s="169">
        <v>1.89</v>
      </c>
      <c r="Z234" s="169">
        <v>2.17</v>
      </c>
      <c r="AA234" s="492">
        <v>2.56</v>
      </c>
      <c r="AB234" s="470">
        <v>2.54</v>
      </c>
      <c r="AC234" s="469">
        <v>2.81</v>
      </c>
      <c r="AD234" s="471"/>
      <c r="AE234" s="217" t="s">
        <v>10</v>
      </c>
      <c r="AN234" s="334"/>
      <c r="AO234" s="334"/>
      <c r="AP234" s="274"/>
      <c r="AQ234" s="274"/>
      <c r="AR234" s="274"/>
      <c r="AS234" s="274"/>
    </row>
    <row r="235" spans="1:45">
      <c r="A235" s="624" t="s">
        <v>161</v>
      </c>
      <c r="B235" s="95">
        <v>652858</v>
      </c>
      <c r="C235" s="666">
        <v>0.33200000000000007</v>
      </c>
      <c r="D235" s="464">
        <v>75.193239132325061</v>
      </c>
      <c r="E235" s="464">
        <v>97.394962514070954</v>
      </c>
      <c r="F235" s="98">
        <v>-4.8999999999999932</v>
      </c>
      <c r="G235" s="481"/>
      <c r="H235" s="481"/>
      <c r="I235" s="466">
        <v>2093.5544989902942</v>
      </c>
      <c r="J235" s="466"/>
      <c r="K235" s="467">
        <v>0.41</v>
      </c>
      <c r="L235" s="467">
        <v>0.42</v>
      </c>
      <c r="M235" s="467">
        <v>0.38</v>
      </c>
      <c r="N235" s="467">
        <v>0.37</v>
      </c>
      <c r="O235" s="467">
        <v>0.4</v>
      </c>
      <c r="P235" s="467">
        <v>0.4</v>
      </c>
      <c r="Q235" s="467">
        <v>0.36</v>
      </c>
      <c r="R235" s="467">
        <v>0.33</v>
      </c>
      <c r="S235" s="468">
        <v>0.35</v>
      </c>
      <c r="T235" s="468">
        <v>0.33</v>
      </c>
      <c r="U235" s="468">
        <v>0.35</v>
      </c>
      <c r="V235" s="468">
        <v>0.43</v>
      </c>
      <c r="W235" s="416">
        <v>0.59</v>
      </c>
      <c r="X235" s="418">
        <v>0.35</v>
      </c>
      <c r="Y235" s="169">
        <v>0.22</v>
      </c>
      <c r="Z235" s="169">
        <v>0.21</v>
      </c>
      <c r="AA235" s="492">
        <v>0.21</v>
      </c>
      <c r="AB235" s="470">
        <v>0.21</v>
      </c>
      <c r="AC235" s="469">
        <v>0.21</v>
      </c>
      <c r="AD235" s="471"/>
      <c r="AE235" s="217" t="s">
        <v>411</v>
      </c>
      <c r="AN235" s="334"/>
      <c r="AO235" s="334"/>
      <c r="AP235" s="274"/>
      <c r="AQ235" s="274"/>
      <c r="AR235" s="274"/>
      <c r="AS235" s="274"/>
    </row>
    <row r="236" spans="1:45">
      <c r="A236" s="624" t="s">
        <v>254</v>
      </c>
      <c r="B236" s="95">
        <v>211028</v>
      </c>
      <c r="C236" s="666">
        <v>0.42199999999999999</v>
      </c>
      <c r="D236" s="464">
        <v>93.437655101825513</v>
      </c>
      <c r="E236" s="464">
        <v>84.390242955179744</v>
      </c>
      <c r="F236" s="98">
        <v>-2.5000000000000022</v>
      </c>
      <c r="G236" s="481"/>
      <c r="H236" s="481"/>
      <c r="I236" s="466">
        <v>2841.9869092788922</v>
      </c>
      <c r="J236" s="466"/>
      <c r="K236" s="467">
        <v>0.38</v>
      </c>
      <c r="L236" s="467">
        <v>0.37</v>
      </c>
      <c r="M236" s="467">
        <v>0.36</v>
      </c>
      <c r="N236" s="467">
        <v>0.37</v>
      </c>
      <c r="O236" s="467">
        <v>0.38</v>
      </c>
      <c r="P236" s="467">
        <v>0.37</v>
      </c>
      <c r="Q236" s="467">
        <v>0.71</v>
      </c>
      <c r="R236" s="467">
        <v>0.38</v>
      </c>
      <c r="S236" s="468">
        <v>0.74</v>
      </c>
      <c r="T236" s="468">
        <v>0.76</v>
      </c>
      <c r="U236" s="468">
        <v>0.76</v>
      </c>
      <c r="V236" s="468">
        <v>0.87</v>
      </c>
      <c r="W236" s="416">
        <v>0.89</v>
      </c>
      <c r="X236" s="418">
        <v>0.72</v>
      </c>
      <c r="Y236" s="169">
        <v>0.74</v>
      </c>
      <c r="Z236" s="169">
        <v>0.74</v>
      </c>
      <c r="AA236" s="492">
        <v>0.73</v>
      </c>
      <c r="AB236" s="470">
        <v>0.72</v>
      </c>
      <c r="AC236" s="469">
        <v>0.72</v>
      </c>
      <c r="AD236" s="471"/>
      <c r="AE236" s="217" t="s">
        <v>411</v>
      </c>
      <c r="AN236" s="334"/>
      <c r="AO236" s="334"/>
      <c r="AP236" s="274"/>
      <c r="AQ236" s="274"/>
      <c r="AR236" s="274"/>
      <c r="AS236" s="274"/>
    </row>
    <row r="237" spans="1:45">
      <c r="A237" s="624" t="s">
        <v>253</v>
      </c>
      <c r="B237" s="95">
        <v>55465</v>
      </c>
      <c r="C237" s="666">
        <v>0.66200000000000003</v>
      </c>
      <c r="D237" s="464">
        <v>103.14214274795303</v>
      </c>
      <c r="E237" s="464">
        <v>130.29225326047268</v>
      </c>
      <c r="F237" s="98">
        <v>14.500000000000002</v>
      </c>
      <c r="G237" s="465"/>
      <c r="H237" s="465"/>
      <c r="I237" s="466">
        <v>5717.8337247692734</v>
      </c>
      <c r="J237" s="466"/>
      <c r="K237" s="467">
        <v>0.63</v>
      </c>
      <c r="L237" s="467">
        <v>0.66</v>
      </c>
      <c r="M237" s="467">
        <v>0.61</v>
      </c>
      <c r="N237" s="467">
        <v>0.59</v>
      </c>
      <c r="O237" s="467">
        <v>0.66</v>
      </c>
      <c r="P237" s="467">
        <v>0.67</v>
      </c>
      <c r="Q237" s="467">
        <v>0.61</v>
      </c>
      <c r="R237" s="467">
        <v>0.56999999999999995</v>
      </c>
      <c r="S237" s="468">
        <v>0.62</v>
      </c>
      <c r="T237" s="468">
        <v>0.59</v>
      </c>
      <c r="U237" s="468">
        <v>0.64</v>
      </c>
      <c r="V237" s="468">
        <v>0.8</v>
      </c>
      <c r="W237" s="416">
        <v>1.1299999999999999</v>
      </c>
      <c r="X237" s="418">
        <v>1</v>
      </c>
      <c r="Y237" s="169">
        <v>0.69</v>
      </c>
      <c r="Z237" s="169">
        <v>0.65</v>
      </c>
      <c r="AA237" s="492">
        <v>0.65</v>
      </c>
      <c r="AB237" s="470">
        <v>0.66</v>
      </c>
      <c r="AC237" s="469">
        <v>0.67</v>
      </c>
      <c r="AD237" s="471"/>
      <c r="AE237" s="217" t="s">
        <v>411</v>
      </c>
      <c r="AN237" s="334"/>
      <c r="AO237" s="334"/>
      <c r="AP237" s="274"/>
      <c r="AQ237" s="274"/>
      <c r="AR237" s="274"/>
      <c r="AS237" s="274"/>
    </row>
    <row r="238" spans="1:45">
      <c r="AB238" s="409"/>
      <c r="AC238" s="409"/>
      <c r="AD238" s="415"/>
      <c r="AE238" s="430"/>
      <c r="AN238" s="334"/>
      <c r="AO238" s="334"/>
      <c r="AP238" s="274"/>
      <c r="AQ238" s="274"/>
      <c r="AR238" s="274"/>
      <c r="AS238" s="274"/>
    </row>
    <row r="239" spans="1:45">
      <c r="AB239" s="409"/>
      <c r="AE239" s="415"/>
      <c r="AG239" s="414"/>
      <c r="AJ239" s="414"/>
      <c r="AN239" s="334"/>
      <c r="AO239" s="334"/>
      <c r="AP239" s="274"/>
      <c r="AQ239" s="274"/>
      <c r="AR239" s="274"/>
      <c r="AS239" s="274"/>
    </row>
    <row r="240" spans="1:45">
      <c r="AG240" s="414"/>
      <c r="AJ240" s="414"/>
      <c r="AK240" s="414"/>
      <c r="AL240" s="414"/>
      <c r="AM240" s="414"/>
      <c r="AN240" s="334"/>
      <c r="AO240" s="334"/>
      <c r="AP240" s="274"/>
      <c r="AQ240" s="274"/>
      <c r="AR240" s="274"/>
      <c r="AS240" s="274"/>
    </row>
  </sheetData>
  <autoFilter ref="A38:AE237" xr:uid="{00000000-0009-0000-0000-000004000000}">
    <sortState ref="A39:AE237">
      <sortCondition descending="1" ref="B38:B237"/>
    </sortState>
  </autoFilter>
  <pageMargins left="0.7" right="0.7" top="0.75" bottom="0.75" header="0.3" footer="0.3"/>
  <pageSetup paperSize="9" orientation="portrait" r:id="rId1"/>
  <ignoredErrors>
    <ignoredError sqref="AE34" formulaRange="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250"/>
  <sheetViews>
    <sheetView topLeftCell="A3" zoomScaleNormal="100" workbookViewId="0">
      <selection activeCell="N25" sqref="N25"/>
    </sheetView>
  </sheetViews>
  <sheetFormatPr defaultRowHeight="15"/>
  <cols>
    <col min="1" max="1" width="7.42578125" customWidth="1"/>
    <col min="2" max="2" width="21.5703125" customWidth="1"/>
    <col min="24" max="24" width="18.5703125" customWidth="1"/>
    <col min="27" max="27" width="12.85546875" customWidth="1"/>
  </cols>
  <sheetData>
    <row r="1" spans="1:33">
      <c r="A1" s="16" t="s">
        <v>0</v>
      </c>
      <c r="B1" s="2"/>
      <c r="C1" s="2"/>
      <c r="D1" s="2"/>
      <c r="E1" s="2"/>
      <c r="F1" s="2"/>
      <c r="G1" s="2"/>
      <c r="H1" s="2"/>
      <c r="I1" s="2"/>
      <c r="J1" s="2"/>
      <c r="K1" s="2"/>
      <c r="L1" s="2"/>
      <c r="M1" s="2"/>
      <c r="N1" s="2"/>
      <c r="O1" s="2"/>
      <c r="P1" s="43"/>
      <c r="Q1" s="43"/>
      <c r="R1" s="43"/>
      <c r="S1" s="43"/>
      <c r="T1" s="43"/>
      <c r="U1" s="43"/>
      <c r="V1" s="43"/>
      <c r="W1" s="2"/>
      <c r="X1" s="2"/>
      <c r="Y1" s="43"/>
      <c r="Z1" s="43"/>
      <c r="AA1" s="43"/>
      <c r="AB1" s="43"/>
    </row>
    <row r="2" spans="1:33" ht="15.75">
      <c r="A2" s="19" t="s">
        <v>290</v>
      </c>
      <c r="B2" s="41"/>
      <c r="C2" s="41"/>
      <c r="D2" s="2"/>
      <c r="E2" s="2"/>
      <c r="F2" s="2"/>
      <c r="G2" s="42"/>
      <c r="H2" s="2"/>
      <c r="I2" s="2"/>
      <c r="J2" s="2"/>
      <c r="K2" s="2"/>
      <c r="L2" s="2"/>
      <c r="M2" s="2"/>
      <c r="N2" s="2"/>
      <c r="O2" s="2"/>
      <c r="P2" s="2"/>
      <c r="Q2" s="2"/>
      <c r="R2" s="2"/>
      <c r="S2" s="2"/>
      <c r="T2" s="2"/>
      <c r="U2" s="2"/>
      <c r="V2" s="2"/>
      <c r="W2" s="2"/>
      <c r="X2" s="2"/>
      <c r="Y2" s="2"/>
      <c r="Z2" s="2"/>
      <c r="AA2" s="2"/>
      <c r="AB2" s="2"/>
    </row>
    <row r="3" spans="1:33">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row>
    <row r="4" spans="1:33">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row>
    <row r="5" spans="1:3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row>
    <row r="6" spans="1:33">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row>
    <row r="7" spans="1:33">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row>
    <row r="8" spans="1:33">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row>
    <row r="9" spans="1:33">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row>
    <row r="10" spans="1:33">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row>
    <row r="11" spans="1:33">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row>
    <row r="12" spans="1:33">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row>
    <row r="13" spans="1:33">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row>
    <row r="14" spans="1:33">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row>
    <row r="15" spans="1:33">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row>
    <row r="16" spans="1:33">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row>
    <row r="17" spans="1:33">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row>
    <row r="18" spans="1:33">
      <c r="A18" s="76"/>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row>
    <row r="19" spans="1:33">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row>
    <row r="20" spans="1:33">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row>
    <row r="21" spans="1:33">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row>
    <row r="22" spans="1:33">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row>
    <row r="23" spans="1:33">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row>
    <row r="24" spans="1:33">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row>
    <row r="25" spans="1:33">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row>
    <row r="26" spans="1:3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33">
      <c r="A27" s="2"/>
      <c r="B27" s="255"/>
      <c r="C27" s="159">
        <v>2000</v>
      </c>
      <c r="D27" s="159">
        <v>2001</v>
      </c>
      <c r="E27" s="159">
        <v>2002</v>
      </c>
      <c r="F27" s="159">
        <v>2003</v>
      </c>
      <c r="G27" s="159">
        <v>2004</v>
      </c>
      <c r="H27" s="159">
        <v>2005</v>
      </c>
      <c r="I27" s="159">
        <v>2006</v>
      </c>
      <c r="J27" s="159">
        <v>2007</v>
      </c>
      <c r="K27" s="159">
        <v>2008</v>
      </c>
      <c r="L27" s="159">
        <v>2009</v>
      </c>
      <c r="M27" s="159">
        <v>2010</v>
      </c>
      <c r="N27" s="159">
        <v>2011</v>
      </c>
      <c r="O27" s="159">
        <v>2012</v>
      </c>
      <c r="P27" s="159">
        <v>2013</v>
      </c>
      <c r="Q27" s="159">
        <v>2014</v>
      </c>
      <c r="R27" s="159">
        <v>2015</v>
      </c>
      <c r="S27" s="159">
        <v>2016</v>
      </c>
      <c r="T27" s="159">
        <v>2017</v>
      </c>
      <c r="U27" s="159">
        <v>2018</v>
      </c>
      <c r="V27" s="159">
        <v>2019</v>
      </c>
      <c r="W27" s="159">
        <v>2020</v>
      </c>
      <c r="X27" s="719">
        <v>2021</v>
      </c>
      <c r="Y27" s="123">
        <v>2022</v>
      </c>
      <c r="Z27" s="123">
        <v>2023</v>
      </c>
      <c r="AA27" s="123">
        <v>2024</v>
      </c>
      <c r="AB27" s="76"/>
    </row>
    <row r="28" spans="1:33">
      <c r="A28" s="231" t="s">
        <v>173</v>
      </c>
      <c r="B28" s="232" t="s">
        <v>318</v>
      </c>
      <c r="C28" s="541">
        <v>7986.0298276529174</v>
      </c>
      <c r="D28" s="541">
        <v>8260.9175385614617</v>
      </c>
      <c r="E28" s="541">
        <v>8552.2042183787289</v>
      </c>
      <c r="F28" s="541">
        <v>8917.2004478893814</v>
      </c>
      <c r="G28" s="541">
        <v>9519.4627292832683</v>
      </c>
      <c r="H28" s="541">
        <v>10132.572301440156</v>
      </c>
      <c r="I28" s="541">
        <v>10959.081895929699</v>
      </c>
      <c r="J28" s="541">
        <v>11721.845804207565</v>
      </c>
      <c r="K28" s="541">
        <v>12260.670946187427</v>
      </c>
      <c r="L28" s="541">
        <v>12232.999690535034</v>
      </c>
      <c r="M28" s="541">
        <v>12876.538205835446</v>
      </c>
      <c r="N28" s="541">
        <v>13592.239991370676</v>
      </c>
      <c r="O28" s="541">
        <v>14152.439191407948</v>
      </c>
      <c r="P28" s="541">
        <v>14763.996793002652</v>
      </c>
      <c r="Q28" s="541">
        <v>15342.848094256495</v>
      </c>
      <c r="R28" s="541">
        <v>15814.920215846669</v>
      </c>
      <c r="S28" s="546">
        <v>16358.375310116746</v>
      </c>
      <c r="T28" s="541">
        <v>17151.488953813037</v>
      </c>
      <c r="U28" s="542">
        <v>17948.303812914761</v>
      </c>
      <c r="V28" s="473"/>
      <c r="W28" s="473"/>
      <c r="X28" s="655"/>
      <c r="Y28" s="76"/>
      <c r="Z28" s="76"/>
      <c r="AA28" s="76"/>
      <c r="AB28" s="76"/>
    </row>
    <row r="29" spans="1:33">
      <c r="A29" s="227" t="s">
        <v>173</v>
      </c>
      <c r="B29" s="624" t="s">
        <v>39</v>
      </c>
      <c r="C29" s="473">
        <v>27202.793371746091</v>
      </c>
      <c r="D29" s="473">
        <v>28380.384121092251</v>
      </c>
      <c r="E29" s="473">
        <v>29178.637465812219</v>
      </c>
      <c r="F29" s="473">
        <v>29875.027934523718</v>
      </c>
      <c r="G29" s="473">
        <v>31305.287936012846</v>
      </c>
      <c r="H29" s="473">
        <v>31794.096009520737</v>
      </c>
      <c r="I29" s="473">
        <v>34124.874265922692</v>
      </c>
      <c r="J29" s="473">
        <v>36252.411958280441</v>
      </c>
      <c r="K29" s="473">
        <v>37802.387430319686</v>
      </c>
      <c r="L29" s="473">
        <v>36823.38028376962</v>
      </c>
      <c r="M29" s="473">
        <v>38949.549763664218</v>
      </c>
      <c r="N29" s="473">
        <v>42541.531088409574</v>
      </c>
      <c r="O29" s="473">
        <v>43359.614827172307</v>
      </c>
      <c r="P29" s="543">
        <v>44993.892745931531</v>
      </c>
      <c r="Q29" s="543">
        <v>47011.551093513081</v>
      </c>
      <c r="R29" s="543">
        <v>47683.788595995793</v>
      </c>
      <c r="S29" s="543">
        <v>49516.082693185293</v>
      </c>
      <c r="T29" s="473">
        <v>52055.309953520686</v>
      </c>
      <c r="U29" s="544">
        <v>53074.540118164128</v>
      </c>
      <c r="V29" s="473"/>
      <c r="W29" s="473"/>
      <c r="X29" s="655"/>
      <c r="Y29" s="76"/>
      <c r="Z29" s="76"/>
      <c r="AA29" s="76"/>
      <c r="AB29" s="76"/>
    </row>
    <row r="30" spans="1:33">
      <c r="A30" s="37" t="s">
        <v>173</v>
      </c>
      <c r="B30" s="624" t="s">
        <v>53</v>
      </c>
      <c r="C30" s="473">
        <v>26094.252563443068</v>
      </c>
      <c r="D30" s="473">
        <v>27501.542410609778</v>
      </c>
      <c r="E30" s="473">
        <v>28523.885727138237</v>
      </c>
      <c r="F30" s="473">
        <v>28141.461397433526</v>
      </c>
      <c r="G30" s="473">
        <v>29034.000708698935</v>
      </c>
      <c r="H30" s="473">
        <v>30498.579294360941</v>
      </c>
      <c r="I30" s="473">
        <v>32434.86026412265</v>
      </c>
      <c r="J30" s="473">
        <v>34088.360083530555</v>
      </c>
      <c r="K30" s="473">
        <v>35095.262957449086</v>
      </c>
      <c r="L30" s="473">
        <v>34685.173796929972</v>
      </c>
      <c r="M30" s="473">
        <v>35900.045568261819</v>
      </c>
      <c r="N30" s="473">
        <v>37440.638629868474</v>
      </c>
      <c r="O30" s="473">
        <v>37679.121779860528</v>
      </c>
      <c r="P30" s="543">
        <v>39523.853954218073</v>
      </c>
      <c r="Q30" s="543">
        <v>40141.585477621971</v>
      </c>
      <c r="R30" s="543">
        <v>40833.242066458442</v>
      </c>
      <c r="S30" s="543">
        <v>42047.287238237652</v>
      </c>
      <c r="T30" s="473">
        <v>44255.941640102305</v>
      </c>
      <c r="U30" s="544">
        <v>45342.395736083228</v>
      </c>
      <c r="V30" s="473"/>
      <c r="W30" s="473"/>
      <c r="X30" s="655"/>
      <c r="Y30" s="76"/>
      <c r="Z30" s="76"/>
      <c r="AA30" s="76"/>
      <c r="AB30" s="76"/>
    </row>
    <row r="31" spans="1:33">
      <c r="A31" s="233" t="s">
        <v>173</v>
      </c>
      <c r="B31" s="624" t="s">
        <v>52</v>
      </c>
      <c r="C31" s="473">
        <v>26407.209920783036</v>
      </c>
      <c r="D31" s="473">
        <v>27756.812632113033</v>
      </c>
      <c r="E31" s="473">
        <v>29068.593857460062</v>
      </c>
      <c r="F31" s="473">
        <v>30261.577689929713</v>
      </c>
      <c r="G31" s="473">
        <v>31964.595966061628</v>
      </c>
      <c r="H31" s="473">
        <v>32668.226316135522</v>
      </c>
      <c r="I31" s="473">
        <v>34767.001135262704</v>
      </c>
      <c r="J31" s="473">
        <v>35600.007793119097</v>
      </c>
      <c r="K31" s="473">
        <v>36660.192563540309</v>
      </c>
      <c r="L31" s="473">
        <v>35003.497418398001</v>
      </c>
      <c r="M31" s="473">
        <v>36340.733874453836</v>
      </c>
      <c r="N31" s="473">
        <v>37161.490686609563</v>
      </c>
      <c r="O31" s="473">
        <v>38311.846077224312</v>
      </c>
      <c r="P31" s="543">
        <v>39971.025362852582</v>
      </c>
      <c r="Q31" s="543">
        <v>41259.000944173386</v>
      </c>
      <c r="R31" s="543">
        <v>42509.888166433702</v>
      </c>
      <c r="S31" s="543">
        <v>43543.587833035788</v>
      </c>
      <c r="T31" s="473">
        <v>45378.99774182785</v>
      </c>
      <c r="U31" s="544">
        <v>45973.573504419808</v>
      </c>
      <c r="V31" s="473"/>
      <c r="W31" s="473"/>
      <c r="X31" s="655"/>
      <c r="Y31" s="76"/>
      <c r="Z31" s="76"/>
      <c r="AA31" s="76"/>
      <c r="AB31" s="76"/>
    </row>
    <row r="32" spans="1:33">
      <c r="A32" s="229" t="s">
        <v>173</v>
      </c>
      <c r="B32" s="624" t="s">
        <v>61</v>
      </c>
      <c r="C32" s="473">
        <v>10652.908289011915</v>
      </c>
      <c r="D32" s="473">
        <v>11101.97471171235</v>
      </c>
      <c r="E32" s="473">
        <v>11781.056352439515</v>
      </c>
      <c r="F32" s="473">
        <v>12257.14486680741</v>
      </c>
      <c r="G32" s="473">
        <v>13341.099999251574</v>
      </c>
      <c r="H32" s="473">
        <v>13895.923541690619</v>
      </c>
      <c r="I32" s="473">
        <v>15142.184873536298</v>
      </c>
      <c r="J32" s="473">
        <v>16787.970246315177</v>
      </c>
      <c r="K32" s="473">
        <v>18310.443208668483</v>
      </c>
      <c r="L32" s="473">
        <v>19246.448675482818</v>
      </c>
      <c r="M32" s="473">
        <v>21048.330521310847</v>
      </c>
      <c r="N32" s="473">
        <v>22850.638846028618</v>
      </c>
      <c r="O32" s="473">
        <v>23833.209704918652</v>
      </c>
      <c r="P32" s="543">
        <v>24719.247505352094</v>
      </c>
      <c r="Q32" s="543">
        <v>25612.257831143841</v>
      </c>
      <c r="R32" s="543">
        <v>26856.035219263318</v>
      </c>
      <c r="S32" s="543">
        <v>27735.350849501872</v>
      </c>
      <c r="T32" s="473">
        <v>29922.204979343991</v>
      </c>
      <c r="U32" s="544">
        <v>31336.603496668569</v>
      </c>
      <c r="V32" s="473"/>
      <c r="W32" s="473"/>
      <c r="X32" s="655"/>
      <c r="Y32" s="76"/>
      <c r="Z32" s="76"/>
      <c r="AA32" s="76"/>
      <c r="AB32" s="76"/>
    </row>
    <row r="33" spans="1:33">
      <c r="A33" s="228" t="s">
        <v>173</v>
      </c>
      <c r="B33" s="624" t="s">
        <v>32</v>
      </c>
      <c r="C33" s="473">
        <v>27788.430519598638</v>
      </c>
      <c r="D33" s="473">
        <v>28800.129709281271</v>
      </c>
      <c r="E33" s="473">
        <v>30282.288645028253</v>
      </c>
      <c r="F33" s="473">
        <v>30898.607443198474</v>
      </c>
      <c r="G33" s="473">
        <v>32033.870962304121</v>
      </c>
      <c r="H33" s="473">
        <v>33177.890945815823</v>
      </c>
      <c r="I33" s="473">
        <v>35222.605149754585</v>
      </c>
      <c r="J33" s="473">
        <v>36755.656328974423</v>
      </c>
      <c r="K33" s="473">
        <v>37883.331941781944</v>
      </c>
      <c r="L33" s="473">
        <v>37757.282088791682</v>
      </c>
      <c r="M33" s="473">
        <v>39836.897708743461</v>
      </c>
      <c r="N33" s="473">
        <v>40942.372710454023</v>
      </c>
      <c r="O33" s="473">
        <v>42290.762052001919</v>
      </c>
      <c r="P33" s="543">
        <v>43671.11959259001</v>
      </c>
      <c r="Q33" s="543">
        <v>44929.685593415998</v>
      </c>
      <c r="R33" s="543">
        <v>46213.266534010072</v>
      </c>
      <c r="S33" s="543">
        <v>47855.490228239396</v>
      </c>
      <c r="T33" s="473">
        <v>50220.866670386829</v>
      </c>
      <c r="U33" s="544">
        <v>51407.998337341414</v>
      </c>
      <c r="V33" s="473"/>
      <c r="W33" s="473"/>
      <c r="X33" s="655"/>
      <c r="Y33" s="76"/>
      <c r="Z33" s="76"/>
      <c r="AA33" s="76"/>
      <c r="AB33" s="76"/>
    </row>
    <row r="34" spans="1:33">
      <c r="A34" s="75" t="s">
        <v>173</v>
      </c>
      <c r="B34" s="624" t="s">
        <v>33</v>
      </c>
      <c r="C34" s="473">
        <v>29380.066042479262</v>
      </c>
      <c r="D34" s="473">
        <v>29715.222218128889</v>
      </c>
      <c r="E34" s="473">
        <v>31178.693329727201</v>
      </c>
      <c r="F34" s="473">
        <v>32108.632547686022</v>
      </c>
      <c r="G34" s="473">
        <v>33743.044708469213</v>
      </c>
      <c r="H34" s="473">
        <v>35013.714044342269</v>
      </c>
      <c r="I34" s="473">
        <v>37623.075758099643</v>
      </c>
      <c r="J34" s="473">
        <v>39392.540588399868</v>
      </c>
      <c r="K34" s="473">
        <v>41316.225176698965</v>
      </c>
      <c r="L34" s="473">
        <v>40926.523764567646</v>
      </c>
      <c r="M34" s="473">
        <v>42006.046880742651</v>
      </c>
      <c r="N34" s="473">
        <v>44452.73274579992</v>
      </c>
      <c r="O34" s="473">
        <v>46457.345777031136</v>
      </c>
      <c r="P34" s="543">
        <v>47922.049120745505</v>
      </c>
      <c r="Q34" s="543">
        <v>48799.715467698465</v>
      </c>
      <c r="R34" s="543">
        <v>49879.266472854491</v>
      </c>
      <c r="S34" s="543">
        <v>51809.513627020169</v>
      </c>
      <c r="T34" s="473">
        <v>53937.066379731652</v>
      </c>
      <c r="U34" s="544">
        <v>55454.68929328896</v>
      </c>
      <c r="V34" s="473"/>
      <c r="W34" s="473"/>
      <c r="X34" s="174"/>
      <c r="Y34" s="76"/>
      <c r="Z34" s="76"/>
      <c r="AA34" s="76"/>
      <c r="AB34" s="76"/>
    </row>
    <row r="35" spans="1:33">
      <c r="B35" s="507"/>
      <c r="C35" s="507"/>
      <c r="D35" s="507"/>
      <c r="E35" s="507"/>
      <c r="F35" s="507"/>
      <c r="G35" s="507"/>
      <c r="H35" s="507"/>
      <c r="I35" s="507"/>
      <c r="J35" s="507"/>
      <c r="K35" s="507"/>
      <c r="L35" s="507"/>
      <c r="M35" s="507"/>
      <c r="N35" s="507"/>
      <c r="O35" s="507"/>
      <c r="P35" s="507"/>
      <c r="Q35" s="507"/>
      <c r="R35" s="507"/>
      <c r="S35" s="507"/>
      <c r="T35" s="507"/>
      <c r="U35" s="507"/>
      <c r="V35" s="507"/>
      <c r="W35" s="507"/>
      <c r="X35" s="507"/>
      <c r="Y35" s="2"/>
      <c r="Z35" s="2"/>
      <c r="AA35" s="2"/>
      <c r="AB35" s="2"/>
    </row>
    <row r="36" spans="1:33">
      <c r="B36" s="507"/>
      <c r="C36" s="507"/>
      <c r="D36" s="507"/>
      <c r="E36" s="507"/>
      <c r="F36" s="507"/>
      <c r="G36" s="507"/>
      <c r="H36" s="507"/>
      <c r="I36" s="507"/>
      <c r="J36" s="507"/>
      <c r="K36" s="507"/>
      <c r="L36" s="507"/>
      <c r="M36" s="507"/>
      <c r="N36" s="507"/>
      <c r="O36" s="507"/>
      <c r="P36" s="507"/>
      <c r="Q36" s="507"/>
      <c r="R36" s="507"/>
      <c r="S36" s="507"/>
      <c r="T36" s="507"/>
      <c r="U36" s="507"/>
      <c r="V36" s="507"/>
      <c r="W36" s="507"/>
      <c r="X36" s="507"/>
      <c r="Y36" s="2"/>
      <c r="Z36" s="2"/>
      <c r="AA36" s="2"/>
      <c r="AB36" s="2"/>
    </row>
    <row r="37" spans="1:33">
      <c r="A37" s="2"/>
      <c r="B37" s="223" t="s">
        <v>345</v>
      </c>
      <c r="C37" s="220"/>
      <c r="D37" s="220"/>
      <c r="E37" s="220"/>
      <c r="F37" s="220"/>
      <c r="G37" s="220"/>
      <c r="H37" s="221" t="s">
        <v>313</v>
      </c>
      <c r="I37" s="220"/>
      <c r="J37" s="220"/>
      <c r="K37" s="220"/>
      <c r="L37" s="220"/>
      <c r="M37" s="220"/>
      <c r="N37" s="220"/>
      <c r="O37" s="220"/>
      <c r="P37" s="220"/>
      <c r="Q37" s="220"/>
      <c r="R37" s="220"/>
      <c r="S37" s="220"/>
      <c r="T37" s="220"/>
      <c r="U37" s="220"/>
      <c r="V37" s="220"/>
      <c r="W37" s="221" t="s">
        <v>218</v>
      </c>
      <c r="X37" s="221" t="s">
        <v>219</v>
      </c>
      <c r="Y37" s="2"/>
      <c r="Z37" s="2"/>
      <c r="AA37" s="2"/>
      <c r="AB37" s="2"/>
    </row>
    <row r="38" spans="1:33">
      <c r="A38" s="2"/>
      <c r="B38" s="168" t="s">
        <v>344</v>
      </c>
      <c r="C38" s="191">
        <v>2000</v>
      </c>
      <c r="D38" s="191">
        <v>2001</v>
      </c>
      <c r="E38" s="217">
        <v>2002</v>
      </c>
      <c r="F38" s="217">
        <v>2003</v>
      </c>
      <c r="G38" s="217">
        <v>2004</v>
      </c>
      <c r="H38" s="217">
        <v>2005</v>
      </c>
      <c r="I38" s="217">
        <v>2006</v>
      </c>
      <c r="J38" s="217">
        <v>2007</v>
      </c>
      <c r="K38" s="217">
        <v>2008</v>
      </c>
      <c r="L38" s="217">
        <v>2009</v>
      </c>
      <c r="M38" s="217">
        <v>2010</v>
      </c>
      <c r="N38" s="217">
        <v>2011</v>
      </c>
      <c r="O38" s="217">
        <v>2012</v>
      </c>
      <c r="P38" s="217">
        <v>2013</v>
      </c>
      <c r="Q38" s="217">
        <v>2014</v>
      </c>
      <c r="R38" s="217">
        <v>2015</v>
      </c>
      <c r="S38" s="217">
        <v>2016</v>
      </c>
      <c r="T38" s="191">
        <v>2017</v>
      </c>
      <c r="U38" s="191">
        <v>2018</v>
      </c>
      <c r="V38" s="191">
        <v>2019</v>
      </c>
      <c r="W38" s="191" t="s">
        <v>316</v>
      </c>
      <c r="X38" s="167"/>
      <c r="Y38" s="2"/>
      <c r="Z38" s="2"/>
      <c r="AA38" s="605"/>
      <c r="AB38" s="605"/>
      <c r="AC38" s="605"/>
      <c r="AG38" s="607" t="s">
        <v>218</v>
      </c>
    </row>
    <row r="39" spans="1:33">
      <c r="A39" s="2"/>
      <c r="B39" s="545"/>
      <c r="C39" s="545"/>
      <c r="D39" s="545"/>
      <c r="E39" s="545"/>
      <c r="F39" s="545"/>
      <c r="G39" s="545"/>
      <c r="H39" s="545"/>
      <c r="I39" s="545"/>
      <c r="J39" s="545"/>
      <c r="K39" s="545"/>
      <c r="L39" s="545"/>
      <c r="M39" s="545"/>
      <c r="N39" s="191"/>
      <c r="O39" s="191"/>
      <c r="P39" s="191"/>
      <c r="Q39" s="191"/>
      <c r="R39" s="191"/>
      <c r="S39" s="191"/>
      <c r="T39" s="191"/>
      <c r="U39" s="191"/>
      <c r="V39" s="191"/>
      <c r="W39" s="191"/>
      <c r="X39" s="167"/>
      <c r="Y39" s="2"/>
      <c r="Z39" s="2"/>
      <c r="AA39" s="2"/>
      <c r="AB39" s="2"/>
    </row>
    <row r="40" spans="1:33">
      <c r="A40" s="2"/>
      <c r="B40" s="232" t="s">
        <v>307</v>
      </c>
      <c r="C40" s="541">
        <v>9415.6326178395211</v>
      </c>
      <c r="D40" s="541">
        <v>9584.1083014547221</v>
      </c>
      <c r="E40" s="541">
        <v>9581.7971427275988</v>
      </c>
      <c r="F40" s="541">
        <v>9974.64189782621</v>
      </c>
      <c r="G40" s="541">
        <v>10937.316089074171</v>
      </c>
      <c r="H40" s="541">
        <v>11646.486089233687</v>
      </c>
      <c r="I40" s="541">
        <v>12442.187941037051</v>
      </c>
      <c r="J40" s="541">
        <v>13041.925530932993</v>
      </c>
      <c r="K40" s="541">
        <v>13739.727745814404</v>
      </c>
      <c r="L40" s="541">
        <v>13640.846780428701</v>
      </c>
      <c r="M40" s="541">
        <v>14127.778019072028</v>
      </c>
      <c r="N40" s="541">
        <v>14519.881506483784</v>
      </c>
      <c r="O40" s="541">
        <v>15424.585129886129</v>
      </c>
      <c r="P40" s="541">
        <v>15825.928976482728</v>
      </c>
      <c r="Q40" s="541">
        <v>16154.417574296396</v>
      </c>
      <c r="R40" s="546">
        <v>16502.990613109941</v>
      </c>
      <c r="S40" s="546">
        <v>16936.6128000594</v>
      </c>
      <c r="T40" s="541">
        <v>17101.130830796352</v>
      </c>
      <c r="U40" s="542">
        <v>17571.413178364768</v>
      </c>
      <c r="V40" s="473"/>
      <c r="W40" s="547"/>
      <c r="X40" s="217" t="s">
        <v>322</v>
      </c>
      <c r="Y40" s="2"/>
      <c r="Z40" s="606">
        <v>19</v>
      </c>
      <c r="AA40" s="608">
        <f>SUM(C40:U40)/Z40</f>
        <v>13587.863619206346</v>
      </c>
      <c r="AB40" s="606">
        <v>10</v>
      </c>
      <c r="AC40" s="608">
        <f>SUM(L40:U40)/AB40</f>
        <v>15780.558540898026</v>
      </c>
      <c r="AD40" s="606">
        <v>5</v>
      </c>
      <c r="AE40" s="608">
        <f>SUM(Q40:U40)/AD40</f>
        <v>16853.312999325375</v>
      </c>
      <c r="AF40" s="606"/>
      <c r="AG40" s="608">
        <f>(AA40+AC40+AE40)/3</f>
        <v>15407.24505314325</v>
      </c>
    </row>
    <row r="41" spans="1:33">
      <c r="A41" s="2"/>
      <c r="B41" s="232" t="s">
        <v>308</v>
      </c>
      <c r="C41" s="541">
        <v>9998.1334669525495</v>
      </c>
      <c r="D41" s="541">
        <v>10782.25743807248</v>
      </c>
      <c r="E41" s="541">
        <v>11606.674346927313</v>
      </c>
      <c r="F41" s="541">
        <v>12301.662862723715</v>
      </c>
      <c r="G41" s="541">
        <v>13445.651385008514</v>
      </c>
      <c r="H41" s="541">
        <v>14282.397028230351</v>
      </c>
      <c r="I41" s="541">
        <v>15878.135111486352</v>
      </c>
      <c r="J41" s="541">
        <v>17719.184894264141</v>
      </c>
      <c r="K41" s="541">
        <v>19650.199303388679</v>
      </c>
      <c r="L41" s="541">
        <v>19672.210665522849</v>
      </c>
      <c r="M41" s="541">
        <v>20739.746090563</v>
      </c>
      <c r="N41" s="541">
        <v>22154.249094798179</v>
      </c>
      <c r="O41" s="541">
        <v>22970.448735257396</v>
      </c>
      <c r="P41" s="541">
        <v>23970.20776540412</v>
      </c>
      <c r="Q41" s="541">
        <v>24983.494741777002</v>
      </c>
      <c r="R41" s="546">
        <v>26080.2356203421</v>
      </c>
      <c r="S41" s="546">
        <v>27360.068050725578</v>
      </c>
      <c r="T41" s="541">
        <v>29651.189511682314</v>
      </c>
      <c r="U41" s="542">
        <v>31214.209019921633</v>
      </c>
      <c r="V41" s="473"/>
      <c r="W41" s="547"/>
      <c r="X41" s="217" t="s">
        <v>322</v>
      </c>
      <c r="Y41" s="2"/>
      <c r="Z41" s="606">
        <v>19</v>
      </c>
      <c r="AA41" s="608">
        <f t="shared" ref="AA41:AA104" si="0">SUM(C41:U41)/Z41</f>
        <v>19708.439743844647</v>
      </c>
      <c r="AB41" s="606">
        <v>10</v>
      </c>
      <c r="AC41" s="608">
        <f t="shared" ref="AC41:AC104" si="1">SUM(L41:U41)/AB41</f>
        <v>24879.60592959942</v>
      </c>
      <c r="AD41" s="606">
        <v>5</v>
      </c>
      <c r="AE41" s="608">
        <f t="shared" ref="AE41:AE104" si="2">SUM(Q41:U41)/AD41</f>
        <v>27857.839388889726</v>
      </c>
      <c r="AF41" s="606"/>
      <c r="AG41" s="608">
        <f t="shared" ref="AG41:AG104" si="3">(AA41+AC41+AE41)/3</f>
        <v>24148.628354111264</v>
      </c>
    </row>
    <row r="42" spans="1:33">
      <c r="A42" s="2"/>
      <c r="B42" s="232" t="s">
        <v>309</v>
      </c>
      <c r="C42" s="541">
        <v>5716.4167176834944</v>
      </c>
      <c r="D42" s="541">
        <v>6013.6060146365417</v>
      </c>
      <c r="E42" s="541">
        <v>6385.8514568547953</v>
      </c>
      <c r="F42" s="541">
        <v>6801.5260241453307</v>
      </c>
      <c r="G42" s="541">
        <v>7382.3173665519325</v>
      </c>
      <c r="H42" s="541">
        <v>8033.1656211678792</v>
      </c>
      <c r="I42" s="541">
        <v>8820.1334305514265</v>
      </c>
      <c r="J42" s="541">
        <v>9753.8493685063986</v>
      </c>
      <c r="K42" s="541">
        <v>10380.949159317381</v>
      </c>
      <c r="L42" s="541">
        <v>10782.690788639973</v>
      </c>
      <c r="M42" s="541">
        <v>11705.41993290483</v>
      </c>
      <c r="N42" s="541">
        <v>12595.779896468788</v>
      </c>
      <c r="O42" s="541">
        <v>13472.396477702701</v>
      </c>
      <c r="P42" s="541">
        <v>14411.230213460485</v>
      </c>
      <c r="Q42" s="541">
        <v>15283.385646423249</v>
      </c>
      <c r="R42" s="546">
        <v>16136.076468058645</v>
      </c>
      <c r="S42" s="546">
        <v>17011.724372223198</v>
      </c>
      <c r="T42" s="541">
        <v>18108.201426029842</v>
      </c>
      <c r="U42" s="542">
        <v>19329.77589962292</v>
      </c>
      <c r="V42" s="473"/>
      <c r="W42" s="547"/>
      <c r="X42" s="217" t="s">
        <v>322</v>
      </c>
      <c r="Y42" s="2"/>
      <c r="Z42" s="606">
        <v>19</v>
      </c>
      <c r="AA42" s="608">
        <f t="shared" si="0"/>
        <v>11480.236646365778</v>
      </c>
      <c r="AB42" s="606">
        <v>10</v>
      </c>
      <c r="AC42" s="608">
        <f t="shared" si="1"/>
        <v>14883.66811215346</v>
      </c>
      <c r="AD42" s="606">
        <v>5</v>
      </c>
      <c r="AE42" s="608">
        <f t="shared" si="2"/>
        <v>17173.832762471571</v>
      </c>
      <c r="AF42" s="606"/>
      <c r="AG42" s="608">
        <f t="shared" si="3"/>
        <v>14512.579173663602</v>
      </c>
    </row>
    <row r="43" spans="1:33">
      <c r="A43" s="2"/>
      <c r="B43" s="232" t="s">
        <v>310</v>
      </c>
      <c r="C43" s="541">
        <v>15887.086498612152</v>
      </c>
      <c r="D43" s="541">
        <v>16690.303164069166</v>
      </c>
      <c r="E43" s="541">
        <v>17490.978380021377</v>
      </c>
      <c r="F43" s="541">
        <v>18141.632519258314</v>
      </c>
      <c r="G43" s="541">
        <v>19261.67564355037</v>
      </c>
      <c r="H43" s="541">
        <v>20307.4247963124</v>
      </c>
      <c r="I43" s="541">
        <v>22474.171301974289</v>
      </c>
      <c r="J43" s="541">
        <v>24083.215608754323</v>
      </c>
      <c r="K43" s="541">
        <v>25738.785725269478</v>
      </c>
      <c r="L43" s="541">
        <v>25026.931032972909</v>
      </c>
      <c r="M43" s="541">
        <v>26070.690746299981</v>
      </c>
      <c r="N43" s="541">
        <v>27865.144703482441</v>
      </c>
      <c r="O43" s="541">
        <v>28589.478301428393</v>
      </c>
      <c r="P43" s="541">
        <v>29595.832693541939</v>
      </c>
      <c r="Q43" s="541">
        <v>30357.720385648026</v>
      </c>
      <c r="R43" s="546">
        <v>30851.997990207987</v>
      </c>
      <c r="S43" s="546">
        <v>31768.481357215489</v>
      </c>
      <c r="T43" s="541">
        <v>33620.432377563971</v>
      </c>
      <c r="U43" s="542">
        <v>34702.554722727175</v>
      </c>
      <c r="V43" s="473"/>
      <c r="W43" s="547"/>
      <c r="X43" s="217" t="s">
        <v>322</v>
      </c>
      <c r="Y43" s="2"/>
      <c r="Z43" s="606">
        <v>19</v>
      </c>
      <c r="AA43" s="608">
        <f t="shared" si="0"/>
        <v>25185.501997311061</v>
      </c>
      <c r="AB43" s="606">
        <v>10</v>
      </c>
      <c r="AC43" s="608">
        <f t="shared" si="1"/>
        <v>29844.92643110883</v>
      </c>
      <c r="AD43" s="606">
        <v>5</v>
      </c>
      <c r="AE43" s="608">
        <f t="shared" si="2"/>
        <v>32260.237366672525</v>
      </c>
      <c r="AF43" s="606"/>
      <c r="AG43" s="608">
        <f t="shared" si="3"/>
        <v>29096.888598364138</v>
      </c>
    </row>
    <row r="44" spans="1:33">
      <c r="A44" s="2"/>
      <c r="B44" s="232" t="s">
        <v>311</v>
      </c>
      <c r="C44" s="541">
        <v>22592.738097677517</v>
      </c>
      <c r="D44" s="541">
        <v>23723.699204438461</v>
      </c>
      <c r="E44" s="541">
        <v>24770.57457564291</v>
      </c>
      <c r="F44" s="541">
        <v>25347.234471149502</v>
      </c>
      <c r="G44" s="541">
        <v>26574.20486763653</v>
      </c>
      <c r="H44" s="541">
        <v>27516.809839817466</v>
      </c>
      <c r="I44" s="541">
        <v>29777.998651195991</v>
      </c>
      <c r="J44" s="541">
        <v>31556.601884939326</v>
      </c>
      <c r="K44" s="541">
        <v>32994.897022034173</v>
      </c>
      <c r="L44" s="541">
        <v>32204.172291473904</v>
      </c>
      <c r="M44" s="541">
        <v>33281.702890064924</v>
      </c>
      <c r="N44" s="541">
        <v>34802.056861136443</v>
      </c>
      <c r="O44" s="541">
        <v>35359.982307877915</v>
      </c>
      <c r="P44" s="541">
        <v>36575.695167764541</v>
      </c>
      <c r="Q44" s="541">
        <v>37604.644856449253</v>
      </c>
      <c r="R44" s="546">
        <v>38767.030202076821</v>
      </c>
      <c r="S44" s="546">
        <v>40276.314427634767</v>
      </c>
      <c r="T44" s="541">
        <v>42598.799016464953</v>
      </c>
      <c r="U44" s="542">
        <v>43737.738089598883</v>
      </c>
      <c r="V44" s="473"/>
      <c r="W44" s="547"/>
      <c r="X44" s="217" t="s">
        <v>322</v>
      </c>
      <c r="Y44" s="2"/>
      <c r="Z44" s="606">
        <v>19</v>
      </c>
      <c r="AA44" s="608">
        <f t="shared" si="0"/>
        <v>32634.889196056542</v>
      </c>
      <c r="AB44" s="606">
        <v>10</v>
      </c>
      <c r="AC44" s="608">
        <f t="shared" si="1"/>
        <v>37520.813611054247</v>
      </c>
      <c r="AD44" s="606">
        <v>5</v>
      </c>
      <c r="AE44" s="608">
        <f t="shared" si="2"/>
        <v>40596.905318444929</v>
      </c>
      <c r="AF44" s="606"/>
      <c r="AG44" s="608">
        <f t="shared" si="3"/>
        <v>36917.536041851905</v>
      </c>
    </row>
    <row r="45" spans="1:33">
      <c r="A45" s="2"/>
      <c r="B45" s="232" t="s">
        <v>392</v>
      </c>
      <c r="C45" s="541">
        <v>8808.1728329555935</v>
      </c>
      <c r="D45" s="541">
        <v>8938.3134434347285</v>
      </c>
      <c r="E45" s="541">
        <v>8981.1812698832982</v>
      </c>
      <c r="F45" s="541">
        <v>9210.3591601358694</v>
      </c>
      <c r="G45" s="541">
        <v>9915.3275143797</v>
      </c>
      <c r="H45" s="541">
        <v>10544.180403293081</v>
      </c>
      <c r="I45" s="541">
        <v>11430.601346787987</v>
      </c>
      <c r="J45" s="541">
        <v>12239.528727138266</v>
      </c>
      <c r="K45" s="541">
        <v>12855.820970084698</v>
      </c>
      <c r="L45" s="541">
        <v>12648.634742610582</v>
      </c>
      <c r="M45" s="541">
        <v>13438.05948257614</v>
      </c>
      <c r="N45" s="541">
        <v>14320.897449018958</v>
      </c>
      <c r="O45" s="541">
        <v>14831.731812023261</v>
      </c>
      <c r="P45" s="541">
        <v>15329.586559127667</v>
      </c>
      <c r="Q45" s="541">
        <v>15654.736835739883</v>
      </c>
      <c r="R45" s="546">
        <v>15661.935124615393</v>
      </c>
      <c r="S45" s="546">
        <v>15674.980046645212</v>
      </c>
      <c r="T45" s="541">
        <v>16156.204685548595</v>
      </c>
      <c r="U45" s="542">
        <v>16590.22224940575</v>
      </c>
      <c r="V45" s="473"/>
      <c r="W45" s="547"/>
      <c r="X45" s="217" t="s">
        <v>322</v>
      </c>
      <c r="Y45" s="2"/>
      <c r="Z45" s="606">
        <v>19</v>
      </c>
      <c r="AA45" s="608">
        <f t="shared" si="0"/>
        <v>12801.603929231822</v>
      </c>
      <c r="AB45" s="606">
        <v>10</v>
      </c>
      <c r="AC45" s="608">
        <f t="shared" si="1"/>
        <v>15030.698898731143</v>
      </c>
      <c r="AD45" s="606">
        <v>5</v>
      </c>
      <c r="AE45" s="608">
        <f t="shared" si="2"/>
        <v>15947.615788390967</v>
      </c>
      <c r="AF45" s="606"/>
      <c r="AG45" s="608">
        <f t="shared" si="3"/>
        <v>14593.306205451312</v>
      </c>
    </row>
    <row r="46" spans="1:33">
      <c r="A46" s="2"/>
      <c r="B46" s="232" t="s">
        <v>391</v>
      </c>
      <c r="C46" s="541">
        <v>10920.791076495163</v>
      </c>
      <c r="D46" s="541">
        <v>11104.606712473442</v>
      </c>
      <c r="E46" s="541">
        <v>11277.438733862355</v>
      </c>
      <c r="F46" s="541">
        <v>11815.535502534192</v>
      </c>
      <c r="G46" s="541">
        <v>12855.578616879933</v>
      </c>
      <c r="H46" s="541">
        <v>13607.4762144133</v>
      </c>
      <c r="I46" s="541">
        <v>14507.895459419995</v>
      </c>
      <c r="J46" s="541">
        <v>15346.450900646829</v>
      </c>
      <c r="K46" s="541">
        <v>15983.817210115913</v>
      </c>
      <c r="L46" s="541">
        <v>15907.774439644392</v>
      </c>
      <c r="M46" s="541">
        <v>16559.281335545693</v>
      </c>
      <c r="N46" s="541">
        <v>17080.782416529706</v>
      </c>
      <c r="O46" s="541">
        <v>17692.401361196175</v>
      </c>
      <c r="P46" s="541">
        <v>18111.86582396027</v>
      </c>
      <c r="Q46" s="541">
        <v>18586.566529357726</v>
      </c>
      <c r="R46" s="546">
        <v>18878.067732265554</v>
      </c>
      <c r="S46" s="546">
        <v>19757.518148417337</v>
      </c>
      <c r="T46" s="541">
        <v>20097.87482315036</v>
      </c>
      <c r="U46" s="542">
        <v>20713.433189947773</v>
      </c>
      <c r="V46" s="473"/>
      <c r="W46" s="547"/>
      <c r="X46" s="217" t="s">
        <v>322</v>
      </c>
      <c r="Y46" s="2"/>
      <c r="Z46" s="606">
        <v>19</v>
      </c>
      <c r="AA46" s="608">
        <f t="shared" si="0"/>
        <v>15831.850327729271</v>
      </c>
      <c r="AB46" s="606">
        <v>10</v>
      </c>
      <c r="AC46" s="608">
        <f t="shared" si="1"/>
        <v>18338.556580001499</v>
      </c>
      <c r="AD46" s="606">
        <v>5</v>
      </c>
      <c r="AE46" s="608">
        <f t="shared" si="2"/>
        <v>19606.69208462775</v>
      </c>
      <c r="AF46" s="606"/>
      <c r="AG46" s="608">
        <f t="shared" si="3"/>
        <v>17925.699664119507</v>
      </c>
    </row>
    <row r="47" spans="1:33">
      <c r="A47" s="2"/>
      <c r="B47" s="232" t="s">
        <v>312</v>
      </c>
      <c r="C47" s="541">
        <v>1985.1403695463043</v>
      </c>
      <c r="D47" s="541">
        <v>2065.0700640706209</v>
      </c>
      <c r="E47" s="541">
        <v>2174.2669011322491</v>
      </c>
      <c r="F47" s="541">
        <v>2252.8461358381433</v>
      </c>
      <c r="G47" s="541">
        <v>2403.475276700427</v>
      </c>
      <c r="H47" s="541">
        <v>2564.0501296349753</v>
      </c>
      <c r="I47" s="541">
        <v>2731.306962493336</v>
      </c>
      <c r="J47" s="541">
        <v>2912.3810808969074</v>
      </c>
      <c r="K47" s="541">
        <v>3049.3966895057088</v>
      </c>
      <c r="L47" s="541">
        <v>3095.157755404367</v>
      </c>
      <c r="M47" s="541">
        <v>3225.3230472515802</v>
      </c>
      <c r="N47" s="541">
        <v>3352.7031864207902</v>
      </c>
      <c r="O47" s="541">
        <v>3463.6188962693614</v>
      </c>
      <c r="P47" s="541">
        <v>3611.0148151810577</v>
      </c>
      <c r="Q47" s="541">
        <v>3757.6616460978858</v>
      </c>
      <c r="R47" s="546">
        <v>3814.0628247783493</v>
      </c>
      <c r="S47" s="546">
        <v>3813.1936526907261</v>
      </c>
      <c r="T47" s="541">
        <v>3891.4410609931406</v>
      </c>
      <c r="U47" s="542">
        <v>3987.5039900290794</v>
      </c>
      <c r="V47" s="473"/>
      <c r="W47" s="547"/>
      <c r="X47" s="217" t="s">
        <v>322</v>
      </c>
      <c r="Y47" s="2"/>
      <c r="Z47" s="606">
        <v>19</v>
      </c>
      <c r="AA47" s="608">
        <f t="shared" si="0"/>
        <v>3060.506025522895</v>
      </c>
      <c r="AB47" s="606">
        <v>10</v>
      </c>
      <c r="AC47" s="608">
        <f t="shared" si="1"/>
        <v>3601.1680875116335</v>
      </c>
      <c r="AD47" s="606">
        <v>5</v>
      </c>
      <c r="AE47" s="608">
        <f t="shared" si="2"/>
        <v>3852.7726349178365</v>
      </c>
      <c r="AF47" s="606"/>
      <c r="AG47" s="608">
        <f t="shared" si="3"/>
        <v>3504.8155826507887</v>
      </c>
    </row>
    <row r="48" spans="1:33">
      <c r="A48" s="2"/>
      <c r="B48" s="232" t="s">
        <v>318</v>
      </c>
      <c r="C48" s="541">
        <v>7986.0298276529174</v>
      </c>
      <c r="D48" s="541">
        <v>8260.9175385614617</v>
      </c>
      <c r="E48" s="541">
        <v>8552.2042183787289</v>
      </c>
      <c r="F48" s="541">
        <v>8917.2004478893814</v>
      </c>
      <c r="G48" s="541">
        <v>9519.4627292832683</v>
      </c>
      <c r="H48" s="541">
        <v>10132.572301440156</v>
      </c>
      <c r="I48" s="541">
        <v>10959.081895929699</v>
      </c>
      <c r="J48" s="541">
        <v>11721.845804207565</v>
      </c>
      <c r="K48" s="541">
        <v>12260.670946187427</v>
      </c>
      <c r="L48" s="541">
        <v>12232.999690535034</v>
      </c>
      <c r="M48" s="541">
        <v>12876.538205835446</v>
      </c>
      <c r="N48" s="541">
        <v>13592.239991370676</v>
      </c>
      <c r="O48" s="541">
        <v>14152.439191407948</v>
      </c>
      <c r="P48" s="541">
        <v>14763.996793002652</v>
      </c>
      <c r="Q48" s="541">
        <v>15342.848094256495</v>
      </c>
      <c r="R48" s="541">
        <v>15814.920215846669</v>
      </c>
      <c r="S48" s="546">
        <v>16358.375310116746</v>
      </c>
      <c r="T48" s="541">
        <v>17151.488953813037</v>
      </c>
      <c r="U48" s="542">
        <v>17948.303812914761</v>
      </c>
      <c r="V48" s="473"/>
      <c r="W48" s="547"/>
      <c r="X48" s="217" t="s">
        <v>322</v>
      </c>
      <c r="Y48" s="2"/>
      <c r="Z48" s="606">
        <v>19</v>
      </c>
      <c r="AA48" s="608">
        <f t="shared" si="0"/>
        <v>12554.954524664741</v>
      </c>
      <c r="AB48" s="606">
        <v>10</v>
      </c>
      <c r="AC48" s="608">
        <f t="shared" si="1"/>
        <v>15023.415025909946</v>
      </c>
      <c r="AD48" s="606">
        <v>5</v>
      </c>
      <c r="AE48" s="608">
        <f t="shared" si="2"/>
        <v>16523.187277389541</v>
      </c>
      <c r="AF48" s="606"/>
      <c r="AG48" s="608">
        <f t="shared" si="3"/>
        <v>14700.518942654744</v>
      </c>
    </row>
    <row r="49" spans="1:33">
      <c r="A49" s="2"/>
      <c r="B49" s="624" t="s">
        <v>111</v>
      </c>
      <c r="C49" s="548">
        <v>783.91010723216948</v>
      </c>
      <c r="D49" s="548">
        <v>810.89313379049304</v>
      </c>
      <c r="E49" s="473">
        <v>839.48588605147052</v>
      </c>
      <c r="F49" s="473">
        <v>888.15337000542638</v>
      </c>
      <c r="G49" s="473">
        <v>885.84081897245244</v>
      </c>
      <c r="H49" s="473">
        <v>979.2739786118035</v>
      </c>
      <c r="I49" s="473">
        <v>1031.6431348355402</v>
      </c>
      <c r="J49" s="473">
        <v>1176.1263574338359</v>
      </c>
      <c r="K49" s="473">
        <v>1218.1182148054274</v>
      </c>
      <c r="L49" s="473">
        <v>1454.6630148312884</v>
      </c>
      <c r="M49" s="473">
        <v>1637.3779870802814</v>
      </c>
      <c r="N49" s="473">
        <v>1626.76479325583</v>
      </c>
      <c r="O49" s="473">
        <v>1806.7639297496953</v>
      </c>
      <c r="P49" s="543">
        <v>1874.7656344805321</v>
      </c>
      <c r="Q49" s="543">
        <v>1897.5259375948799</v>
      </c>
      <c r="R49" s="543">
        <v>1886.6929768980515</v>
      </c>
      <c r="S49" s="543">
        <v>1896.9925195675198</v>
      </c>
      <c r="T49" s="473">
        <v>1934.6367541135426</v>
      </c>
      <c r="U49" s="544">
        <v>1955.0062077555708</v>
      </c>
      <c r="V49" s="473"/>
      <c r="W49" s="547">
        <v>1703.4937192406987</v>
      </c>
      <c r="X49" s="217" t="s">
        <v>411</v>
      </c>
      <c r="Y49" s="2"/>
      <c r="Z49" s="606">
        <v>19</v>
      </c>
      <c r="AA49" s="608">
        <f t="shared" si="0"/>
        <v>1399.1913030034639</v>
      </c>
      <c r="AB49" s="606">
        <v>10</v>
      </c>
      <c r="AC49" s="608">
        <f t="shared" si="1"/>
        <v>1797.1189755327196</v>
      </c>
      <c r="AD49" s="606">
        <v>5</v>
      </c>
      <c r="AE49" s="608">
        <f t="shared" si="2"/>
        <v>1914.1708791859128</v>
      </c>
      <c r="AF49" s="606"/>
      <c r="AG49" s="608">
        <f t="shared" si="3"/>
        <v>1703.4937192406987</v>
      </c>
    </row>
    <row r="50" spans="1:33">
      <c r="A50" s="2"/>
      <c r="B50" s="624" t="s">
        <v>100</v>
      </c>
      <c r="C50" s="625">
        <v>3861.3341724260013</v>
      </c>
      <c r="D50" s="473">
        <v>4301.3527987499201</v>
      </c>
      <c r="E50" s="473">
        <v>4661.3715534107578</v>
      </c>
      <c r="F50" s="473">
        <v>4994.5188073191694</v>
      </c>
      <c r="G50" s="473">
        <v>5422.7784619430986</v>
      </c>
      <c r="H50" s="473">
        <v>5865.306196125689</v>
      </c>
      <c r="I50" s="473">
        <v>6559.7832567799451</v>
      </c>
      <c r="J50" s="473">
        <v>7276.3029686908203</v>
      </c>
      <c r="K50" s="473">
        <v>8228.3742389057443</v>
      </c>
      <c r="L50" s="473">
        <v>8814.8108560500823</v>
      </c>
      <c r="M50" s="473">
        <v>9628.0257834083623</v>
      </c>
      <c r="N50" s="473">
        <v>10207.752347214931</v>
      </c>
      <c r="O50" s="473">
        <v>10526.235445768791</v>
      </c>
      <c r="P50" s="543">
        <v>10571.01065012136</v>
      </c>
      <c r="Q50" s="543">
        <v>11259.225893816203</v>
      </c>
      <c r="R50" s="543">
        <v>11662.030481035306</v>
      </c>
      <c r="S50" s="543">
        <v>11868.178968101696</v>
      </c>
      <c r="T50" s="473">
        <v>12930.140034596612</v>
      </c>
      <c r="U50" s="544">
        <v>13364.155396651358</v>
      </c>
      <c r="V50" s="473"/>
      <c r="W50" s="547">
        <v>10608.786673349707</v>
      </c>
      <c r="X50" s="217" t="s">
        <v>411</v>
      </c>
      <c r="Y50" s="2"/>
      <c r="Z50" s="606">
        <v>19</v>
      </c>
      <c r="AA50" s="608">
        <f t="shared" si="0"/>
        <v>8526.4572795324129</v>
      </c>
      <c r="AB50" s="606">
        <v>10</v>
      </c>
      <c r="AC50" s="608">
        <f t="shared" si="1"/>
        <v>11083.15658567647</v>
      </c>
      <c r="AD50" s="606">
        <v>5</v>
      </c>
      <c r="AE50" s="608">
        <f t="shared" si="2"/>
        <v>12216.746154840235</v>
      </c>
      <c r="AF50" s="606"/>
      <c r="AG50" s="608">
        <f t="shared" si="3"/>
        <v>10608.786673349707</v>
      </c>
    </row>
    <row r="51" spans="1:33">
      <c r="A51" s="2"/>
      <c r="B51" s="624" t="s">
        <v>88</v>
      </c>
      <c r="C51" s="473">
        <v>8162.587572728773</v>
      </c>
      <c r="D51" s="473">
        <v>8480.0704586281663</v>
      </c>
      <c r="E51" s="473">
        <v>8981.3492673444362</v>
      </c>
      <c r="F51" s="473">
        <v>9682.4760351134992</v>
      </c>
      <c r="G51" s="473">
        <v>10234.930904678537</v>
      </c>
      <c r="H51" s="473">
        <v>11022.147466971119</v>
      </c>
      <c r="I51" s="473">
        <v>11380.094422725173</v>
      </c>
      <c r="J51" s="473">
        <v>11897.103821203917</v>
      </c>
      <c r="K51" s="473">
        <v>12218.047386562404</v>
      </c>
      <c r="L51" s="473">
        <v>12294.61248899251</v>
      </c>
      <c r="M51" s="473">
        <v>12655.137410304942</v>
      </c>
      <c r="N51" s="473">
        <v>13046.128511370938</v>
      </c>
      <c r="O51" s="473">
        <v>13482.721123076541</v>
      </c>
      <c r="P51" s="543">
        <v>13823.828232526876</v>
      </c>
      <c r="Q51" s="543">
        <v>14326.283007894024</v>
      </c>
      <c r="R51" s="543">
        <v>14711.220854331177</v>
      </c>
      <c r="S51" s="543">
        <v>15036.364149591584</v>
      </c>
      <c r="T51" s="473">
        <v>15207.179148877296</v>
      </c>
      <c r="U51" s="544">
        <v>15481.787619575396</v>
      </c>
      <c r="V51" s="473"/>
      <c r="W51" s="547">
        <v>13725.383173437716</v>
      </c>
      <c r="X51" s="217" t="s">
        <v>10</v>
      </c>
      <c r="Y51" s="2"/>
      <c r="Z51" s="606">
        <v>19</v>
      </c>
      <c r="AA51" s="608">
        <f t="shared" si="0"/>
        <v>12217.056309605123</v>
      </c>
      <c r="AB51" s="606">
        <v>10</v>
      </c>
      <c r="AC51" s="608">
        <f t="shared" si="1"/>
        <v>14006.526254654129</v>
      </c>
      <c r="AD51" s="606">
        <v>5</v>
      </c>
      <c r="AE51" s="608">
        <f t="shared" si="2"/>
        <v>14952.566956053895</v>
      </c>
      <c r="AF51" s="606"/>
      <c r="AG51" s="608">
        <f t="shared" si="3"/>
        <v>13725.383173437716</v>
      </c>
    </row>
    <row r="52" spans="1:33">
      <c r="A52" s="2"/>
      <c r="B52" s="624" t="s">
        <v>102</v>
      </c>
      <c r="C52" s="473">
        <v>3097.3072922330502</v>
      </c>
      <c r="D52" s="473">
        <v>3191.2663234077568</v>
      </c>
      <c r="E52" s="473">
        <v>3564.0960260590186</v>
      </c>
      <c r="F52" s="473">
        <v>3614.6072775506764</v>
      </c>
      <c r="G52" s="473">
        <v>3978.6971944820448</v>
      </c>
      <c r="H52" s="473">
        <v>4555.1858423721242</v>
      </c>
      <c r="I52" s="473">
        <v>5048.8764491589391</v>
      </c>
      <c r="J52" s="473">
        <v>5697.2513278017686</v>
      </c>
      <c r="K52" s="473">
        <v>6221.4233730329852</v>
      </c>
      <c r="L52" s="473">
        <v>6092.7832449360149</v>
      </c>
      <c r="M52" s="473">
        <v>6230.297027912975</v>
      </c>
      <c r="N52" s="473">
        <v>6346.3951224502307</v>
      </c>
      <c r="O52" s="473">
        <v>6772.5283333016487</v>
      </c>
      <c r="P52" s="543">
        <v>6980.4230376562928</v>
      </c>
      <c r="Q52" s="543">
        <v>7199.2454778797182</v>
      </c>
      <c r="R52" s="543">
        <v>7096.6006149312889</v>
      </c>
      <c r="S52" s="543">
        <v>6756.9350743435225</v>
      </c>
      <c r="T52" s="473">
        <v>6650.5849398244136</v>
      </c>
      <c r="U52" s="544">
        <v>6452.3551652903052</v>
      </c>
      <c r="V52" s="473"/>
      <c r="W52" s="547">
        <v>6348.0189693411958</v>
      </c>
      <c r="X52" s="217" t="s">
        <v>411</v>
      </c>
      <c r="Y52" s="2"/>
      <c r="Z52" s="606">
        <v>19</v>
      </c>
      <c r="AA52" s="608">
        <f t="shared" si="0"/>
        <v>5555.0978497170936</v>
      </c>
      <c r="AB52" s="606">
        <v>10</v>
      </c>
      <c r="AC52" s="608">
        <f t="shared" si="1"/>
        <v>6657.8148038526415</v>
      </c>
      <c r="AD52" s="606">
        <v>5</v>
      </c>
      <c r="AE52" s="608">
        <f t="shared" si="2"/>
        <v>6831.1442544538495</v>
      </c>
      <c r="AF52" s="606"/>
      <c r="AG52" s="608">
        <f t="shared" si="3"/>
        <v>6348.0189693411958</v>
      </c>
    </row>
    <row r="53" spans="1:33">
      <c r="A53" s="2"/>
      <c r="B53" s="624" t="s">
        <v>224</v>
      </c>
      <c r="C53" s="473">
        <v>16526.987215946796</v>
      </c>
      <c r="D53" s="473">
        <v>15804.121556634298</v>
      </c>
      <c r="E53" s="473">
        <v>15994.17614857542</v>
      </c>
      <c r="F53" s="473">
        <v>17059.137162774885</v>
      </c>
      <c r="G53" s="473">
        <v>18284.467664943626</v>
      </c>
      <c r="H53" s="473">
        <v>19784.96678872683</v>
      </c>
      <c r="I53" s="473">
        <v>22634.001002018606</v>
      </c>
      <c r="J53" s="473">
        <v>24994.558223349639</v>
      </c>
      <c r="K53" s="473">
        <v>25064.101767033448</v>
      </c>
      <c r="L53" s="473">
        <v>21852.203082156444</v>
      </c>
      <c r="M53" s="473">
        <v>20134.817246904153</v>
      </c>
      <c r="N53" s="473">
        <v>19876.215322879638</v>
      </c>
      <c r="O53" s="473">
        <v>20672.912061517083</v>
      </c>
      <c r="P53" s="543">
        <v>20656.381575296771</v>
      </c>
      <c r="Q53" s="543">
        <v>21599.199135669533</v>
      </c>
      <c r="R53" s="543">
        <v>22422.029389551972</v>
      </c>
      <c r="S53" s="543">
        <v>23670.30225571238</v>
      </c>
      <c r="T53" s="473">
        <v>24644.551883064025</v>
      </c>
      <c r="U53" s="544">
        <v>26868.133523842946</v>
      </c>
      <c r="V53" s="473"/>
      <c r="W53" s="547">
        <v>22352.159665367097</v>
      </c>
      <c r="X53" s="217" t="s">
        <v>328</v>
      </c>
      <c r="Y53" s="2"/>
      <c r="Z53" s="606">
        <v>19</v>
      </c>
      <c r="AA53" s="608">
        <f t="shared" si="0"/>
        <v>20975.961210873607</v>
      </c>
      <c r="AB53" s="606">
        <v>10</v>
      </c>
      <c r="AC53" s="608">
        <f t="shared" si="1"/>
        <v>22239.674547659502</v>
      </c>
      <c r="AD53" s="606">
        <v>5</v>
      </c>
      <c r="AE53" s="608">
        <f t="shared" si="2"/>
        <v>23840.84323756817</v>
      </c>
      <c r="AF53" s="606"/>
      <c r="AG53" s="608">
        <f t="shared" si="3"/>
        <v>22352.159665367097</v>
      </c>
    </row>
    <row r="54" spans="1:33">
      <c r="A54" s="2"/>
      <c r="B54" s="624" t="s">
        <v>225</v>
      </c>
      <c r="C54" s="473">
        <v>11916.582608877601</v>
      </c>
      <c r="D54" s="473">
        <v>11514.619106933122</v>
      </c>
      <c r="E54" s="473">
        <v>10310.129116240707</v>
      </c>
      <c r="F54" s="473">
        <v>11307.7579844436</v>
      </c>
      <c r="G54" s="473">
        <v>12527.800496265138</v>
      </c>
      <c r="H54" s="473">
        <v>13916.530513468333</v>
      </c>
      <c r="I54" s="473">
        <v>15334.936860514643</v>
      </c>
      <c r="J54" s="473">
        <v>16994.695983768299</v>
      </c>
      <c r="K54" s="473">
        <v>17850.130189532603</v>
      </c>
      <c r="L54" s="473">
        <v>16753.39488786837</v>
      </c>
      <c r="M54" s="473">
        <v>18524.856755926608</v>
      </c>
      <c r="N54" s="473">
        <v>19817.450476547863</v>
      </c>
      <c r="O54" s="473">
        <v>19764.225013871808</v>
      </c>
      <c r="P54" s="473">
        <v>20365.613349231644</v>
      </c>
      <c r="Q54" s="473">
        <v>20008.320643771774</v>
      </c>
      <c r="R54" s="473">
        <v>20551.833191986141</v>
      </c>
      <c r="S54" s="543">
        <v>20130.408025709665</v>
      </c>
      <c r="T54" s="473">
        <v>20843.155067644162</v>
      </c>
      <c r="U54" s="544">
        <v>20610.568549528161</v>
      </c>
      <c r="V54" s="473"/>
      <c r="W54" s="547">
        <v>18985.858999454835</v>
      </c>
      <c r="X54" s="217" t="s">
        <v>10</v>
      </c>
      <c r="Y54" s="2"/>
      <c r="Z54" s="606">
        <v>19</v>
      </c>
      <c r="AA54" s="608">
        <f t="shared" si="0"/>
        <v>16791.737306427905</v>
      </c>
      <c r="AB54" s="606">
        <v>10</v>
      </c>
      <c r="AC54" s="608">
        <f t="shared" si="1"/>
        <v>19736.982596208622</v>
      </c>
      <c r="AD54" s="606">
        <v>5</v>
      </c>
      <c r="AE54" s="608">
        <f t="shared" si="2"/>
        <v>20428.857095727981</v>
      </c>
      <c r="AF54" s="606"/>
      <c r="AG54" s="608">
        <f t="shared" si="3"/>
        <v>18985.858999454835</v>
      </c>
    </row>
    <row r="55" spans="1:33">
      <c r="A55" s="2"/>
      <c r="B55" s="624" t="s">
        <v>103</v>
      </c>
      <c r="C55" s="473">
        <v>2327.3625214891849</v>
      </c>
      <c r="D55" s="473">
        <v>2621.8543644933829</v>
      </c>
      <c r="E55" s="473">
        <v>3031.1218818626098</v>
      </c>
      <c r="F55" s="473">
        <v>3539.6302673293876</v>
      </c>
      <c r="G55" s="473">
        <v>4038.4550748538804</v>
      </c>
      <c r="H55" s="473">
        <v>4772.5900473490938</v>
      </c>
      <c r="I55" s="473">
        <v>5609.1689695322484</v>
      </c>
      <c r="J55" s="473">
        <v>6609.1718237920295</v>
      </c>
      <c r="K55" s="473">
        <v>7264.5611950984949</v>
      </c>
      <c r="L55" s="473">
        <v>6326.6579685748575</v>
      </c>
      <c r="M55" s="473">
        <v>6565.6786603947139</v>
      </c>
      <c r="N55" s="473">
        <v>7019.7677484600417</v>
      </c>
      <c r="O55" s="473">
        <v>7649.0615312185073</v>
      </c>
      <c r="P55" s="543">
        <v>8003.0877626105657</v>
      </c>
      <c r="Q55" s="543">
        <v>8405.0736547164161</v>
      </c>
      <c r="R55" s="543">
        <v>8727.3854472115054</v>
      </c>
      <c r="S55" s="543">
        <v>8808.5727142255455</v>
      </c>
      <c r="T55" s="473">
        <v>9620.8184910551736</v>
      </c>
      <c r="U55" s="544">
        <v>10343.175590151519</v>
      </c>
      <c r="V55" s="473"/>
      <c r="W55" s="547">
        <v>7903.7530755221678</v>
      </c>
      <c r="X55" s="217" t="s">
        <v>411</v>
      </c>
      <c r="Y55" s="2"/>
      <c r="Z55" s="606">
        <v>19</v>
      </c>
      <c r="AA55" s="608">
        <f t="shared" si="0"/>
        <v>6383.3260902325874</v>
      </c>
      <c r="AB55" s="606">
        <v>10</v>
      </c>
      <c r="AC55" s="608">
        <f t="shared" si="1"/>
        <v>8146.9279568618849</v>
      </c>
      <c r="AD55" s="606">
        <v>5</v>
      </c>
      <c r="AE55" s="608">
        <f t="shared" si="2"/>
        <v>9181.0051794720312</v>
      </c>
      <c r="AF55" s="606"/>
      <c r="AG55" s="608">
        <f t="shared" si="3"/>
        <v>7903.7530755221678</v>
      </c>
    </row>
    <row r="56" spans="1:33">
      <c r="A56" s="2"/>
      <c r="B56" s="624" t="s">
        <v>226</v>
      </c>
      <c r="C56" s="543">
        <v>33120.054179475585</v>
      </c>
      <c r="D56" s="543">
        <v>32117.912324037585</v>
      </c>
      <c r="E56" s="543">
        <v>30862.222687938054</v>
      </c>
      <c r="F56" s="543">
        <v>31387.282955443316</v>
      </c>
      <c r="G56" s="543">
        <v>34176.464601480744</v>
      </c>
      <c r="H56" s="543">
        <v>35207.577243005609</v>
      </c>
      <c r="I56" s="543">
        <v>36362.219316902097</v>
      </c>
      <c r="J56" s="543">
        <v>37865.493486317224</v>
      </c>
      <c r="K56" s="543">
        <v>38515.263796528357</v>
      </c>
      <c r="L56" s="543">
        <v>34693.086745269342</v>
      </c>
      <c r="M56" s="543">
        <v>33732.847449979039</v>
      </c>
      <c r="N56" s="543">
        <v>35492.618487326821</v>
      </c>
      <c r="O56" s="543">
        <v>35498.982089251454</v>
      </c>
      <c r="P56" s="543">
        <v>37419.892817180778</v>
      </c>
      <c r="Q56" s="543">
        <v>38223.372261024713</v>
      </c>
      <c r="R56" s="543">
        <v>38249.054868463521</v>
      </c>
      <c r="S56" s="543">
        <v>38390.271649017523</v>
      </c>
      <c r="T56" s="473">
        <v>39454.629830678139</v>
      </c>
      <c r="U56" s="553">
        <v>41287.592286246945</v>
      </c>
      <c r="V56" s="473"/>
      <c r="W56" s="609">
        <v>37420.982466642745</v>
      </c>
      <c r="X56" s="217" t="s">
        <v>329</v>
      </c>
      <c r="Y56" s="2"/>
      <c r="Z56" s="606">
        <v>19</v>
      </c>
      <c r="AA56" s="608">
        <f t="shared" si="0"/>
        <v>35897.728372398247</v>
      </c>
      <c r="AB56" s="606">
        <v>10</v>
      </c>
      <c r="AC56" s="608">
        <f t="shared" si="1"/>
        <v>37244.234848443826</v>
      </c>
      <c r="AD56" s="606">
        <v>5</v>
      </c>
      <c r="AE56" s="608">
        <f t="shared" si="2"/>
        <v>39120.984179086168</v>
      </c>
      <c r="AF56" s="606"/>
      <c r="AG56" s="608">
        <f t="shared" si="3"/>
        <v>37420.982466642745</v>
      </c>
    </row>
    <row r="57" spans="1:33">
      <c r="A57" s="2"/>
      <c r="B57" s="624" t="s">
        <v>24</v>
      </c>
      <c r="C57" s="473">
        <v>26328.673683715166</v>
      </c>
      <c r="D57" s="473">
        <v>27336.682690061447</v>
      </c>
      <c r="E57" s="473">
        <v>28718.241079556035</v>
      </c>
      <c r="F57" s="473">
        <v>29693.905912923681</v>
      </c>
      <c r="G57" s="473">
        <v>31327.377492297459</v>
      </c>
      <c r="H57" s="473">
        <v>32575.069253964855</v>
      </c>
      <c r="I57" s="473">
        <v>34306.652309400401</v>
      </c>
      <c r="J57" s="473">
        <v>36560.405648064188</v>
      </c>
      <c r="K57" s="473">
        <v>37459.307649506998</v>
      </c>
      <c r="L57" s="473">
        <v>40300.308231609502</v>
      </c>
      <c r="M57" s="473">
        <v>39324.368953004239</v>
      </c>
      <c r="N57" s="473">
        <v>41965.358418991891</v>
      </c>
      <c r="O57" s="473">
        <v>42826.789579995973</v>
      </c>
      <c r="P57" s="543">
        <v>45902.04794836104</v>
      </c>
      <c r="Q57" s="543">
        <v>46880.220657158519</v>
      </c>
      <c r="R57" s="543">
        <v>46276.150685386259</v>
      </c>
      <c r="S57" s="543">
        <v>47305.880022429716</v>
      </c>
      <c r="T57" s="473">
        <v>49628.811813879161</v>
      </c>
      <c r="U57" s="544">
        <v>51663.365094844878</v>
      </c>
      <c r="V57" s="473"/>
      <c r="W57" s="547">
        <v>44105.012583087053</v>
      </c>
      <c r="X57" s="217" t="s">
        <v>10</v>
      </c>
      <c r="Y57" s="2"/>
      <c r="Z57" s="606">
        <v>19</v>
      </c>
      <c r="AA57" s="608">
        <f t="shared" si="0"/>
        <v>38756.821953955339</v>
      </c>
      <c r="AB57" s="606">
        <v>10</v>
      </c>
      <c r="AC57" s="608">
        <f t="shared" si="1"/>
        <v>45207.330140566119</v>
      </c>
      <c r="AD57" s="606">
        <v>5</v>
      </c>
      <c r="AE57" s="608">
        <f t="shared" si="2"/>
        <v>48350.885654739708</v>
      </c>
      <c r="AF57" s="606"/>
      <c r="AG57" s="608">
        <f t="shared" si="3"/>
        <v>44105.012583087053</v>
      </c>
    </row>
    <row r="58" spans="1:33">
      <c r="A58" s="2"/>
      <c r="B58" s="624" t="s">
        <v>33</v>
      </c>
      <c r="C58" s="473">
        <v>29380.066042479262</v>
      </c>
      <c r="D58" s="473">
        <v>29715.222218128889</v>
      </c>
      <c r="E58" s="473">
        <v>31178.693329727201</v>
      </c>
      <c r="F58" s="473">
        <v>32108.632547686022</v>
      </c>
      <c r="G58" s="473">
        <v>33743.044708469213</v>
      </c>
      <c r="H58" s="473">
        <v>35013.714044342269</v>
      </c>
      <c r="I58" s="473">
        <v>37623.075758099643</v>
      </c>
      <c r="J58" s="473">
        <v>39392.540588399868</v>
      </c>
      <c r="K58" s="473">
        <v>41316.225176698965</v>
      </c>
      <c r="L58" s="473">
        <v>40926.523764567646</v>
      </c>
      <c r="M58" s="473">
        <v>42006.046880742651</v>
      </c>
      <c r="N58" s="473">
        <v>44452.73274579992</v>
      </c>
      <c r="O58" s="473">
        <v>46457.345777031136</v>
      </c>
      <c r="P58" s="543">
        <v>47922.049120745505</v>
      </c>
      <c r="Q58" s="543">
        <v>48799.715467698465</v>
      </c>
      <c r="R58" s="543">
        <v>49879.266472854491</v>
      </c>
      <c r="S58" s="543">
        <v>51809.513627020169</v>
      </c>
      <c r="T58" s="473">
        <v>53937.066379731652</v>
      </c>
      <c r="U58" s="544">
        <v>55454.68929328896</v>
      </c>
      <c r="V58" s="473"/>
      <c r="W58" s="547">
        <v>47259.412680066343</v>
      </c>
      <c r="X58" s="217" t="s">
        <v>10</v>
      </c>
      <c r="Y58" s="2"/>
      <c r="Z58" s="606">
        <v>19</v>
      </c>
      <c r="AA58" s="608">
        <f t="shared" si="0"/>
        <v>41637.692839132214</v>
      </c>
      <c r="AB58" s="606">
        <v>10</v>
      </c>
      <c r="AC58" s="608">
        <f t="shared" si="1"/>
        <v>48164.494952948058</v>
      </c>
      <c r="AD58" s="606">
        <v>5</v>
      </c>
      <c r="AE58" s="608">
        <f t="shared" si="2"/>
        <v>51976.050248118743</v>
      </c>
      <c r="AF58" s="606"/>
      <c r="AG58" s="608">
        <f t="shared" si="3"/>
        <v>47259.412680066343</v>
      </c>
    </row>
    <row r="59" spans="1:33">
      <c r="A59" s="2"/>
      <c r="B59" s="624" t="s">
        <v>112</v>
      </c>
      <c r="C59" s="473">
        <v>3663.4452525431448</v>
      </c>
      <c r="D59" s="473">
        <v>4082.682329530368</v>
      </c>
      <c r="E59" s="473">
        <v>4504.9764853300985</v>
      </c>
      <c r="F59" s="473">
        <v>5018.8900562362214</v>
      </c>
      <c r="G59" s="473">
        <v>5581.871257643782</v>
      </c>
      <c r="H59" s="473">
        <v>7290.2299529226257</v>
      </c>
      <c r="I59" s="473">
        <v>9989.2064728304395</v>
      </c>
      <c r="J59" s="473">
        <v>12724.348337384139</v>
      </c>
      <c r="K59" s="473">
        <v>14047.660194798154</v>
      </c>
      <c r="L59" s="473">
        <v>15162.887798569804</v>
      </c>
      <c r="M59" s="473">
        <v>15884.044788290814</v>
      </c>
      <c r="N59" s="473">
        <v>15754.152362614832</v>
      </c>
      <c r="O59" s="473">
        <v>16193.395665399987</v>
      </c>
      <c r="P59" s="543">
        <v>17216.178534861083</v>
      </c>
      <c r="Q59" s="543">
        <v>17808.901899148324</v>
      </c>
      <c r="R59" s="543">
        <v>17973.090667173361</v>
      </c>
      <c r="S59" s="543">
        <v>17417.086694596459</v>
      </c>
      <c r="T59" s="473">
        <v>17525.27963100393</v>
      </c>
      <c r="U59" s="544">
        <v>18044.136783798302</v>
      </c>
      <c r="V59" s="473"/>
      <c r="W59" s="547">
        <v>15688.827068434761</v>
      </c>
      <c r="X59" s="217" t="s">
        <v>411</v>
      </c>
      <c r="Y59" s="2"/>
      <c r="Z59" s="606">
        <v>19</v>
      </c>
      <c r="AA59" s="608">
        <f t="shared" si="0"/>
        <v>12414.866587614519</v>
      </c>
      <c r="AB59" s="606">
        <v>10</v>
      </c>
      <c r="AC59" s="608">
        <f t="shared" si="1"/>
        <v>16897.91548254569</v>
      </c>
      <c r="AD59" s="606">
        <v>5</v>
      </c>
      <c r="AE59" s="608">
        <f t="shared" si="2"/>
        <v>17753.699135144074</v>
      </c>
      <c r="AF59" s="606"/>
      <c r="AG59" s="608">
        <f t="shared" si="3"/>
        <v>15688.827068434761</v>
      </c>
    </row>
    <row r="60" spans="1:33">
      <c r="A60" s="2"/>
      <c r="B60" s="624" t="s">
        <v>66</v>
      </c>
      <c r="C60" s="473">
        <v>26238.184463313624</v>
      </c>
      <c r="D60" s="473">
        <v>27102.454793433524</v>
      </c>
      <c r="E60" s="473">
        <v>27812.359144138412</v>
      </c>
      <c r="F60" s="473">
        <v>27482.055913332711</v>
      </c>
      <c r="G60" s="473">
        <v>27956.382286340831</v>
      </c>
      <c r="H60" s="473">
        <v>29258.701615237824</v>
      </c>
      <c r="I60" s="473">
        <v>30326.452728864599</v>
      </c>
      <c r="J60" s="473">
        <v>30996.428799744997</v>
      </c>
      <c r="K60" s="473">
        <v>30299.925482837029</v>
      </c>
      <c r="L60" s="473">
        <v>28760.512858649148</v>
      </c>
      <c r="M60" s="473">
        <v>29099.057209720744</v>
      </c>
      <c r="N60" s="473">
        <v>29503.708068462427</v>
      </c>
      <c r="O60" s="473">
        <v>30656.133945773683</v>
      </c>
      <c r="P60" s="473">
        <v>29977.739769835462</v>
      </c>
      <c r="Q60" s="543">
        <v>30482.198110292411</v>
      </c>
      <c r="R60" s="543">
        <v>30696.338389100809</v>
      </c>
      <c r="S60" s="543">
        <v>30863.266925401778</v>
      </c>
      <c r="T60" s="473">
        <v>31155.144751936812</v>
      </c>
      <c r="U60" s="544">
        <v>32087.729154744251</v>
      </c>
      <c r="V60" s="473"/>
      <c r="W60" s="547">
        <v>30299.50918807392</v>
      </c>
      <c r="X60" s="217" t="s">
        <v>10</v>
      </c>
      <c r="Y60" s="2"/>
      <c r="Z60" s="606">
        <v>19</v>
      </c>
      <c r="AA60" s="608">
        <f t="shared" si="0"/>
        <v>29513.409179534792</v>
      </c>
      <c r="AB60" s="606">
        <v>10</v>
      </c>
      <c r="AC60" s="608">
        <f t="shared" si="1"/>
        <v>30328.182918391751</v>
      </c>
      <c r="AD60" s="606">
        <v>5</v>
      </c>
      <c r="AE60" s="608">
        <f t="shared" si="2"/>
        <v>31056.935466295214</v>
      </c>
      <c r="AF60" s="606"/>
      <c r="AG60" s="608">
        <f t="shared" si="3"/>
        <v>30299.50918807392</v>
      </c>
    </row>
    <row r="61" spans="1:33">
      <c r="A61" s="2"/>
      <c r="B61" s="624" t="s">
        <v>23</v>
      </c>
      <c r="C61" s="473">
        <v>35763.210233806662</v>
      </c>
      <c r="D61" s="473">
        <v>35689.48306035623</v>
      </c>
      <c r="E61" s="473">
        <v>35551.589738602452</v>
      </c>
      <c r="F61" s="473">
        <v>36338.584161279359</v>
      </c>
      <c r="G61" s="473">
        <v>37461.932988835106</v>
      </c>
      <c r="H61" s="473">
        <v>38492.094185535789</v>
      </c>
      <c r="I61" s="473">
        <v>39170.685119132031</v>
      </c>
      <c r="J61" s="473">
        <v>40300.179781949257</v>
      </c>
      <c r="K61" s="473">
        <v>40565.779826556784</v>
      </c>
      <c r="L61" s="473">
        <v>39422.342101255621</v>
      </c>
      <c r="M61" s="473">
        <v>39740.617935130969</v>
      </c>
      <c r="N61" s="473">
        <v>40168.327893278758</v>
      </c>
      <c r="O61" s="473">
        <v>41753.101382745575</v>
      </c>
      <c r="P61" s="543">
        <v>44273.421846616373</v>
      </c>
      <c r="Q61" s="543">
        <v>46331.982418070496</v>
      </c>
      <c r="R61" s="543">
        <v>46911.962273363773</v>
      </c>
      <c r="S61" s="543">
        <v>47215.786178014467</v>
      </c>
      <c r="T61" s="473">
        <v>47660.717305774808</v>
      </c>
      <c r="U61" s="544">
        <v>47303.048506289539</v>
      </c>
      <c r="V61" s="473"/>
      <c r="W61" s="547">
        <v>44073.83542497141</v>
      </c>
      <c r="X61" s="217" t="s">
        <v>10</v>
      </c>
      <c r="Y61" s="2"/>
      <c r="Z61" s="606">
        <v>19</v>
      </c>
      <c r="AA61" s="608">
        <f t="shared" si="0"/>
        <v>41058.676154557579</v>
      </c>
      <c r="AB61" s="606">
        <v>10</v>
      </c>
      <c r="AC61" s="608">
        <f t="shared" si="1"/>
        <v>44078.130784054039</v>
      </c>
      <c r="AD61" s="606">
        <v>5</v>
      </c>
      <c r="AE61" s="608">
        <f t="shared" si="2"/>
        <v>47084.699336302619</v>
      </c>
      <c r="AF61" s="606"/>
      <c r="AG61" s="608">
        <f t="shared" si="3"/>
        <v>44073.83542497141</v>
      </c>
    </row>
    <row r="62" spans="1:33">
      <c r="A62" s="2"/>
      <c r="B62" s="624" t="s">
        <v>113</v>
      </c>
      <c r="C62" s="473">
        <v>1346.7432045044145</v>
      </c>
      <c r="D62" s="473">
        <v>1419.1377816156237</v>
      </c>
      <c r="E62" s="473">
        <v>1469.8457612473364</v>
      </c>
      <c r="F62" s="473">
        <v>1541.1859229643549</v>
      </c>
      <c r="G62" s="473">
        <v>1638.9161649751736</v>
      </c>
      <c r="H62" s="473">
        <v>1773.8885878310036</v>
      </c>
      <c r="I62" s="473">
        <v>1923.4175729533329</v>
      </c>
      <c r="J62" s="473">
        <v>2088.7209353098651</v>
      </c>
      <c r="K62" s="473">
        <v>2231.6894644164604</v>
      </c>
      <c r="L62" s="473">
        <v>2335.9187165649359</v>
      </c>
      <c r="M62" s="473">
        <v>2466.9029487395305</v>
      </c>
      <c r="N62" s="473">
        <v>2650.7299333245196</v>
      </c>
      <c r="O62" s="473">
        <v>2844.7025647447535</v>
      </c>
      <c r="P62" s="543">
        <v>3033.4046320922671</v>
      </c>
      <c r="Q62" s="543">
        <v>3240.8856233872598</v>
      </c>
      <c r="R62" s="543">
        <v>3451.3985067060048</v>
      </c>
      <c r="S62" s="543">
        <v>3696.7761931380187</v>
      </c>
      <c r="T62" s="473">
        <v>3998.4194235374384</v>
      </c>
      <c r="U62" s="544">
        <v>4371.7549858204593</v>
      </c>
      <c r="V62" s="473"/>
      <c r="W62" s="547">
        <v>3154.0741861581846</v>
      </c>
      <c r="X62" s="217" t="s">
        <v>411</v>
      </c>
      <c r="Y62" s="2"/>
      <c r="Z62" s="606">
        <v>19</v>
      </c>
      <c r="AA62" s="608">
        <f t="shared" si="0"/>
        <v>2501.2862591511976</v>
      </c>
      <c r="AB62" s="606">
        <v>10</v>
      </c>
      <c r="AC62" s="608">
        <f t="shared" si="1"/>
        <v>3209.089352805519</v>
      </c>
      <c r="AD62" s="606">
        <v>5</v>
      </c>
      <c r="AE62" s="608">
        <f t="shared" si="2"/>
        <v>3751.8469465178364</v>
      </c>
      <c r="AF62" s="606"/>
      <c r="AG62" s="608">
        <f t="shared" si="3"/>
        <v>3154.0741861581846</v>
      </c>
    </row>
    <row r="63" spans="1:33">
      <c r="A63" s="2"/>
      <c r="B63" s="624" t="s">
        <v>58</v>
      </c>
      <c r="C63" s="473">
        <v>12734.216776224712</v>
      </c>
      <c r="D63" s="473">
        <v>12659.774830736471</v>
      </c>
      <c r="E63" s="473">
        <v>12917.434313732254</v>
      </c>
      <c r="F63" s="473">
        <v>13399.257669550414</v>
      </c>
      <c r="G63" s="473">
        <v>13905.820756657364</v>
      </c>
      <c r="H63" s="473">
        <v>14850.102787295533</v>
      </c>
      <c r="I63" s="473">
        <v>16099.494696434094</v>
      </c>
      <c r="J63" s="473">
        <v>16765.324423418006</v>
      </c>
      <c r="K63" s="473">
        <v>17170.590853954141</v>
      </c>
      <c r="L63" s="473">
        <v>16392.957415838126</v>
      </c>
      <c r="M63" s="473">
        <v>16164.981164695815</v>
      </c>
      <c r="N63" s="473">
        <v>16321.983423674779</v>
      </c>
      <c r="O63" s="473">
        <v>16582.130092630236</v>
      </c>
      <c r="P63" s="543">
        <v>16607.182357601938</v>
      </c>
      <c r="Q63" s="543">
        <v>16861.346513440865</v>
      </c>
      <c r="R63" s="543">
        <v>17386.939586039574</v>
      </c>
      <c r="S63" s="543">
        <v>17947.963341695522</v>
      </c>
      <c r="T63" s="473">
        <v>18229.587681129302</v>
      </c>
      <c r="U63" s="544">
        <v>18554.129282384358</v>
      </c>
      <c r="V63" s="473"/>
      <c r="W63" s="547">
        <v>16924.010033987754</v>
      </c>
      <c r="X63" s="217" t="s">
        <v>10</v>
      </c>
      <c r="Y63" s="2"/>
      <c r="Z63" s="606">
        <v>19</v>
      </c>
      <c r="AA63" s="608">
        <f t="shared" si="0"/>
        <v>15871.116735112286</v>
      </c>
      <c r="AB63" s="606">
        <v>10</v>
      </c>
      <c r="AC63" s="608">
        <f t="shared" si="1"/>
        <v>17104.920085913051</v>
      </c>
      <c r="AD63" s="606">
        <v>5</v>
      </c>
      <c r="AE63" s="608">
        <f t="shared" si="2"/>
        <v>17795.993280937921</v>
      </c>
      <c r="AF63" s="606"/>
      <c r="AG63" s="608">
        <f t="shared" si="3"/>
        <v>16924.010033987754</v>
      </c>
    </row>
    <row r="64" spans="1:33">
      <c r="A64" s="2"/>
      <c r="B64" s="624" t="s">
        <v>78</v>
      </c>
      <c r="C64" s="473">
        <v>6027.3251855033513</v>
      </c>
      <c r="D64" s="473">
        <v>6483.76108187312</v>
      </c>
      <c r="E64" s="473">
        <v>6962.7982275149297</v>
      </c>
      <c r="F64" s="473">
        <v>7644.9277059204596</v>
      </c>
      <c r="G64" s="473">
        <v>8809.5269448127656</v>
      </c>
      <c r="H64" s="473">
        <v>10005.937250823925</v>
      </c>
      <c r="I64" s="473">
        <v>11409.255597267786</v>
      </c>
      <c r="J64" s="473">
        <v>12781.809092885223</v>
      </c>
      <c r="K64" s="473">
        <v>14409.221883814525</v>
      </c>
      <c r="L64" s="473">
        <v>14580.580800427564</v>
      </c>
      <c r="M64" s="473">
        <v>15927.87470371493</v>
      </c>
      <c r="N64" s="473">
        <v>17166.69564347191</v>
      </c>
      <c r="O64" s="473">
        <v>17807.417740989218</v>
      </c>
      <c r="P64" s="543">
        <v>18298.847064827896</v>
      </c>
      <c r="Q64" s="543">
        <v>18949.882439969962</v>
      </c>
      <c r="R64" s="543">
        <v>18389.743750261292</v>
      </c>
      <c r="S64" s="543">
        <v>18098.422859457092</v>
      </c>
      <c r="T64" s="473">
        <v>18915.939891369639</v>
      </c>
      <c r="U64" s="544">
        <v>19994.804078800506</v>
      </c>
      <c r="V64" s="473"/>
      <c r="W64" s="547">
        <v>16835.747060849462</v>
      </c>
      <c r="X64" s="217" t="s">
        <v>10</v>
      </c>
      <c r="Y64" s="2"/>
      <c r="Z64" s="606">
        <v>19</v>
      </c>
      <c r="AA64" s="608">
        <f t="shared" si="0"/>
        <v>13824.461681247685</v>
      </c>
      <c r="AB64" s="606">
        <v>10</v>
      </c>
      <c r="AC64" s="608">
        <f t="shared" si="1"/>
        <v>17813.020897329003</v>
      </c>
      <c r="AD64" s="606">
        <v>5</v>
      </c>
      <c r="AE64" s="608">
        <f t="shared" si="2"/>
        <v>18869.758603971695</v>
      </c>
      <c r="AF64" s="606"/>
      <c r="AG64" s="608">
        <f t="shared" si="3"/>
        <v>16835.747060849462</v>
      </c>
    </row>
    <row r="65" spans="1:33">
      <c r="A65" s="2"/>
      <c r="B65" s="624" t="s">
        <v>32</v>
      </c>
      <c r="C65" s="473">
        <v>27788.430519598638</v>
      </c>
      <c r="D65" s="473">
        <v>28800.129709281271</v>
      </c>
      <c r="E65" s="473">
        <v>30282.288645028253</v>
      </c>
      <c r="F65" s="473">
        <v>30898.607443198474</v>
      </c>
      <c r="G65" s="473">
        <v>32033.870962304121</v>
      </c>
      <c r="H65" s="473">
        <v>33177.890945815823</v>
      </c>
      <c r="I65" s="473">
        <v>35222.605149754585</v>
      </c>
      <c r="J65" s="473">
        <v>36755.656328974423</v>
      </c>
      <c r="K65" s="473">
        <v>37883.331941781944</v>
      </c>
      <c r="L65" s="473">
        <v>37757.282088791682</v>
      </c>
      <c r="M65" s="473">
        <v>39836.897708743461</v>
      </c>
      <c r="N65" s="473">
        <v>40942.372710454023</v>
      </c>
      <c r="O65" s="473">
        <v>42290.762052001919</v>
      </c>
      <c r="P65" s="543">
        <v>43671.11959259001</v>
      </c>
      <c r="Q65" s="543">
        <v>44929.685593415998</v>
      </c>
      <c r="R65" s="543">
        <v>46213.266534010072</v>
      </c>
      <c r="S65" s="543">
        <v>47855.490228239396</v>
      </c>
      <c r="T65" s="473">
        <v>50220.866670386829</v>
      </c>
      <c r="U65" s="544">
        <v>51407.998337341414</v>
      </c>
      <c r="V65" s="473"/>
      <c r="W65" s="547">
        <v>43826.161930227383</v>
      </c>
      <c r="X65" s="217" t="s">
        <v>10</v>
      </c>
      <c r="Y65" s="2"/>
      <c r="Z65" s="606">
        <v>19</v>
      </c>
      <c r="AA65" s="608">
        <f t="shared" si="0"/>
        <v>38840.450166405913</v>
      </c>
      <c r="AB65" s="606">
        <v>10</v>
      </c>
      <c r="AC65" s="608">
        <f t="shared" si="1"/>
        <v>44512.574151597473</v>
      </c>
      <c r="AD65" s="606">
        <v>5</v>
      </c>
      <c r="AE65" s="608">
        <f t="shared" si="2"/>
        <v>48125.46147267874</v>
      </c>
      <c r="AF65" s="606"/>
      <c r="AG65" s="608">
        <f t="shared" si="3"/>
        <v>43826.161930227383</v>
      </c>
    </row>
    <row r="66" spans="1:33">
      <c r="A66" s="2"/>
      <c r="B66" s="624" t="s">
        <v>227</v>
      </c>
      <c r="C66" s="473">
        <v>5437.3844977252811</v>
      </c>
      <c r="D66" s="473">
        <v>5658.0886888298555</v>
      </c>
      <c r="E66" s="473">
        <v>5873.411376366319</v>
      </c>
      <c r="F66" s="473">
        <v>6369.4574768475477</v>
      </c>
      <c r="G66" s="473">
        <v>6669.7218066644864</v>
      </c>
      <c r="H66" s="473">
        <v>6873.4157688847754</v>
      </c>
      <c r="I66" s="473">
        <v>7214.4673550045845</v>
      </c>
      <c r="J66" s="473">
        <v>7297.398432872169</v>
      </c>
      <c r="K66" s="473">
        <v>7484.3700234355765</v>
      </c>
      <c r="L66" s="473">
        <v>7403.0441458856149</v>
      </c>
      <c r="M66" s="473">
        <v>7555.2043083287444</v>
      </c>
      <c r="N66" s="473">
        <v>7694.3551108735192</v>
      </c>
      <c r="O66" s="473">
        <v>7886.9019339452707</v>
      </c>
      <c r="P66" s="543">
        <v>7913.0616720725184</v>
      </c>
      <c r="Q66" s="543">
        <v>8179.4564402615997</v>
      </c>
      <c r="R66" s="543">
        <v>8371.3743756713629</v>
      </c>
      <c r="S66" s="543">
        <v>8242.6295922490535</v>
      </c>
      <c r="T66" s="473">
        <v>8352.9443464106425</v>
      </c>
      <c r="U66" s="544">
        <v>8648.0887995729117</v>
      </c>
      <c r="V66" s="473"/>
      <c r="W66" s="547">
        <v>7901.9871409780062</v>
      </c>
      <c r="X66" s="217" t="s">
        <v>10</v>
      </c>
      <c r="Y66" s="2"/>
      <c r="Z66" s="606">
        <v>19</v>
      </c>
      <c r="AA66" s="608">
        <f t="shared" si="0"/>
        <v>7322.3566395737798</v>
      </c>
      <c r="AB66" s="606">
        <v>10</v>
      </c>
      <c r="AC66" s="608">
        <f t="shared" si="1"/>
        <v>8024.706072527124</v>
      </c>
      <c r="AD66" s="606">
        <v>5</v>
      </c>
      <c r="AE66" s="608">
        <f t="shared" si="2"/>
        <v>8358.8987108331148</v>
      </c>
      <c r="AF66" s="606"/>
      <c r="AG66" s="608">
        <f t="shared" si="3"/>
        <v>7901.9871409780062</v>
      </c>
    </row>
    <row r="67" spans="1:33">
      <c r="A67" s="2"/>
      <c r="B67" s="624" t="s">
        <v>114</v>
      </c>
      <c r="C67" s="473">
        <v>1326.089813855727</v>
      </c>
      <c r="D67" s="473">
        <v>1384.8972818954223</v>
      </c>
      <c r="E67" s="473">
        <v>1428.0178968432783</v>
      </c>
      <c r="F67" s="473">
        <v>1459.584661584455</v>
      </c>
      <c r="G67" s="473">
        <v>1518.932589900563</v>
      </c>
      <c r="H67" s="473">
        <v>1546.7084405902344</v>
      </c>
      <c r="I67" s="473">
        <v>1609.1046737839681</v>
      </c>
      <c r="J67" s="473">
        <v>1701.9711364258847</v>
      </c>
      <c r="K67" s="473">
        <v>1769.2524346066168</v>
      </c>
      <c r="L67" s="473">
        <v>1773.7297707932958</v>
      </c>
      <c r="M67" s="473">
        <v>1781.5633173390406</v>
      </c>
      <c r="N67" s="473">
        <v>1820.8893040888006</v>
      </c>
      <c r="O67" s="473">
        <v>1891.5303879820729</v>
      </c>
      <c r="P67" s="543">
        <v>2006.3278813607342</v>
      </c>
      <c r="Q67" s="543">
        <v>2114.480315269212</v>
      </c>
      <c r="R67" s="543">
        <v>2122.2355917540872</v>
      </c>
      <c r="S67" s="543">
        <v>2169.7558068285994</v>
      </c>
      <c r="T67" s="473">
        <v>2276.5957297723066</v>
      </c>
      <c r="U67" s="544">
        <v>2424.7558448055524</v>
      </c>
      <c r="V67" s="473"/>
      <c r="W67" s="547">
        <v>2018.6261908859817</v>
      </c>
      <c r="X67" s="217" t="s">
        <v>411</v>
      </c>
      <c r="Y67" s="2"/>
      <c r="Z67" s="606">
        <v>19</v>
      </c>
      <c r="AA67" s="608">
        <f t="shared" si="0"/>
        <v>1796.1275199726235</v>
      </c>
      <c r="AB67" s="606">
        <v>10</v>
      </c>
      <c r="AC67" s="608">
        <f t="shared" si="1"/>
        <v>2038.1863949993701</v>
      </c>
      <c r="AD67" s="606">
        <v>5</v>
      </c>
      <c r="AE67" s="608">
        <f t="shared" si="2"/>
        <v>2221.5646576859517</v>
      </c>
      <c r="AF67" s="606"/>
      <c r="AG67" s="608">
        <f t="shared" si="3"/>
        <v>2018.6261908859817</v>
      </c>
    </row>
    <row r="68" spans="1:33">
      <c r="A68" s="2"/>
      <c r="B68" s="624" t="s">
        <v>228</v>
      </c>
      <c r="C68" s="473">
        <v>40694.792212858621</v>
      </c>
      <c r="D68" s="473">
        <v>44112.326988212822</v>
      </c>
      <c r="E68" s="473">
        <v>43861.570409395361</v>
      </c>
      <c r="F68" s="473">
        <v>45898.581199362066</v>
      </c>
      <c r="G68" s="473">
        <v>47914.37378251223</v>
      </c>
      <c r="H68" s="473">
        <v>49909.880909684864</v>
      </c>
      <c r="I68" s="473">
        <v>53960.556594817434</v>
      </c>
      <c r="J68" s="473">
        <v>56666.44157243464</v>
      </c>
      <c r="K68" s="473">
        <v>58305.379304993818</v>
      </c>
      <c r="L68" s="473">
        <v>55337.676032766023</v>
      </c>
      <c r="M68" s="473">
        <v>55241.074900474108</v>
      </c>
      <c r="N68" s="473">
        <v>54984.510394777739</v>
      </c>
      <c r="O68" s="473">
        <v>53137.215070449725</v>
      </c>
      <c r="P68" s="543">
        <v>52547.333090103646</v>
      </c>
      <c r="Q68" s="554">
        <v>54607.553812384052</v>
      </c>
      <c r="R68" s="554">
        <v>56287.731027506969</v>
      </c>
      <c r="S68" s="554">
        <v>58221.971210467309</v>
      </c>
      <c r="T68" s="548">
        <v>61044.784531137164</v>
      </c>
      <c r="U68" s="553">
        <v>63880.771046130627</v>
      </c>
      <c r="V68" s="473"/>
      <c r="W68" s="547">
        <v>56105.778743793395</v>
      </c>
      <c r="X68" s="217" t="s">
        <v>328</v>
      </c>
      <c r="Y68" s="2"/>
      <c r="Z68" s="606">
        <v>19</v>
      </c>
      <c r="AA68" s="608">
        <f t="shared" si="0"/>
        <v>52979.711794235227</v>
      </c>
      <c r="AB68" s="606">
        <v>10</v>
      </c>
      <c r="AC68" s="608">
        <f t="shared" si="1"/>
        <v>56529.062111619729</v>
      </c>
      <c r="AD68" s="606">
        <v>5</v>
      </c>
      <c r="AE68" s="608">
        <f t="shared" si="2"/>
        <v>58808.562325525229</v>
      </c>
      <c r="AF68" s="606"/>
      <c r="AG68" s="608">
        <f t="shared" si="3"/>
        <v>56105.778743793395</v>
      </c>
    </row>
    <row r="69" spans="1:33">
      <c r="A69" s="2"/>
      <c r="B69" s="624" t="s">
        <v>115</v>
      </c>
      <c r="C69" s="473">
        <v>2732.0948677860379</v>
      </c>
      <c r="D69" s="473">
        <v>2957.9173969622975</v>
      </c>
      <c r="E69" s="473">
        <v>3260.1923662765889</v>
      </c>
      <c r="F69" s="473">
        <v>3507.9345676506341</v>
      </c>
      <c r="G69" s="473">
        <v>3749.2414308761663</v>
      </c>
      <c r="H69" s="473">
        <v>4078.0359542305318</v>
      </c>
      <c r="I69" s="473">
        <v>4430.0068945577996</v>
      </c>
      <c r="J69" s="473">
        <v>5304.2183148454242</v>
      </c>
      <c r="K69" s="473">
        <v>5608.4075670861057</v>
      </c>
      <c r="L69" s="473">
        <v>5967.7508080965172</v>
      </c>
      <c r="M69" s="473">
        <v>6674.8628196004502</v>
      </c>
      <c r="N69" s="473">
        <v>7269.3431327834978</v>
      </c>
      <c r="O69" s="473">
        <v>7692.5815367432479</v>
      </c>
      <c r="P69" s="543">
        <v>7897.8544940884558</v>
      </c>
      <c r="Q69" s="543">
        <v>8405.2696956125073</v>
      </c>
      <c r="R69" s="543">
        <v>8949.8370591689672</v>
      </c>
      <c r="S69" s="543">
        <v>9656.339261974148</v>
      </c>
      <c r="T69" s="473">
        <v>10173.051068543318</v>
      </c>
      <c r="U69" s="544">
        <v>10534.855703373047</v>
      </c>
      <c r="V69" s="473"/>
      <c r="W69" s="547">
        <v>8040.4324936698104</v>
      </c>
      <c r="X69" s="217" t="s">
        <v>411</v>
      </c>
      <c r="Y69" s="2"/>
      <c r="Z69" s="606">
        <v>19</v>
      </c>
      <c r="AA69" s="608">
        <f t="shared" si="0"/>
        <v>6255.2523652766176</v>
      </c>
      <c r="AB69" s="606">
        <v>10</v>
      </c>
      <c r="AC69" s="608">
        <f t="shared" si="1"/>
        <v>8322.1745579984163</v>
      </c>
      <c r="AD69" s="606">
        <v>5</v>
      </c>
      <c r="AE69" s="608">
        <f t="shared" si="2"/>
        <v>9543.8705577343972</v>
      </c>
      <c r="AF69" s="606"/>
      <c r="AG69" s="608">
        <f t="shared" si="3"/>
        <v>8040.4324936698104</v>
      </c>
    </row>
    <row r="70" spans="1:33">
      <c r="A70" s="2"/>
      <c r="B70" s="624" t="s">
        <v>99</v>
      </c>
      <c r="C70" s="473">
        <v>3478.202470642329</v>
      </c>
      <c r="D70" s="473">
        <v>3546.1160627753538</v>
      </c>
      <c r="E70" s="473">
        <v>3623.0917696297561</v>
      </c>
      <c r="F70" s="473">
        <v>3721.0559391697525</v>
      </c>
      <c r="G70" s="473">
        <v>3909.0650391115478</v>
      </c>
      <c r="H70" s="473">
        <v>4134.6165125678799</v>
      </c>
      <c r="I70" s="473">
        <v>4386.5654548953735</v>
      </c>
      <c r="J70" s="473">
        <v>4629.6827975572714</v>
      </c>
      <c r="K70" s="473">
        <v>4925.9196697540929</v>
      </c>
      <c r="L70" s="473">
        <v>5045.3312726765635</v>
      </c>
      <c r="M70" s="473">
        <v>5228.1153290993352</v>
      </c>
      <c r="N70" s="473">
        <v>5524.7177977738447</v>
      </c>
      <c r="O70" s="473">
        <v>5825.1399845111555</v>
      </c>
      <c r="P70" s="543">
        <v>6231.2963449536146</v>
      </c>
      <c r="Q70" s="543">
        <v>6593.2329821823787</v>
      </c>
      <c r="R70" s="543">
        <v>6882.4889160238217</v>
      </c>
      <c r="S70" s="543">
        <v>7147.8392098098393</v>
      </c>
      <c r="T70" s="473">
        <v>7480.0771405492878</v>
      </c>
      <c r="U70" s="544">
        <v>7873.1662430099977</v>
      </c>
      <c r="V70" s="473"/>
      <c r="W70" s="547">
        <v>6283.8113670842131</v>
      </c>
      <c r="X70" s="217" t="s">
        <v>10</v>
      </c>
      <c r="Y70" s="2"/>
      <c r="Z70" s="606">
        <v>19</v>
      </c>
      <c r="AA70" s="608">
        <f t="shared" si="0"/>
        <v>5272.93268087859</v>
      </c>
      <c r="AB70" s="606">
        <v>10</v>
      </c>
      <c r="AC70" s="608">
        <f t="shared" si="1"/>
        <v>6383.1405220589841</v>
      </c>
      <c r="AD70" s="606">
        <v>5</v>
      </c>
      <c r="AE70" s="608">
        <f t="shared" si="2"/>
        <v>7195.3608983150652</v>
      </c>
      <c r="AF70" s="606"/>
      <c r="AG70" s="608">
        <f t="shared" si="3"/>
        <v>6283.8113670842131</v>
      </c>
    </row>
    <row r="71" spans="1:33">
      <c r="A71" s="2"/>
      <c r="B71" s="624" t="s">
        <v>229</v>
      </c>
      <c r="C71" s="473">
        <v>4547.9726702943999</v>
      </c>
      <c r="D71" s="473">
        <v>4751.117361175191</v>
      </c>
      <c r="E71" s="473">
        <v>5136.5203126702409</v>
      </c>
      <c r="F71" s="473">
        <v>5373.1426590723668</v>
      </c>
      <c r="G71" s="473">
        <v>6200.6207111479862</v>
      </c>
      <c r="H71" s="473">
        <v>6479.6601924202232</v>
      </c>
      <c r="I71" s="473">
        <v>7406.3474482958345</v>
      </c>
      <c r="J71" s="473">
        <v>8188.5898409906404</v>
      </c>
      <c r="K71" s="473">
        <v>9028.8653808046729</v>
      </c>
      <c r="L71" s="473">
        <v>9030.4643319263596</v>
      </c>
      <c r="M71" s="473">
        <v>9347.5835172212355</v>
      </c>
      <c r="N71" s="473">
        <v>9976.4796621010864</v>
      </c>
      <c r="O71" s="473">
        <v>10304.016461568766</v>
      </c>
      <c r="P71" s="543">
        <v>11016.582851167712</v>
      </c>
      <c r="Q71" s="543">
        <v>11433.16052634084</v>
      </c>
      <c r="R71" s="543">
        <v>12013.982497704386</v>
      </c>
      <c r="S71" s="543">
        <v>12824.036134255201</v>
      </c>
      <c r="T71" s="473">
        <v>13735.078504160187</v>
      </c>
      <c r="U71" s="544">
        <v>14623.674053292285</v>
      </c>
      <c r="V71" s="473"/>
      <c r="W71" s="547">
        <v>11126.16222564865</v>
      </c>
      <c r="X71" s="217" t="s">
        <v>10</v>
      </c>
      <c r="Y71" s="2"/>
      <c r="Z71" s="606">
        <v>19</v>
      </c>
      <c r="AA71" s="608">
        <f t="shared" si="0"/>
        <v>9021.9944798215602</v>
      </c>
      <c r="AB71" s="606">
        <v>10</v>
      </c>
      <c r="AC71" s="608">
        <f t="shared" si="1"/>
        <v>11430.505853973806</v>
      </c>
      <c r="AD71" s="606">
        <v>5</v>
      </c>
      <c r="AE71" s="608">
        <f t="shared" si="2"/>
        <v>12925.986343150578</v>
      </c>
      <c r="AF71" s="606"/>
      <c r="AG71" s="608">
        <f t="shared" si="3"/>
        <v>11126.16222564865</v>
      </c>
    </row>
    <row r="72" spans="1:33">
      <c r="A72" s="2"/>
      <c r="B72" s="624" t="s">
        <v>83</v>
      </c>
      <c r="C72" s="473">
        <v>8528.9691252695611</v>
      </c>
      <c r="D72" s="473">
        <v>8574.3437661529551</v>
      </c>
      <c r="E72" s="473">
        <v>9076.2283931919974</v>
      </c>
      <c r="F72" s="473">
        <v>9506.4924662270369</v>
      </c>
      <c r="G72" s="473">
        <v>9849.7969951484883</v>
      </c>
      <c r="H72" s="473">
        <v>10421.371928397199</v>
      </c>
      <c r="I72" s="473">
        <v>11401.347598460659</v>
      </c>
      <c r="J72" s="473">
        <v>12409.297874577882</v>
      </c>
      <c r="K72" s="473">
        <v>13158.848712321567</v>
      </c>
      <c r="L72" s="473">
        <v>12007.232389821434</v>
      </c>
      <c r="M72" s="473">
        <v>12964.351443400641</v>
      </c>
      <c r="N72" s="473">
        <v>13838.602821680744</v>
      </c>
      <c r="O72" s="473">
        <v>14558.06640856679</v>
      </c>
      <c r="P72" s="543">
        <v>16310.102885163811</v>
      </c>
      <c r="Q72" s="543">
        <v>17092.122242011785</v>
      </c>
      <c r="R72" s="543">
        <v>16724.517780210786</v>
      </c>
      <c r="S72" s="543">
        <v>17314.774444522533</v>
      </c>
      <c r="T72" s="473">
        <v>17784.849035137126</v>
      </c>
      <c r="U72" s="544">
        <v>18615.793336228286</v>
      </c>
      <c r="V72" s="473"/>
      <c r="W72" s="547">
        <v>15464.187893440787</v>
      </c>
      <c r="X72" s="217" t="s">
        <v>10</v>
      </c>
      <c r="Y72" s="2"/>
      <c r="Z72" s="606">
        <v>19</v>
      </c>
      <c r="AA72" s="608">
        <f t="shared" si="0"/>
        <v>13165.111034025856</v>
      </c>
      <c r="AB72" s="606">
        <v>10</v>
      </c>
      <c r="AC72" s="608">
        <f t="shared" si="1"/>
        <v>15721.041278674395</v>
      </c>
      <c r="AD72" s="606">
        <v>5</v>
      </c>
      <c r="AE72" s="608">
        <f t="shared" si="2"/>
        <v>17506.411367622106</v>
      </c>
      <c r="AF72" s="606"/>
      <c r="AG72" s="608">
        <f t="shared" si="3"/>
        <v>15464.187893440787</v>
      </c>
    </row>
    <row r="73" spans="1:33">
      <c r="A73" s="2"/>
      <c r="B73" s="624" t="s">
        <v>84</v>
      </c>
      <c r="C73" s="473">
        <v>9073.9769046095153</v>
      </c>
      <c r="D73" s="473">
        <v>9274.2475904606836</v>
      </c>
      <c r="E73" s="473">
        <v>9581.9928364892294</v>
      </c>
      <c r="F73" s="473">
        <v>9747.9410384312305</v>
      </c>
      <c r="G73" s="473">
        <v>10460.550626486802</v>
      </c>
      <c r="H73" s="473">
        <v>11004.956181577929</v>
      </c>
      <c r="I73" s="473">
        <v>11659.392775697719</v>
      </c>
      <c r="J73" s="473">
        <v>12568.197900937888</v>
      </c>
      <c r="K73" s="473">
        <v>13332.143861019302</v>
      </c>
      <c r="L73" s="473">
        <v>13288.435479574797</v>
      </c>
      <c r="M73" s="473">
        <v>14320.368688570417</v>
      </c>
      <c r="N73" s="473">
        <v>15061.953187997877</v>
      </c>
      <c r="O73" s="473">
        <v>15506.554263902171</v>
      </c>
      <c r="P73" s="543">
        <v>16111.442682123748</v>
      </c>
      <c r="Q73" s="543">
        <v>16358.390765692799</v>
      </c>
      <c r="R73" s="543">
        <v>15813.855437132061</v>
      </c>
      <c r="S73" s="543">
        <v>15331.548522846248</v>
      </c>
      <c r="T73" s="473">
        <v>15662.240472085361</v>
      </c>
      <c r="U73" s="544">
        <v>16096.400962146387</v>
      </c>
      <c r="V73" s="473"/>
      <c r="W73" s="547">
        <v>14792.966832690343</v>
      </c>
      <c r="X73" s="217" t="s">
        <v>10</v>
      </c>
      <c r="Y73" s="2"/>
      <c r="Z73" s="606">
        <v>19</v>
      </c>
      <c r="AA73" s="608">
        <f t="shared" si="0"/>
        <v>13171.294219883272</v>
      </c>
      <c r="AB73" s="606">
        <v>10</v>
      </c>
      <c r="AC73" s="608">
        <f t="shared" si="1"/>
        <v>15355.119046207186</v>
      </c>
      <c r="AD73" s="606">
        <v>5</v>
      </c>
      <c r="AE73" s="608">
        <f t="shared" si="2"/>
        <v>15852.487231980569</v>
      </c>
      <c r="AF73" s="606"/>
      <c r="AG73" s="608">
        <f t="shared" si="3"/>
        <v>14792.966832690343</v>
      </c>
    </row>
    <row r="74" spans="1:33">
      <c r="A74" s="2"/>
      <c r="B74" s="624" t="s">
        <v>16</v>
      </c>
      <c r="C74" s="473">
        <v>65305.765573629622</v>
      </c>
      <c r="D74" s="473">
        <v>67184.354498275017</v>
      </c>
      <c r="E74" s="473">
        <v>69510.208531972967</v>
      </c>
      <c r="F74" s="473">
        <v>71514.393721839588</v>
      </c>
      <c r="G74" s="473">
        <v>72549.224958785708</v>
      </c>
      <c r="H74" s="473">
        <v>73930.477703162513</v>
      </c>
      <c r="I74" s="473">
        <v>78411.614598768763</v>
      </c>
      <c r="J74" s="473">
        <v>79631.192363858063</v>
      </c>
      <c r="K74" s="473">
        <v>78670.557945964611</v>
      </c>
      <c r="L74" s="473">
        <v>76961.812196782761</v>
      </c>
      <c r="M74" s="473">
        <v>78907.871215612773</v>
      </c>
      <c r="N74" s="473">
        <v>82502.935297348769</v>
      </c>
      <c r="O74" s="473">
        <v>83725.421025470598</v>
      </c>
      <c r="P74" s="543">
        <v>82263.498305978006</v>
      </c>
      <c r="Q74" s="543">
        <v>80782.031497398159</v>
      </c>
      <c r="R74" s="543">
        <v>80177.756118315185</v>
      </c>
      <c r="S74" s="543">
        <v>78134.666520626328</v>
      </c>
      <c r="T74" s="473">
        <v>79789.487859267028</v>
      </c>
      <c r="U74" s="544">
        <v>80920.048684100489</v>
      </c>
      <c r="V74" s="473"/>
      <c r="W74" s="547">
        <v>79088.473469644814</v>
      </c>
      <c r="X74" s="217" t="s">
        <v>10</v>
      </c>
      <c r="Y74" s="2"/>
      <c r="Z74" s="606">
        <v>19</v>
      </c>
      <c r="AA74" s="608">
        <f t="shared" si="0"/>
        <v>76888.069400902998</v>
      </c>
      <c r="AB74" s="606">
        <v>10</v>
      </c>
      <c r="AC74" s="608">
        <f t="shared" si="1"/>
        <v>80416.552872090004</v>
      </c>
      <c r="AD74" s="606">
        <v>5</v>
      </c>
      <c r="AE74" s="608">
        <f t="shared" si="2"/>
        <v>79960.798135941441</v>
      </c>
      <c r="AF74" s="606"/>
      <c r="AG74" s="608">
        <f t="shared" si="3"/>
        <v>79088.473469644814</v>
      </c>
    </row>
    <row r="75" spans="1:33">
      <c r="A75" s="2"/>
      <c r="B75" s="624" t="s">
        <v>77</v>
      </c>
      <c r="C75" s="473">
        <v>6377.8374742995684</v>
      </c>
      <c r="D75" s="473">
        <v>6908.9560551832355</v>
      </c>
      <c r="E75" s="473">
        <v>7726.4009771107785</v>
      </c>
      <c r="F75" s="473">
        <v>8343.1388538301817</v>
      </c>
      <c r="G75" s="473">
        <v>9122.8495537530853</v>
      </c>
      <c r="H75" s="473">
        <v>10211.279878852598</v>
      </c>
      <c r="I75" s="473">
        <v>11313.550814353941</v>
      </c>
      <c r="J75" s="473">
        <v>12800.816675099408</v>
      </c>
      <c r="K75" s="473">
        <v>14328.989858100786</v>
      </c>
      <c r="L75" s="473">
        <v>14146.106896424606</v>
      </c>
      <c r="M75" s="473">
        <v>14934.132741044958</v>
      </c>
      <c r="N75" s="473">
        <v>15676.133335464236</v>
      </c>
      <c r="O75" s="473">
        <v>16208.2204291165</v>
      </c>
      <c r="P75" s="543">
        <v>16571.028761690963</v>
      </c>
      <c r="Q75" s="543">
        <v>17534.303255929241</v>
      </c>
      <c r="R75" s="543">
        <v>18186.487227858815</v>
      </c>
      <c r="S75" s="543">
        <v>19500.329452973245</v>
      </c>
      <c r="T75" s="473">
        <v>20948.194275424499</v>
      </c>
      <c r="U75" s="544">
        <v>21960.369942460493</v>
      </c>
      <c r="V75" s="473"/>
      <c r="W75" s="547">
        <v>17008.000144764272</v>
      </c>
      <c r="X75" s="217" t="s">
        <v>10</v>
      </c>
      <c r="Y75" s="2"/>
      <c r="Z75" s="606">
        <v>19</v>
      </c>
      <c r="AA75" s="608">
        <f t="shared" si="0"/>
        <v>13831.532971524799</v>
      </c>
      <c r="AB75" s="606">
        <v>10</v>
      </c>
      <c r="AC75" s="608">
        <f t="shared" si="1"/>
        <v>17566.530631838756</v>
      </c>
      <c r="AD75" s="606">
        <v>5</v>
      </c>
      <c r="AE75" s="608">
        <f t="shared" si="2"/>
        <v>19625.936830929259</v>
      </c>
      <c r="AF75" s="606"/>
      <c r="AG75" s="608">
        <f t="shared" si="3"/>
        <v>17008.000144764272</v>
      </c>
    </row>
    <row r="76" spans="1:33">
      <c r="A76" s="2"/>
      <c r="B76" s="624" t="s">
        <v>116</v>
      </c>
      <c r="C76" s="473">
        <v>855.74476160863446</v>
      </c>
      <c r="D76" s="473">
        <v>906.07279057734047</v>
      </c>
      <c r="E76" s="473">
        <v>933.24036567864914</v>
      </c>
      <c r="F76" s="473">
        <v>995.46424087668379</v>
      </c>
      <c r="G76" s="473">
        <v>1037.2316439653828</v>
      </c>
      <c r="H76" s="473">
        <v>1128.2956479391946</v>
      </c>
      <c r="I76" s="473">
        <v>1198.7569255113999</v>
      </c>
      <c r="J76" s="473">
        <v>1261.9829023409106</v>
      </c>
      <c r="K76" s="473">
        <v>1339.2455229903549</v>
      </c>
      <c r="L76" s="473">
        <v>1348.0059732832206</v>
      </c>
      <c r="M76" s="473">
        <v>1394.2531003129245</v>
      </c>
      <c r="N76" s="473">
        <v>1472.7158413796385</v>
      </c>
      <c r="O76" s="473">
        <v>1550.6306836551914</v>
      </c>
      <c r="P76" s="543">
        <v>1620.2053687004834</v>
      </c>
      <c r="Q76" s="543">
        <v>1672.023437162919</v>
      </c>
      <c r="R76" s="543">
        <v>1704.8596427117868</v>
      </c>
      <c r="S76" s="543">
        <v>1772.8482792832988</v>
      </c>
      <c r="T76" s="473">
        <v>1866.5147332322408</v>
      </c>
      <c r="U76" s="544">
        <v>1984.884305954597</v>
      </c>
      <c r="V76" s="473"/>
      <c r="W76" s="547">
        <v>1603.2010574677231</v>
      </c>
      <c r="X76" s="217" t="s">
        <v>411</v>
      </c>
      <c r="Y76" s="2"/>
      <c r="Z76" s="606">
        <v>19</v>
      </c>
      <c r="AA76" s="608">
        <f t="shared" si="0"/>
        <v>1370.6829561665713</v>
      </c>
      <c r="AB76" s="606">
        <v>10</v>
      </c>
      <c r="AC76" s="608">
        <f t="shared" si="1"/>
        <v>1638.6941365676298</v>
      </c>
      <c r="AD76" s="606">
        <v>5</v>
      </c>
      <c r="AE76" s="608">
        <f t="shared" si="2"/>
        <v>1800.2260796689684</v>
      </c>
      <c r="AF76" s="606"/>
      <c r="AG76" s="608">
        <f t="shared" si="3"/>
        <v>1603.2010574677231</v>
      </c>
    </row>
    <row r="77" spans="1:33">
      <c r="A77" s="2"/>
      <c r="B77" s="624" t="s">
        <v>117</v>
      </c>
      <c r="C77" s="473">
        <v>571.32631228430921</v>
      </c>
      <c r="D77" s="473">
        <v>582.46781690557521</v>
      </c>
      <c r="E77" s="473">
        <v>601.52975578134624</v>
      </c>
      <c r="F77" s="473">
        <v>587.24250994661145</v>
      </c>
      <c r="G77" s="473">
        <v>612.47443782861865</v>
      </c>
      <c r="H77" s="473">
        <v>617.06194445205222</v>
      </c>
      <c r="I77" s="473">
        <v>648.74898705802241</v>
      </c>
      <c r="J77" s="473">
        <v>666.87559493688275</v>
      </c>
      <c r="K77" s="473">
        <v>689.74864328326771</v>
      </c>
      <c r="L77" s="473">
        <v>698.17355330592909</v>
      </c>
      <c r="M77" s="473">
        <v>718.71446912607314</v>
      </c>
      <c r="N77" s="473">
        <v>739.21925497390805</v>
      </c>
      <c r="O77" s="473">
        <v>762.42247952376022</v>
      </c>
      <c r="P77" s="543">
        <v>788.89378266700157</v>
      </c>
      <c r="Q77" s="543">
        <v>812.03004356928591</v>
      </c>
      <c r="R77" s="543">
        <v>764.19576329465553</v>
      </c>
      <c r="S77" s="543">
        <v>743.903597582874</v>
      </c>
      <c r="T77" s="473">
        <v>737.97858286466737</v>
      </c>
      <c r="U77" s="544">
        <v>744.18207200807137</v>
      </c>
      <c r="V77" s="473"/>
      <c r="W77" s="547">
        <v>733.40960815347444</v>
      </c>
      <c r="X77" s="217" t="s">
        <v>411</v>
      </c>
      <c r="Y77" s="2"/>
      <c r="Z77" s="606">
        <v>19</v>
      </c>
      <c r="AA77" s="608">
        <f t="shared" si="0"/>
        <v>688.79945270489009</v>
      </c>
      <c r="AB77" s="606">
        <v>10</v>
      </c>
      <c r="AC77" s="608">
        <f t="shared" si="1"/>
        <v>750.97135989162257</v>
      </c>
      <c r="AD77" s="606">
        <v>5</v>
      </c>
      <c r="AE77" s="608">
        <f t="shared" si="2"/>
        <v>760.45801186391077</v>
      </c>
      <c r="AF77" s="606"/>
      <c r="AG77" s="608">
        <f t="shared" si="3"/>
        <v>733.40960815347444</v>
      </c>
    </row>
    <row r="78" spans="1:33">
      <c r="A78" s="2"/>
      <c r="B78" s="624" t="s">
        <v>118</v>
      </c>
      <c r="C78" s="473">
        <v>1101.815793752028</v>
      </c>
      <c r="D78" s="473">
        <v>1185.4332522396935</v>
      </c>
      <c r="E78" s="473">
        <v>1259.8137053193743</v>
      </c>
      <c r="F78" s="473">
        <v>1368.7008926342942</v>
      </c>
      <c r="G78" s="473">
        <v>1525.928724038117</v>
      </c>
      <c r="H78" s="473">
        <v>1754.1711365513113</v>
      </c>
      <c r="I78" s="473">
        <v>1971.5630419057638</v>
      </c>
      <c r="J78" s="473">
        <v>2198.2921745299659</v>
      </c>
      <c r="K78" s="473">
        <v>2355.9036244177355</v>
      </c>
      <c r="L78" s="473">
        <v>2340.5585667308874</v>
      </c>
      <c r="M78" s="473">
        <v>2470.7041554353195</v>
      </c>
      <c r="N78" s="473">
        <v>2658.062552495926</v>
      </c>
      <c r="O78" s="473">
        <v>2860.1467341293892</v>
      </c>
      <c r="P78" s="543">
        <v>3073.3181430184741</v>
      </c>
      <c r="Q78" s="543">
        <v>3300.6167501657874</v>
      </c>
      <c r="R78" s="543">
        <v>3513.8235595561291</v>
      </c>
      <c r="S78" s="543">
        <v>3742.9587926380314</v>
      </c>
      <c r="T78" s="473">
        <v>4019.6799850963148</v>
      </c>
      <c r="U78" s="544">
        <v>4360.8544044556565</v>
      </c>
      <c r="V78" s="473"/>
      <c r="W78" s="547">
        <v>3166.208213709599</v>
      </c>
      <c r="X78" s="217" t="s">
        <v>411</v>
      </c>
      <c r="Y78" s="2"/>
      <c r="Z78" s="606">
        <v>19</v>
      </c>
      <c r="AA78" s="608">
        <f t="shared" si="0"/>
        <v>2476.965578374221</v>
      </c>
      <c r="AB78" s="606">
        <v>10</v>
      </c>
      <c r="AC78" s="608">
        <f t="shared" si="1"/>
        <v>3234.0723643721917</v>
      </c>
      <c r="AD78" s="606">
        <v>5</v>
      </c>
      <c r="AE78" s="608">
        <f t="shared" si="2"/>
        <v>3787.5866983823844</v>
      </c>
      <c r="AF78" s="606"/>
      <c r="AG78" s="608">
        <f t="shared" si="3"/>
        <v>3166.208213709599</v>
      </c>
    </row>
    <row r="79" spans="1:33">
      <c r="A79" s="2"/>
      <c r="B79" s="624" t="s">
        <v>119</v>
      </c>
      <c r="C79" s="473">
        <v>2039.9342841290834</v>
      </c>
      <c r="D79" s="473">
        <v>2119.0589274412655</v>
      </c>
      <c r="E79" s="473">
        <v>2184.9824523014272</v>
      </c>
      <c r="F79" s="473">
        <v>2265.8058534775296</v>
      </c>
      <c r="G79" s="473">
        <v>2418.5881402756422</v>
      </c>
      <c r="H79" s="473">
        <v>2476.2993116392909</v>
      </c>
      <c r="I79" s="473">
        <v>2568.4424778824423</v>
      </c>
      <c r="J79" s="473">
        <v>2691.8972895938814</v>
      </c>
      <c r="K79" s="473">
        <v>2762.9420180318198</v>
      </c>
      <c r="L79" s="473">
        <v>2767.9748361351853</v>
      </c>
      <c r="M79" s="473">
        <v>2817.5727222013834</v>
      </c>
      <c r="N79" s="473">
        <v>2914.2376674035027</v>
      </c>
      <c r="O79" s="473">
        <v>3021.4092004572672</v>
      </c>
      <c r="P79" s="543">
        <v>3153.6823575665881</v>
      </c>
      <c r="Q79" s="543">
        <v>3311.7340051051915</v>
      </c>
      <c r="R79" s="543">
        <v>3442.7344797711153</v>
      </c>
      <c r="S79" s="543">
        <v>3546.544560158678</v>
      </c>
      <c r="T79" s="473">
        <v>3644.8010961104769</v>
      </c>
      <c r="U79" s="544">
        <v>3785.0799782690415</v>
      </c>
      <c r="V79" s="473"/>
      <c r="W79" s="547">
        <v>3208.4576145221922</v>
      </c>
      <c r="X79" s="217" t="s">
        <v>411</v>
      </c>
      <c r="Y79" s="2"/>
      <c r="Z79" s="606">
        <v>19</v>
      </c>
      <c r="AA79" s="608">
        <f t="shared" si="0"/>
        <v>2838.6169293658327</v>
      </c>
      <c r="AB79" s="606">
        <v>10</v>
      </c>
      <c r="AC79" s="608">
        <f t="shared" si="1"/>
        <v>3240.5770903178432</v>
      </c>
      <c r="AD79" s="606">
        <v>5</v>
      </c>
      <c r="AE79" s="608">
        <f t="shared" si="2"/>
        <v>3546.1788238829008</v>
      </c>
      <c r="AF79" s="606"/>
      <c r="AG79" s="608">
        <f t="shared" si="3"/>
        <v>3208.4576145221922</v>
      </c>
    </row>
    <row r="80" spans="1:33">
      <c r="A80" s="2"/>
      <c r="B80" s="624" t="s">
        <v>27</v>
      </c>
      <c r="C80" s="473">
        <v>29265.084437745438</v>
      </c>
      <c r="D80" s="473">
        <v>30107.656941405621</v>
      </c>
      <c r="E80" s="473">
        <v>30853.201316328959</v>
      </c>
      <c r="F80" s="473">
        <v>32225.052121242523</v>
      </c>
      <c r="G80" s="473">
        <v>33796.999196231052</v>
      </c>
      <c r="H80" s="473">
        <v>36211.084598416535</v>
      </c>
      <c r="I80" s="473">
        <v>37999.0385951977</v>
      </c>
      <c r="J80" s="473">
        <v>39439.806885657759</v>
      </c>
      <c r="K80" s="473">
        <v>40275.989895750412</v>
      </c>
      <c r="L80" s="473">
        <v>38797.385049463788</v>
      </c>
      <c r="M80" s="473">
        <v>40012.391397989544</v>
      </c>
      <c r="N80" s="473">
        <v>41569.44961719698</v>
      </c>
      <c r="O80" s="473">
        <v>42189.19610967116</v>
      </c>
      <c r="P80" s="543">
        <v>44188.731707998857</v>
      </c>
      <c r="Q80" s="543">
        <v>45645.564296878794</v>
      </c>
      <c r="R80" s="543">
        <v>44567.866349807897</v>
      </c>
      <c r="S80" s="543">
        <v>45011.643167450915</v>
      </c>
      <c r="T80" s="473">
        <v>46723.317764363725</v>
      </c>
      <c r="U80" s="544">
        <v>48130.255972504259</v>
      </c>
      <c r="V80" s="473"/>
      <c r="W80" s="547">
        <v>43005.203488393723</v>
      </c>
      <c r="X80" s="217" t="s">
        <v>10</v>
      </c>
      <c r="Y80" s="2"/>
      <c r="Z80" s="606">
        <v>19</v>
      </c>
      <c r="AA80" s="608">
        <f t="shared" si="0"/>
        <v>39316.300811647467</v>
      </c>
      <c r="AB80" s="606">
        <v>10</v>
      </c>
      <c r="AC80" s="608">
        <f t="shared" si="1"/>
        <v>43683.580143332591</v>
      </c>
      <c r="AD80" s="606">
        <v>5</v>
      </c>
      <c r="AE80" s="608">
        <f t="shared" si="2"/>
        <v>46015.729510201119</v>
      </c>
      <c r="AF80" s="606"/>
      <c r="AG80" s="608">
        <f t="shared" si="3"/>
        <v>43005.203488393723</v>
      </c>
    </row>
    <row r="81" spans="1:33">
      <c r="A81" s="2"/>
      <c r="B81" s="624" t="s">
        <v>230</v>
      </c>
      <c r="C81" s="473">
        <v>3101.0025138401816</v>
      </c>
      <c r="D81" s="473">
        <v>3183.8194023917522</v>
      </c>
      <c r="E81" s="473">
        <v>3348.3496090212511</v>
      </c>
      <c r="F81" s="473">
        <v>3497.8531929020205</v>
      </c>
      <c r="G81" s="473">
        <v>3900.3359858204994</v>
      </c>
      <c r="H81" s="473">
        <v>4240.2650863584604</v>
      </c>
      <c r="I81" s="473">
        <v>4655.6453298854203</v>
      </c>
      <c r="J81" s="473">
        <v>5437.7099114529356</v>
      </c>
      <c r="K81" s="473">
        <v>5841.0587674784256</v>
      </c>
      <c r="L81" s="473">
        <v>5741.2182065503293</v>
      </c>
      <c r="M81" s="473">
        <v>5821.7398045896107</v>
      </c>
      <c r="N81" s="473">
        <v>6102.4121635350903</v>
      </c>
      <c r="O81" s="473">
        <v>6207.3614235201348</v>
      </c>
      <c r="P81" s="543">
        <v>6285.9698232349265</v>
      </c>
      <c r="Q81" s="543">
        <v>6362.9604012073041</v>
      </c>
      <c r="R81" s="543">
        <v>6415.6124618280546</v>
      </c>
      <c r="S81" s="543">
        <v>6709.1099157417657</v>
      </c>
      <c r="T81" s="473">
        <v>7005.9586839252333</v>
      </c>
      <c r="U81" s="544">
        <v>7454.0639168104244</v>
      </c>
      <c r="V81" s="473"/>
      <c r="W81" s="547">
        <v>6177.4719291935771</v>
      </c>
      <c r="X81" s="217" t="s">
        <v>329</v>
      </c>
      <c r="Y81" s="2"/>
      <c r="Z81" s="606">
        <v>19</v>
      </c>
      <c r="AA81" s="608">
        <f t="shared" si="0"/>
        <v>5332.2340315838856</v>
      </c>
      <c r="AB81" s="606">
        <v>10</v>
      </c>
      <c r="AC81" s="608">
        <f t="shared" si="1"/>
        <v>6410.6406800942877</v>
      </c>
      <c r="AD81" s="606">
        <v>5</v>
      </c>
      <c r="AE81" s="608">
        <f t="shared" si="2"/>
        <v>6789.5410759025572</v>
      </c>
      <c r="AF81" s="606"/>
      <c r="AG81" s="608">
        <f t="shared" si="3"/>
        <v>6177.4719291935771</v>
      </c>
    </row>
    <row r="82" spans="1:33">
      <c r="A82" s="2"/>
      <c r="B82" s="624" t="s">
        <v>231</v>
      </c>
      <c r="C82" s="473">
        <v>62144.899696489389</v>
      </c>
      <c r="D82" s="473">
        <v>61515.841019774001</v>
      </c>
      <c r="E82" s="473">
        <v>61566.921066924202</v>
      </c>
      <c r="F82" s="473">
        <v>62207.352272674361</v>
      </c>
      <c r="G82" s="473">
        <v>62748.13144236595</v>
      </c>
      <c r="H82" s="473">
        <v>67007.346758386295</v>
      </c>
      <c r="I82" s="473">
        <v>70105.899914948241</v>
      </c>
      <c r="J82" s="473">
        <v>72078.253352364307</v>
      </c>
      <c r="K82" s="473">
        <v>71101.471001996848</v>
      </c>
      <c r="L82" s="473">
        <v>64698.990434284155</v>
      </c>
      <c r="M82" s="473">
        <v>62158.603044654636</v>
      </c>
      <c r="N82" s="473">
        <v>62861.180743601071</v>
      </c>
      <c r="O82" s="473">
        <v>63666.611495932593</v>
      </c>
      <c r="P82" s="473">
        <v>64546.386054775037</v>
      </c>
      <c r="Q82" s="473">
        <v>66497.011533817204</v>
      </c>
      <c r="R82" s="473">
        <v>68131.324572506041</v>
      </c>
      <c r="S82" s="473">
        <v>70049.981845034476</v>
      </c>
      <c r="T82" s="473">
        <v>72607.570767152953</v>
      </c>
      <c r="U82" s="553">
        <v>75980.735127771652</v>
      </c>
      <c r="V82" s="473"/>
      <c r="W82" s="547">
        <v>68059.028674358487</v>
      </c>
      <c r="X82" s="217" t="s">
        <v>328</v>
      </c>
      <c r="Y82" s="2"/>
      <c r="Z82" s="606">
        <v>19</v>
      </c>
      <c r="AA82" s="608">
        <f t="shared" si="0"/>
        <v>66403.92169186598</v>
      </c>
      <c r="AB82" s="606">
        <v>10</v>
      </c>
      <c r="AC82" s="608">
        <f t="shared" si="1"/>
        <v>67119.839561952991</v>
      </c>
      <c r="AD82" s="606">
        <v>5</v>
      </c>
      <c r="AE82" s="608">
        <f t="shared" si="2"/>
        <v>70653.324769256447</v>
      </c>
      <c r="AF82" s="606"/>
      <c r="AG82" s="608">
        <f t="shared" si="3"/>
        <v>68059.028674358487</v>
      </c>
    </row>
    <row r="83" spans="1:33">
      <c r="A83" s="2"/>
      <c r="B83" s="624" t="s">
        <v>232</v>
      </c>
      <c r="C83" s="473">
        <v>676.81104171625634</v>
      </c>
      <c r="D83" s="473">
        <v>706.69817990404977</v>
      </c>
      <c r="E83" s="473">
        <v>728.16625645556212</v>
      </c>
      <c r="F83" s="473">
        <v>687.36490481605711</v>
      </c>
      <c r="G83" s="473">
        <v>733.31773464851346</v>
      </c>
      <c r="H83" s="473">
        <v>748.1942658011908</v>
      </c>
      <c r="I83" s="473">
        <v>791.9856237723759</v>
      </c>
      <c r="J83" s="473">
        <v>834.5316893807726</v>
      </c>
      <c r="K83" s="473">
        <v>852.92980620858873</v>
      </c>
      <c r="L83" s="473">
        <v>919.40855892340971</v>
      </c>
      <c r="M83" s="473">
        <v>962.29197216276054</v>
      </c>
      <c r="N83" s="473">
        <v>1016.2185519224799</v>
      </c>
      <c r="O83" s="473">
        <v>1083.6899254496082</v>
      </c>
      <c r="P83" s="543">
        <v>699.59288070676553</v>
      </c>
      <c r="Q83" s="543">
        <v>710.81216452303147</v>
      </c>
      <c r="R83" s="543">
        <v>744.73454257287756</v>
      </c>
      <c r="S83" s="543">
        <v>780.90553260887737</v>
      </c>
      <c r="T83" s="473">
        <v>821.21620289080704</v>
      </c>
      <c r="U83" s="544">
        <v>859.93561963966431</v>
      </c>
      <c r="V83" s="473"/>
      <c r="W83" s="547">
        <v>817.25319646066953</v>
      </c>
      <c r="X83" s="217" t="s">
        <v>411</v>
      </c>
      <c r="Y83" s="2"/>
      <c r="Z83" s="606">
        <v>19</v>
      </c>
      <c r="AA83" s="608">
        <f t="shared" si="0"/>
        <v>808.35818179492901</v>
      </c>
      <c r="AB83" s="606">
        <v>10</v>
      </c>
      <c r="AC83" s="608">
        <f t="shared" si="1"/>
        <v>859.88059514002816</v>
      </c>
      <c r="AD83" s="606">
        <v>5</v>
      </c>
      <c r="AE83" s="608">
        <f t="shared" si="2"/>
        <v>783.52081244705153</v>
      </c>
      <c r="AF83" s="606"/>
      <c r="AG83" s="608">
        <f t="shared" si="3"/>
        <v>817.25319646066953</v>
      </c>
    </row>
    <row r="84" spans="1:33">
      <c r="A84" s="2"/>
      <c r="B84" s="624" t="s">
        <v>121</v>
      </c>
      <c r="C84" s="473">
        <v>789.08576447120834</v>
      </c>
      <c r="D84" s="473">
        <v>866.95345734389423</v>
      </c>
      <c r="E84" s="473">
        <v>919.30298997820091</v>
      </c>
      <c r="F84" s="473">
        <v>1033.5796676250523</v>
      </c>
      <c r="G84" s="473">
        <v>1365.7741538784537</v>
      </c>
      <c r="H84" s="473">
        <v>1593.1913248348555</v>
      </c>
      <c r="I84" s="473">
        <v>1595.0937992143176</v>
      </c>
      <c r="J84" s="473">
        <v>1635.0967059124855</v>
      </c>
      <c r="K84" s="473">
        <v>1661.6366222275849</v>
      </c>
      <c r="L84" s="473">
        <v>1688.0822823154199</v>
      </c>
      <c r="M84" s="473">
        <v>1875.5572613665352</v>
      </c>
      <c r="N84" s="473">
        <v>1852.9381558882899</v>
      </c>
      <c r="O84" s="473">
        <v>1988.064823187927</v>
      </c>
      <c r="P84" s="543">
        <v>2067.7964673773072</v>
      </c>
      <c r="Q84" s="543">
        <v>2179.2477412983822</v>
      </c>
      <c r="R84" s="543">
        <v>2191.7417953784202</v>
      </c>
      <c r="S84" s="543">
        <v>2012.8173159409541</v>
      </c>
      <c r="T84" s="473">
        <v>1929.4727515815628</v>
      </c>
      <c r="U84" s="544">
        <v>1968.2582616411589</v>
      </c>
      <c r="V84" s="473"/>
      <c r="W84" s="547">
        <v>1891.5103729475461</v>
      </c>
      <c r="X84" s="217" t="s">
        <v>411</v>
      </c>
      <c r="Y84" s="2"/>
      <c r="Z84" s="606">
        <v>19</v>
      </c>
      <c r="AA84" s="608">
        <f t="shared" si="0"/>
        <v>1642.8258600769477</v>
      </c>
      <c r="AB84" s="606">
        <v>10</v>
      </c>
      <c r="AC84" s="608">
        <f t="shared" si="1"/>
        <v>1975.3976855975957</v>
      </c>
      <c r="AD84" s="606">
        <v>5</v>
      </c>
      <c r="AE84" s="608">
        <f t="shared" si="2"/>
        <v>2056.3075731680956</v>
      </c>
      <c r="AF84" s="606"/>
      <c r="AG84" s="608">
        <f t="shared" si="3"/>
        <v>1891.5103729475461</v>
      </c>
    </row>
    <row r="85" spans="1:33">
      <c r="A85" s="2"/>
      <c r="B85" s="624" t="s">
        <v>65</v>
      </c>
      <c r="C85" s="473">
        <v>9553.5666226184421</v>
      </c>
      <c r="D85" s="473">
        <v>9972.6510267378217</v>
      </c>
      <c r="E85" s="473">
        <v>10333.063625818686</v>
      </c>
      <c r="F85" s="473">
        <v>10841.323888343168</v>
      </c>
      <c r="G85" s="473">
        <v>11812.635011043383</v>
      </c>
      <c r="H85" s="473">
        <v>12746.583387932285</v>
      </c>
      <c r="I85" s="473">
        <v>15753.962990375037</v>
      </c>
      <c r="J85" s="473">
        <v>16941.835983008878</v>
      </c>
      <c r="K85" s="473">
        <v>16501.80692146279</v>
      </c>
      <c r="L85" s="473">
        <v>16159.605234049139</v>
      </c>
      <c r="M85" s="473">
        <v>18161.803922492905</v>
      </c>
      <c r="N85" s="473">
        <v>20342.570920491067</v>
      </c>
      <c r="O85" s="473">
        <v>21507.707402790791</v>
      </c>
      <c r="P85" s="543">
        <v>22439.278355966704</v>
      </c>
      <c r="Q85" s="543">
        <v>22786.65560240428</v>
      </c>
      <c r="R85" s="543">
        <v>22688.010028122968</v>
      </c>
      <c r="S85" s="543">
        <v>22874.149418258254</v>
      </c>
      <c r="T85" s="473">
        <v>24248.860759551604</v>
      </c>
      <c r="U85" s="544">
        <v>25222.52777714486</v>
      </c>
      <c r="V85" s="473"/>
      <c r="W85" s="547">
        <v>20874.115691295832</v>
      </c>
      <c r="X85" s="217" t="s">
        <v>10</v>
      </c>
      <c r="Y85" s="2"/>
      <c r="Z85" s="606">
        <v>19</v>
      </c>
      <c r="AA85" s="608">
        <f t="shared" si="0"/>
        <v>17415.189414663848</v>
      </c>
      <c r="AB85" s="606">
        <v>10</v>
      </c>
      <c r="AC85" s="608">
        <f t="shared" si="1"/>
        <v>21643.116942127257</v>
      </c>
      <c r="AD85" s="606">
        <v>5</v>
      </c>
      <c r="AE85" s="608">
        <f t="shared" si="2"/>
        <v>23564.040717096395</v>
      </c>
      <c r="AF85" s="606"/>
      <c r="AG85" s="608">
        <f t="shared" si="3"/>
        <v>20874.115691295832</v>
      </c>
    </row>
    <row r="86" spans="1:33">
      <c r="A86" s="2"/>
      <c r="B86" s="624" t="s">
        <v>63</v>
      </c>
      <c r="C86" s="473">
        <v>2936.287744814801</v>
      </c>
      <c r="D86" s="473">
        <v>3227.4194380232584</v>
      </c>
      <c r="E86" s="473">
        <v>3553.9237929394799</v>
      </c>
      <c r="F86" s="473">
        <v>3958.4719767703864</v>
      </c>
      <c r="G86" s="473">
        <v>4449.5619194718665</v>
      </c>
      <c r="H86" s="473">
        <v>5081.0490406195368</v>
      </c>
      <c r="I86" s="473">
        <v>5867.7968771299402</v>
      </c>
      <c r="J86" s="473">
        <v>6847.0696233911503</v>
      </c>
      <c r="K86" s="473">
        <v>7615.0295331201005</v>
      </c>
      <c r="L86" s="473">
        <v>8352.6899334100872</v>
      </c>
      <c r="M86" s="473">
        <v>9303.7336996724607</v>
      </c>
      <c r="N86" s="473">
        <v>10355.495712635433</v>
      </c>
      <c r="O86" s="473">
        <v>11328.281714749943</v>
      </c>
      <c r="P86" s="543">
        <v>12361.397971393799</v>
      </c>
      <c r="Q86" s="543">
        <v>13446.402394169019</v>
      </c>
      <c r="R86" s="543">
        <v>14454.997969066289</v>
      </c>
      <c r="S86" s="543">
        <v>15513.273043345182</v>
      </c>
      <c r="T86" s="473">
        <v>16782.207758294113</v>
      </c>
      <c r="U86" s="544">
        <v>18236.612981649752</v>
      </c>
      <c r="V86" s="473"/>
      <c r="W86" s="547">
        <v>12613.608033691102</v>
      </c>
      <c r="X86" s="217" t="s">
        <v>10</v>
      </c>
      <c r="Y86" s="2"/>
      <c r="Z86" s="606">
        <v>19</v>
      </c>
      <c r="AA86" s="608">
        <f t="shared" si="0"/>
        <v>9140.6159539298242</v>
      </c>
      <c r="AB86" s="606">
        <v>10</v>
      </c>
      <c r="AC86" s="608">
        <f t="shared" si="1"/>
        <v>13013.509317838609</v>
      </c>
      <c r="AD86" s="606">
        <v>5</v>
      </c>
      <c r="AE86" s="608">
        <f t="shared" si="2"/>
        <v>15686.698829304873</v>
      </c>
      <c r="AF86" s="606"/>
      <c r="AG86" s="608">
        <f t="shared" si="3"/>
        <v>12613.608033691102</v>
      </c>
    </row>
    <row r="87" spans="1:33">
      <c r="A87" s="2"/>
      <c r="B87" s="624" t="s">
        <v>122</v>
      </c>
      <c r="C87" s="473">
        <v>6694.8128497945036</v>
      </c>
      <c r="D87" s="473">
        <v>6848.2785413743577</v>
      </c>
      <c r="E87" s="473">
        <v>7022.7396005874971</v>
      </c>
      <c r="F87" s="473">
        <v>7324.4008525759027</v>
      </c>
      <c r="G87" s="473">
        <v>7811.2300856586189</v>
      </c>
      <c r="H87" s="473">
        <v>8320.56929900869</v>
      </c>
      <c r="I87" s="473">
        <v>9036.3142489592574</v>
      </c>
      <c r="J87" s="473">
        <v>9792.9029519222513</v>
      </c>
      <c r="K87" s="473">
        <v>10188.01706168895</v>
      </c>
      <c r="L87" s="473">
        <v>10274.489856850927</v>
      </c>
      <c r="M87" s="473">
        <v>10732.749051335741</v>
      </c>
      <c r="N87" s="473">
        <v>11650.199492694199</v>
      </c>
      <c r="O87" s="473">
        <v>12226.285837189138</v>
      </c>
      <c r="P87" s="543">
        <v>12891.379310511937</v>
      </c>
      <c r="Q87" s="543">
        <v>13618.124360714581</v>
      </c>
      <c r="R87" s="543">
        <v>14006.153584302041</v>
      </c>
      <c r="S87" s="543">
        <v>14259.609302494944</v>
      </c>
      <c r="T87" s="473">
        <v>14507.261250803584</v>
      </c>
      <c r="U87" s="544">
        <v>15012.930267539872</v>
      </c>
      <c r="V87" s="473"/>
      <c r="W87" s="547">
        <v>12613.936728310286</v>
      </c>
      <c r="X87" s="217" t="s">
        <v>411</v>
      </c>
      <c r="Y87" s="2"/>
      <c r="Z87" s="606">
        <v>19</v>
      </c>
      <c r="AA87" s="608">
        <f t="shared" si="0"/>
        <v>10643.076200316158</v>
      </c>
      <c r="AB87" s="606">
        <v>10</v>
      </c>
      <c r="AC87" s="608">
        <f t="shared" si="1"/>
        <v>12917.918231443697</v>
      </c>
      <c r="AD87" s="606">
        <v>5</v>
      </c>
      <c r="AE87" s="608">
        <f t="shared" si="2"/>
        <v>14280.815753171006</v>
      </c>
      <c r="AF87" s="606"/>
      <c r="AG87" s="608">
        <f t="shared" si="3"/>
        <v>12613.936728310286</v>
      </c>
    </row>
    <row r="88" spans="1:33">
      <c r="A88" s="2"/>
      <c r="B88" s="624" t="s">
        <v>123</v>
      </c>
      <c r="C88" s="473">
        <v>1900.6560260983117</v>
      </c>
      <c r="D88" s="473">
        <v>1939.2765492621097</v>
      </c>
      <c r="E88" s="473">
        <v>1967.6443203132208</v>
      </c>
      <c r="F88" s="473">
        <v>1998.1684631150661</v>
      </c>
      <c r="G88" s="473">
        <v>2042.2698262460899</v>
      </c>
      <c r="H88" s="473">
        <v>2114.6570684886524</v>
      </c>
      <c r="I88" s="473">
        <v>2183.4904137804624</v>
      </c>
      <c r="J88" s="473">
        <v>2206.5593291241325</v>
      </c>
      <c r="K88" s="473">
        <v>2283.8969131311856</v>
      </c>
      <c r="L88" s="473">
        <v>2318.430195534871</v>
      </c>
      <c r="M88" s="473">
        <v>2376.5388856725117</v>
      </c>
      <c r="N88" s="473">
        <v>2465.3249183450184</v>
      </c>
      <c r="O88" s="473">
        <v>2531.0379766824817</v>
      </c>
      <c r="P88" s="543">
        <v>2627.3439003772382</v>
      </c>
      <c r="Q88" s="543">
        <v>2668.8952305754879</v>
      </c>
      <c r="R88" s="543">
        <v>2664.270877221802</v>
      </c>
      <c r="S88" s="543">
        <v>2719.2961739133953</v>
      </c>
      <c r="T88" s="473">
        <v>2812.0347467524407</v>
      </c>
      <c r="U88" s="544">
        <v>2913.3873057813721</v>
      </c>
      <c r="V88" s="473"/>
      <c r="W88" s="547">
        <v>2573.2035787925001</v>
      </c>
      <c r="X88" s="217" t="s">
        <v>411</v>
      </c>
      <c r="Y88" s="2"/>
      <c r="Z88" s="606">
        <v>19</v>
      </c>
      <c r="AA88" s="608">
        <f t="shared" si="0"/>
        <v>2354.377848442939</v>
      </c>
      <c r="AB88" s="606">
        <v>10</v>
      </c>
      <c r="AC88" s="608">
        <f t="shared" si="1"/>
        <v>2609.6560210856619</v>
      </c>
      <c r="AD88" s="606">
        <v>5</v>
      </c>
      <c r="AE88" s="608">
        <f t="shared" si="2"/>
        <v>2755.5768668488995</v>
      </c>
      <c r="AF88" s="606"/>
      <c r="AG88" s="608">
        <f t="shared" si="3"/>
        <v>2573.2035787925001</v>
      </c>
    </row>
    <row r="89" spans="1:33">
      <c r="A89" s="2"/>
      <c r="B89" s="624" t="s">
        <v>358</v>
      </c>
      <c r="C89" s="473">
        <v>455.81508781941193</v>
      </c>
      <c r="D89" s="473">
        <v>443.57471209277122</v>
      </c>
      <c r="E89" s="473">
        <v>450.45041709341626</v>
      </c>
      <c r="F89" s="473">
        <v>469.77040982404566</v>
      </c>
      <c r="G89" s="473">
        <v>498.97987032080215</v>
      </c>
      <c r="H89" s="473">
        <v>528.97478376447634</v>
      </c>
      <c r="I89" s="473">
        <v>555.79995797768277</v>
      </c>
      <c r="J89" s="473">
        <v>586.99526535370103</v>
      </c>
      <c r="K89" s="473">
        <v>615.0719745158782</v>
      </c>
      <c r="L89" s="473">
        <v>616.658619395198</v>
      </c>
      <c r="M89" s="473">
        <v>646.29539528562759</v>
      </c>
      <c r="N89" s="473">
        <v>682.00733198031241</v>
      </c>
      <c r="O89" s="473">
        <v>719.91425898657963</v>
      </c>
      <c r="P89" s="543">
        <v>768.64491567862569</v>
      </c>
      <c r="Q89" s="543">
        <v>829.36264555305934</v>
      </c>
      <c r="R89" s="543">
        <v>867.08835736810965</v>
      </c>
      <c r="S89" s="543">
        <v>868.61335621905482</v>
      </c>
      <c r="T89" s="473">
        <v>888.67727996746271</v>
      </c>
      <c r="U89" s="544">
        <v>932.17200678686117</v>
      </c>
      <c r="V89" s="473"/>
      <c r="W89" s="547">
        <v>771.02216522986055</v>
      </c>
      <c r="X89" s="217" t="s">
        <v>411</v>
      </c>
      <c r="Y89" s="2"/>
      <c r="Z89" s="606">
        <v>19</v>
      </c>
      <c r="AA89" s="608">
        <f t="shared" si="0"/>
        <v>653.94034978858292</v>
      </c>
      <c r="AB89" s="606">
        <v>10</v>
      </c>
      <c r="AC89" s="608">
        <f t="shared" si="1"/>
        <v>781.94341672208907</v>
      </c>
      <c r="AD89" s="606">
        <v>5</v>
      </c>
      <c r="AE89" s="608">
        <f t="shared" si="2"/>
        <v>877.18272917890954</v>
      </c>
      <c r="AF89" s="606"/>
      <c r="AG89" s="608">
        <f t="shared" si="3"/>
        <v>771.02216522986055</v>
      </c>
    </row>
    <row r="90" spans="1:33">
      <c r="A90" s="2"/>
      <c r="B90" s="624" t="s">
        <v>359</v>
      </c>
      <c r="C90" s="473">
        <v>3677.1477463516849</v>
      </c>
      <c r="D90" s="473">
        <v>3790.9690400822369</v>
      </c>
      <c r="E90" s="473">
        <v>3914.8994902743766</v>
      </c>
      <c r="F90" s="473">
        <v>3906.1251769383057</v>
      </c>
      <c r="G90" s="473">
        <v>4028.3121959834416</v>
      </c>
      <c r="H90" s="473">
        <v>4337.1942277406815</v>
      </c>
      <c r="I90" s="473">
        <v>4591.9955609248118</v>
      </c>
      <c r="J90" s="473">
        <v>4483.9266471453639</v>
      </c>
      <c r="K90" s="473">
        <v>4663.0118622475247</v>
      </c>
      <c r="L90" s="473">
        <v>4886.3836688390902</v>
      </c>
      <c r="M90" s="473">
        <v>5214.5027819708157</v>
      </c>
      <c r="N90" s="473">
        <v>5353.8042963066055</v>
      </c>
      <c r="O90" s="473">
        <v>5518.9674218309947</v>
      </c>
      <c r="P90" s="543">
        <v>5667.5957989992412</v>
      </c>
      <c r="Q90" s="543">
        <v>6017.6719468236897</v>
      </c>
      <c r="R90" s="543">
        <v>6089.8396552229115</v>
      </c>
      <c r="S90" s="543">
        <v>5833.9956435727117</v>
      </c>
      <c r="T90" s="473">
        <v>5614.398973946455</v>
      </c>
      <c r="U90" s="544">
        <v>5662.0634111250183</v>
      </c>
      <c r="V90" s="473"/>
      <c r="W90" s="547">
        <v>5445.8528943923202</v>
      </c>
      <c r="X90" s="217" t="s">
        <v>411</v>
      </c>
      <c r="Y90" s="2"/>
      <c r="Z90" s="606">
        <v>19</v>
      </c>
      <c r="AA90" s="608">
        <f t="shared" si="0"/>
        <v>4908.0423971750497</v>
      </c>
      <c r="AB90" s="606">
        <v>10</v>
      </c>
      <c r="AC90" s="608">
        <f t="shared" si="1"/>
        <v>5585.9223598637527</v>
      </c>
      <c r="AD90" s="606">
        <v>5</v>
      </c>
      <c r="AE90" s="608">
        <f t="shared" si="2"/>
        <v>5843.5939261381573</v>
      </c>
      <c r="AF90" s="606"/>
      <c r="AG90" s="608">
        <f t="shared" si="3"/>
        <v>5445.8528943923202</v>
      </c>
    </row>
    <row r="91" spans="1:33">
      <c r="A91" s="2"/>
      <c r="B91" s="624" t="s">
        <v>125</v>
      </c>
      <c r="C91" s="473">
        <v>7787.3777588609119</v>
      </c>
      <c r="D91" s="473">
        <v>8089.5793892675511</v>
      </c>
      <c r="E91" s="473">
        <v>8349.671125143419</v>
      </c>
      <c r="F91" s="473">
        <v>8732.2289459761996</v>
      </c>
      <c r="G91" s="473">
        <v>9220.889154131306</v>
      </c>
      <c r="H91" s="473">
        <v>9737.0888130021794</v>
      </c>
      <c r="I91" s="473">
        <v>10609.506879453682</v>
      </c>
      <c r="J91" s="473">
        <v>11625.930485705221</v>
      </c>
      <c r="K91" s="473">
        <v>12240.579066649334</v>
      </c>
      <c r="L91" s="473">
        <v>12058.523821332474</v>
      </c>
      <c r="M91" s="473">
        <v>12644.696653546858</v>
      </c>
      <c r="N91" s="473">
        <v>13302.928281835166</v>
      </c>
      <c r="O91" s="473">
        <v>14041.993775281748</v>
      </c>
      <c r="P91" s="543">
        <v>14445.898359738034</v>
      </c>
      <c r="Q91" s="543">
        <v>15067.311182333615</v>
      </c>
      <c r="R91" s="543">
        <v>15610.879550153626</v>
      </c>
      <c r="S91" s="543">
        <v>16278.601902602431</v>
      </c>
      <c r="T91" s="473">
        <v>16976.187415307159</v>
      </c>
      <c r="U91" s="544">
        <v>17671.095352673256</v>
      </c>
      <c r="V91" s="473"/>
      <c r="W91" s="547">
        <v>14490.752200084011</v>
      </c>
      <c r="X91" s="217" t="s">
        <v>411</v>
      </c>
      <c r="Y91" s="2"/>
      <c r="Z91" s="606">
        <v>19</v>
      </c>
      <c r="AA91" s="608">
        <f t="shared" si="0"/>
        <v>12341.629890157588</v>
      </c>
      <c r="AB91" s="606">
        <v>10</v>
      </c>
      <c r="AC91" s="608">
        <f t="shared" si="1"/>
        <v>14809.811629480435</v>
      </c>
      <c r="AD91" s="606">
        <v>5</v>
      </c>
      <c r="AE91" s="608">
        <f t="shared" si="2"/>
        <v>16320.815080614015</v>
      </c>
      <c r="AF91" s="606"/>
      <c r="AG91" s="608">
        <f t="shared" si="3"/>
        <v>14490.752200084011</v>
      </c>
    </row>
    <row r="92" spans="1:33">
      <c r="A92" s="2"/>
      <c r="B92" s="624" t="s">
        <v>327</v>
      </c>
      <c r="C92" s="473">
        <v>2378.6105065407969</v>
      </c>
      <c r="D92" s="473">
        <v>2376.2072371808458</v>
      </c>
      <c r="E92" s="473">
        <v>2321.4019063264759</v>
      </c>
      <c r="F92" s="473">
        <v>2283.5880060138898</v>
      </c>
      <c r="G92" s="473">
        <v>2324.9581156793442</v>
      </c>
      <c r="H92" s="473">
        <v>2387.6218252464205</v>
      </c>
      <c r="I92" s="473">
        <v>2443.8515994763989</v>
      </c>
      <c r="J92" s="473">
        <v>2498.3358943596736</v>
      </c>
      <c r="K92" s="473">
        <v>2553.838041013898</v>
      </c>
      <c r="L92" s="473">
        <v>2596.8974766070769</v>
      </c>
      <c r="M92" s="473">
        <v>2618.3189197801703</v>
      </c>
      <c r="N92" s="473">
        <v>2495.4951245667053</v>
      </c>
      <c r="O92" s="473">
        <v>2747.9005233913331</v>
      </c>
      <c r="P92" s="543">
        <v>2970.2023383005894</v>
      </c>
      <c r="Q92" s="543">
        <v>3211.0997449321094</v>
      </c>
      <c r="R92" s="543">
        <v>3444.4497997585531</v>
      </c>
      <c r="S92" s="543">
        <v>3665.5504857851406</v>
      </c>
      <c r="T92" s="473">
        <v>3921.7133363443972</v>
      </c>
      <c r="U92" s="544">
        <v>4207.0869343506392</v>
      </c>
      <c r="V92" s="473"/>
      <c r="W92" s="547">
        <v>3230.2860852518497</v>
      </c>
      <c r="X92" s="217" t="s">
        <v>411</v>
      </c>
      <c r="Y92" s="2"/>
      <c r="Z92" s="606">
        <v>19</v>
      </c>
      <c r="AA92" s="608">
        <f t="shared" si="0"/>
        <v>2813.0067271397079</v>
      </c>
      <c r="AB92" s="606">
        <v>10</v>
      </c>
      <c r="AC92" s="608">
        <f t="shared" si="1"/>
        <v>3187.8714683816715</v>
      </c>
      <c r="AD92" s="606">
        <v>5</v>
      </c>
      <c r="AE92" s="608">
        <f t="shared" si="2"/>
        <v>3689.9800602341684</v>
      </c>
      <c r="AF92" s="606"/>
      <c r="AG92" s="608">
        <f t="shared" si="3"/>
        <v>3230.2860852518497</v>
      </c>
    </row>
    <row r="93" spans="1:33">
      <c r="A93" s="2"/>
      <c r="B93" s="624" t="s">
        <v>59</v>
      </c>
      <c r="C93" s="473">
        <v>10601.638298235257</v>
      </c>
      <c r="D93" s="473">
        <v>11613.48393419996</v>
      </c>
      <c r="E93" s="473">
        <v>12647.639133988259</v>
      </c>
      <c r="F93" s="473">
        <v>13550.172969130948</v>
      </c>
      <c r="G93" s="473">
        <v>14534.452235560389</v>
      </c>
      <c r="H93" s="473">
        <v>15303.862623498704</v>
      </c>
      <c r="I93" s="473">
        <v>17431.304709546272</v>
      </c>
      <c r="J93" s="473">
        <v>19354.98218893338</v>
      </c>
      <c r="K93" s="473">
        <v>20776.448146863058</v>
      </c>
      <c r="L93" s="473">
        <v>19998.68468846328</v>
      </c>
      <c r="M93" s="473">
        <v>19761.48491261564</v>
      </c>
      <c r="N93" s="473">
        <v>20743.506379888557</v>
      </c>
      <c r="O93" s="473">
        <v>21136.403295414573</v>
      </c>
      <c r="P93" s="543">
        <v>21769.279958331357</v>
      </c>
      <c r="Q93" s="543">
        <v>22062.025704349784</v>
      </c>
      <c r="R93" s="543">
        <v>23013.622050849095</v>
      </c>
      <c r="S93" s="543">
        <v>24511.894854929287</v>
      </c>
      <c r="T93" s="473">
        <v>26351.907040282083</v>
      </c>
      <c r="U93" s="544">
        <v>27579.780832738154</v>
      </c>
      <c r="V93" s="473"/>
      <c r="W93" s="547">
        <v>22162.806495749464</v>
      </c>
      <c r="X93" s="217" t="s">
        <v>10</v>
      </c>
      <c r="Y93" s="2"/>
      <c r="Z93" s="606">
        <v>19</v>
      </c>
      <c r="AA93" s="608">
        <f t="shared" si="0"/>
        <v>19091.714418832533</v>
      </c>
      <c r="AB93" s="606">
        <v>10</v>
      </c>
      <c r="AC93" s="608">
        <f t="shared" si="1"/>
        <v>22692.858971786183</v>
      </c>
      <c r="AD93" s="606">
        <v>5</v>
      </c>
      <c r="AE93" s="608">
        <f t="shared" si="2"/>
        <v>24703.846096629677</v>
      </c>
      <c r="AF93" s="606"/>
      <c r="AG93" s="608">
        <f t="shared" si="3"/>
        <v>22162.806495749464</v>
      </c>
    </row>
    <row r="94" spans="1:33">
      <c r="A94" s="2"/>
      <c r="B94" s="624" t="s">
        <v>127</v>
      </c>
      <c r="C94" s="549"/>
      <c r="D94" s="549"/>
      <c r="E94" s="549"/>
      <c r="F94" s="549"/>
      <c r="G94" s="549"/>
      <c r="H94" s="549"/>
      <c r="I94" s="549"/>
      <c r="J94" s="549"/>
      <c r="K94" s="549"/>
      <c r="L94" s="549"/>
      <c r="M94" s="549"/>
      <c r="N94" s="549"/>
      <c r="O94" s="549"/>
      <c r="P94" s="549"/>
      <c r="Q94" s="549"/>
      <c r="R94" s="549"/>
      <c r="S94" s="551"/>
      <c r="T94" s="551"/>
      <c r="U94" s="552"/>
      <c r="V94" s="473"/>
      <c r="W94" s="551"/>
      <c r="X94" s="217" t="s">
        <v>411</v>
      </c>
      <c r="Y94" s="2"/>
      <c r="Z94" s="606">
        <v>19</v>
      </c>
      <c r="AA94" s="608">
        <f t="shared" si="0"/>
        <v>0</v>
      </c>
      <c r="AB94" s="606">
        <v>10</v>
      </c>
      <c r="AC94" s="608">
        <f t="shared" si="1"/>
        <v>0</v>
      </c>
      <c r="AD94" s="606">
        <v>5</v>
      </c>
      <c r="AE94" s="608">
        <f t="shared" si="2"/>
        <v>0</v>
      </c>
      <c r="AF94" s="606"/>
      <c r="AG94" s="608">
        <f t="shared" si="3"/>
        <v>0</v>
      </c>
    </row>
    <row r="95" spans="1:33">
      <c r="A95" s="2"/>
      <c r="B95" s="624" t="s">
        <v>40</v>
      </c>
      <c r="C95" s="473">
        <v>21291.473508290201</v>
      </c>
      <c r="D95" s="473">
        <v>22871.383669987499</v>
      </c>
      <c r="E95" s="473">
        <v>23556.413927862701</v>
      </c>
      <c r="F95" s="473">
        <v>24252.897600277902</v>
      </c>
      <c r="G95" s="473">
        <v>25921.204436746499</v>
      </c>
      <c r="H95" s="473">
        <v>27763.177389335</v>
      </c>
      <c r="I95" s="473">
        <v>29984.185061274598</v>
      </c>
      <c r="J95" s="473">
        <v>32849.941042621896</v>
      </c>
      <c r="K95" s="473">
        <v>34824.082990920899</v>
      </c>
      <c r="L95" s="473">
        <v>33888.285226108797</v>
      </c>
      <c r="M95" s="473">
        <v>33230.798941129899</v>
      </c>
      <c r="N95" s="473">
        <v>33192.336901326998</v>
      </c>
      <c r="O95" s="473">
        <v>31914.683421747901</v>
      </c>
      <c r="P95" s="473">
        <v>30620.8621496663</v>
      </c>
      <c r="Q95" s="543">
        <v>30390.608066260898</v>
      </c>
      <c r="R95" s="543">
        <v>31578.354427730599</v>
      </c>
      <c r="S95" s="543">
        <v>33682.479081484897</v>
      </c>
      <c r="T95" s="473">
        <v>36155.480753938798</v>
      </c>
      <c r="U95" s="553">
        <v>37835.173075712424</v>
      </c>
      <c r="V95" s="473"/>
      <c r="W95" s="547">
        <v>32494.26319469498</v>
      </c>
      <c r="X95" s="217" t="s">
        <v>10</v>
      </c>
      <c r="Y95" s="2"/>
      <c r="Z95" s="606">
        <v>19</v>
      </c>
      <c r="AA95" s="608">
        <f t="shared" si="0"/>
        <v>30305.464298548661</v>
      </c>
      <c r="AB95" s="606">
        <v>10</v>
      </c>
      <c r="AC95" s="608">
        <f t="shared" si="1"/>
        <v>33248.906204510749</v>
      </c>
      <c r="AD95" s="606">
        <v>5</v>
      </c>
      <c r="AE95" s="608">
        <f t="shared" si="2"/>
        <v>33928.419081025524</v>
      </c>
      <c r="AF95" s="606"/>
      <c r="AG95" s="608">
        <f t="shared" si="3"/>
        <v>32494.26319469498</v>
      </c>
    </row>
    <row r="96" spans="1:33">
      <c r="A96" s="2"/>
      <c r="B96" s="624" t="s">
        <v>42</v>
      </c>
      <c r="C96" s="473">
        <v>16190.805027655064</v>
      </c>
      <c r="D96" s="473">
        <v>17554.487724682873</v>
      </c>
      <c r="E96" s="473">
        <v>18189.234354155422</v>
      </c>
      <c r="F96" s="473">
        <v>19426.085126469636</v>
      </c>
      <c r="G96" s="473">
        <v>20799.157638978959</v>
      </c>
      <c r="H96" s="473">
        <v>21956.383858385296</v>
      </c>
      <c r="I96" s="473">
        <v>23776.487055384328</v>
      </c>
      <c r="J96" s="473">
        <v>26124.895449042098</v>
      </c>
      <c r="K96" s="473">
        <v>27844.795326465617</v>
      </c>
      <c r="L96" s="473">
        <v>27599.300860160161</v>
      </c>
      <c r="M96" s="473">
        <v>27667.43289530533</v>
      </c>
      <c r="N96" s="473">
        <v>28797.417961169096</v>
      </c>
      <c r="O96" s="473">
        <v>29047.246439594921</v>
      </c>
      <c r="P96" s="543">
        <v>30485.714154111276</v>
      </c>
      <c r="Q96" s="543">
        <v>32263.315754899671</v>
      </c>
      <c r="R96" s="543">
        <v>33691.424239260756</v>
      </c>
      <c r="S96" s="543">
        <v>35230.522460877612</v>
      </c>
      <c r="T96" s="473">
        <v>38019.580514203291</v>
      </c>
      <c r="U96" s="544">
        <v>39743.597094141558</v>
      </c>
      <c r="V96" s="473"/>
      <c r="W96" s="547">
        <v>31706.114134839871</v>
      </c>
      <c r="X96" s="217" t="s">
        <v>10</v>
      </c>
      <c r="Y96" s="2"/>
      <c r="Z96" s="606">
        <v>19</v>
      </c>
      <c r="AA96" s="608">
        <f t="shared" si="0"/>
        <v>27074.099154470685</v>
      </c>
      <c r="AB96" s="606">
        <v>10</v>
      </c>
      <c r="AC96" s="608">
        <f t="shared" si="1"/>
        <v>32254.555237372359</v>
      </c>
      <c r="AD96" s="606">
        <v>5</v>
      </c>
      <c r="AE96" s="608">
        <f t="shared" si="2"/>
        <v>35789.688012676575</v>
      </c>
      <c r="AF96" s="606"/>
      <c r="AG96" s="608">
        <f t="shared" si="3"/>
        <v>31706.114134839871</v>
      </c>
    </row>
    <row r="97" spans="1:33">
      <c r="A97" s="2"/>
      <c r="B97" s="624" t="s">
        <v>57</v>
      </c>
      <c r="C97" s="473">
        <v>28662.094738194119</v>
      </c>
      <c r="D97" s="473">
        <v>29449.619401936212</v>
      </c>
      <c r="E97" s="473">
        <v>30640.345623096811</v>
      </c>
      <c r="F97" s="473">
        <v>30786.248954848608</v>
      </c>
      <c r="G97" s="473">
        <v>32908.680791831255</v>
      </c>
      <c r="H97" s="473">
        <v>34150.159455894478</v>
      </c>
      <c r="I97" s="473">
        <v>37295.659350818394</v>
      </c>
      <c r="J97" s="473">
        <v>38968.51539795928</v>
      </c>
      <c r="K97" s="473">
        <v>41278.326827057099</v>
      </c>
      <c r="L97" s="473">
        <v>40339.677128129639</v>
      </c>
      <c r="M97" s="473">
        <v>42999.616135066048</v>
      </c>
      <c r="N97" s="473">
        <v>44403.384841392915</v>
      </c>
      <c r="O97" s="473">
        <v>44803.968242121424</v>
      </c>
      <c r="P97" s="543">
        <v>46726.854143783181</v>
      </c>
      <c r="Q97" s="543">
        <v>47901.44736270664</v>
      </c>
      <c r="R97" s="543">
        <v>49058.501065841578</v>
      </c>
      <c r="S97" s="543">
        <v>50877.447293639605</v>
      </c>
      <c r="T97" s="473">
        <v>54282.54773983646</v>
      </c>
      <c r="U97" s="544">
        <v>55671.165265066833</v>
      </c>
      <c r="V97" s="473"/>
      <c r="W97" s="547">
        <v>46793.565446238186</v>
      </c>
      <c r="X97" s="217" t="s">
        <v>10</v>
      </c>
      <c r="Y97" s="2"/>
      <c r="Z97" s="606">
        <v>19</v>
      </c>
      <c r="AA97" s="608">
        <f t="shared" si="0"/>
        <v>41116.013671537919</v>
      </c>
      <c r="AB97" s="606">
        <v>10</v>
      </c>
      <c r="AC97" s="608">
        <f t="shared" si="1"/>
        <v>47706.460921758429</v>
      </c>
      <c r="AD97" s="606">
        <v>5</v>
      </c>
      <c r="AE97" s="608">
        <f t="shared" si="2"/>
        <v>51558.221745418225</v>
      </c>
      <c r="AF97" s="606"/>
      <c r="AG97" s="608">
        <f t="shared" si="3"/>
        <v>46793.565446238186</v>
      </c>
    </row>
    <row r="98" spans="1:33">
      <c r="A98" s="2"/>
      <c r="B98" s="624" t="s">
        <v>233</v>
      </c>
      <c r="C98" s="555"/>
      <c r="D98" s="555"/>
      <c r="E98" s="555"/>
      <c r="F98" s="555"/>
      <c r="G98" s="555"/>
      <c r="H98" s="555"/>
      <c r="I98" s="555"/>
      <c r="J98" s="555"/>
      <c r="K98" s="555"/>
      <c r="L98" s="555"/>
      <c r="M98" s="555"/>
      <c r="N98" s="555"/>
      <c r="O98" s="555"/>
      <c r="P98" s="551"/>
      <c r="Q98" s="551"/>
      <c r="R98" s="551"/>
      <c r="S98" s="550"/>
      <c r="T98" s="555"/>
      <c r="U98" s="552"/>
      <c r="V98" s="473"/>
      <c r="W98" s="555"/>
      <c r="X98" s="217" t="s">
        <v>329</v>
      </c>
      <c r="Y98" s="2"/>
      <c r="Z98" s="606">
        <v>19</v>
      </c>
      <c r="AA98" s="608">
        <f t="shared" si="0"/>
        <v>0</v>
      </c>
      <c r="AB98" s="606">
        <v>10</v>
      </c>
      <c r="AC98" s="608">
        <f t="shared" si="1"/>
        <v>0</v>
      </c>
      <c r="AD98" s="606">
        <v>5</v>
      </c>
      <c r="AE98" s="608">
        <f t="shared" si="2"/>
        <v>0</v>
      </c>
      <c r="AF98" s="606"/>
      <c r="AG98" s="608">
        <f t="shared" si="3"/>
        <v>0</v>
      </c>
    </row>
    <row r="99" spans="1:33">
      <c r="A99" s="2"/>
      <c r="B99" s="624" t="s">
        <v>234</v>
      </c>
      <c r="C99" s="473">
        <v>6549.0894704788307</v>
      </c>
      <c r="D99" s="473">
        <v>6687.4794968674114</v>
      </c>
      <c r="E99" s="473">
        <v>6584.4507570050746</v>
      </c>
      <c r="F99" s="473">
        <v>7106.0742630384339</v>
      </c>
      <c r="G99" s="473">
        <v>7489.8753343240587</v>
      </c>
      <c r="H99" s="473">
        <v>7751.0660955586445</v>
      </c>
      <c r="I99" s="473">
        <v>8342.414878722695</v>
      </c>
      <c r="J99" s="473">
        <v>9100.9018355173339</v>
      </c>
      <c r="K99" s="473">
        <v>9934.0932540567537</v>
      </c>
      <c r="L99" s="473">
        <v>9889.3841034822872</v>
      </c>
      <c r="M99" s="473">
        <v>10068.068800380515</v>
      </c>
      <c r="N99" s="473">
        <v>10249.895409629326</v>
      </c>
      <c r="O99" s="473">
        <v>10328.730405232862</v>
      </c>
      <c r="P99" s="543">
        <v>10397.441750609083</v>
      </c>
      <c r="Q99" s="543">
        <v>11054.631450723438</v>
      </c>
      <c r="R99" s="543">
        <v>10857.201771593358</v>
      </c>
      <c r="S99" s="543">
        <v>11236.95242803749</v>
      </c>
      <c r="T99" s="473">
        <v>10649.419292703162</v>
      </c>
      <c r="U99" s="544">
        <v>11129.861192762752</v>
      </c>
      <c r="V99" s="473"/>
      <c r="W99" s="547">
        <v>10267.906979940935</v>
      </c>
      <c r="X99" s="217" t="s">
        <v>328</v>
      </c>
      <c r="Y99" s="2"/>
      <c r="Z99" s="606">
        <v>19</v>
      </c>
      <c r="AA99" s="608">
        <f t="shared" si="0"/>
        <v>9231.9490521433436</v>
      </c>
      <c r="AB99" s="606">
        <v>10</v>
      </c>
      <c r="AC99" s="608">
        <f t="shared" si="1"/>
        <v>10586.158660515428</v>
      </c>
      <c r="AD99" s="606">
        <v>5</v>
      </c>
      <c r="AE99" s="608">
        <f t="shared" si="2"/>
        <v>10985.61322716404</v>
      </c>
      <c r="AF99" s="606"/>
      <c r="AG99" s="608">
        <f t="shared" si="3"/>
        <v>10267.906979940935</v>
      </c>
    </row>
    <row r="100" spans="1:33">
      <c r="A100" s="2"/>
      <c r="B100" s="624" t="s">
        <v>93</v>
      </c>
      <c r="C100" s="473">
        <v>6595.7719056625456</v>
      </c>
      <c r="D100" s="473">
        <v>6803.9987936668858</v>
      </c>
      <c r="E100" s="473">
        <v>7117.6973847940144</v>
      </c>
      <c r="F100" s="473">
        <v>7051.0235174583659</v>
      </c>
      <c r="G100" s="473">
        <v>7324.2282669120432</v>
      </c>
      <c r="H100" s="473">
        <v>8152.8596219085721</v>
      </c>
      <c r="I100" s="473">
        <v>9049.3991301096758</v>
      </c>
      <c r="J100" s="473">
        <v>9853.1717179896041</v>
      </c>
      <c r="K100" s="473">
        <v>10236.544835951445</v>
      </c>
      <c r="L100" s="473">
        <v>10283.161474385461</v>
      </c>
      <c r="M100" s="473">
        <v>11132.937643451252</v>
      </c>
      <c r="N100" s="473">
        <v>11580.568776144855</v>
      </c>
      <c r="O100" s="473">
        <v>11979.702264558984</v>
      </c>
      <c r="P100" s="543">
        <v>12634.964570893981</v>
      </c>
      <c r="Q100" s="543">
        <v>13623.118207126648</v>
      </c>
      <c r="R100" s="543">
        <v>14555.741193928437</v>
      </c>
      <c r="S100" s="543">
        <v>15519.616816897464</v>
      </c>
      <c r="T100" s="543">
        <v>16370.956175610441</v>
      </c>
      <c r="U100" s="544">
        <v>17748.185318617489</v>
      </c>
      <c r="V100" s="473"/>
      <c r="W100" s="547">
        <v>13344.484290551272</v>
      </c>
      <c r="X100" s="217" t="s">
        <v>10</v>
      </c>
      <c r="Y100" s="2"/>
      <c r="Z100" s="606">
        <v>19</v>
      </c>
      <c r="AA100" s="608">
        <f t="shared" si="0"/>
        <v>10927.034085056219</v>
      </c>
      <c r="AB100" s="606">
        <v>10</v>
      </c>
      <c r="AC100" s="608">
        <f t="shared" si="1"/>
        <v>13542.895244161502</v>
      </c>
      <c r="AD100" s="606">
        <v>5</v>
      </c>
      <c r="AE100" s="608">
        <f t="shared" si="2"/>
        <v>15563.523542436096</v>
      </c>
      <c r="AF100" s="606"/>
      <c r="AG100" s="608">
        <f t="shared" si="3"/>
        <v>13344.484290551272</v>
      </c>
    </row>
    <row r="101" spans="1:33">
      <c r="A101" s="2"/>
      <c r="B101" s="624" t="s">
        <v>87</v>
      </c>
      <c r="C101" s="473">
        <v>5854.3375769476725</v>
      </c>
      <c r="D101" s="473">
        <v>6110.4588461315034</v>
      </c>
      <c r="E101" s="473">
        <v>6348.9249134202855</v>
      </c>
      <c r="F101" s="473">
        <v>6530.5172141935273</v>
      </c>
      <c r="G101" s="473">
        <v>7135.9858525397285</v>
      </c>
      <c r="H101" s="473">
        <v>7619.0339457553973</v>
      </c>
      <c r="I101" s="473">
        <v>8059.1313037497321</v>
      </c>
      <c r="J101" s="473">
        <v>8316.5681665878819</v>
      </c>
      <c r="K101" s="473">
        <v>8868.9375913713484</v>
      </c>
      <c r="L101" s="473">
        <v>8841.984389207626</v>
      </c>
      <c r="M101" s="473">
        <v>9114.3383283064122</v>
      </c>
      <c r="N101" s="473">
        <v>9883.5800285423757</v>
      </c>
      <c r="O101" s="473">
        <v>10483.134131344543</v>
      </c>
      <c r="P101" s="543">
        <v>11028.429043732378</v>
      </c>
      <c r="Q101" s="543">
        <v>11484.171606050306</v>
      </c>
      <c r="R101" s="543">
        <v>11431.991584206566</v>
      </c>
      <c r="S101" s="543">
        <v>11222.07848621503</v>
      </c>
      <c r="T101" s="473">
        <v>11501.010292401725</v>
      </c>
      <c r="U101" s="544">
        <v>11734.387389047144</v>
      </c>
      <c r="V101" s="473"/>
      <c r="W101" s="547">
        <v>10392.395268071103</v>
      </c>
      <c r="X101" s="217" t="s">
        <v>10</v>
      </c>
      <c r="Y101" s="2"/>
      <c r="Z101" s="606">
        <v>19</v>
      </c>
      <c r="AA101" s="608">
        <f t="shared" si="0"/>
        <v>9029.9474047237454</v>
      </c>
      <c r="AB101" s="606">
        <v>10</v>
      </c>
      <c r="AC101" s="608">
        <f t="shared" si="1"/>
        <v>10672.510527905411</v>
      </c>
      <c r="AD101" s="606">
        <v>5</v>
      </c>
      <c r="AE101" s="608">
        <f t="shared" si="2"/>
        <v>11474.727871584155</v>
      </c>
      <c r="AF101" s="606"/>
      <c r="AG101" s="608">
        <f t="shared" si="3"/>
        <v>10392.395268071103</v>
      </c>
    </row>
    <row r="102" spans="1:33">
      <c r="A102" s="2"/>
      <c r="B102" s="624" t="s">
        <v>86</v>
      </c>
      <c r="C102" s="473">
        <v>5971.6685376439355</v>
      </c>
      <c r="D102" s="473">
        <v>6199.41007091347</v>
      </c>
      <c r="E102" s="473">
        <v>6327.8107979537926</v>
      </c>
      <c r="F102" s="473">
        <v>6528.6753266712949</v>
      </c>
      <c r="G102" s="473">
        <v>6852.1498304078577</v>
      </c>
      <c r="H102" s="473">
        <v>7249.4525664283847</v>
      </c>
      <c r="I102" s="473">
        <v>7839.8422568211236</v>
      </c>
      <c r="J102" s="473">
        <v>8471.3434867586966</v>
      </c>
      <c r="K102" s="473">
        <v>9091.000664800622</v>
      </c>
      <c r="L102" s="473">
        <v>9411.3049688041847</v>
      </c>
      <c r="M102" s="473">
        <v>9814.2984548794811</v>
      </c>
      <c r="N102" s="473">
        <v>9982.8457016646844</v>
      </c>
      <c r="O102" s="473">
        <v>10172.983056261632</v>
      </c>
      <c r="P102" s="543">
        <v>10340.542144070278</v>
      </c>
      <c r="Q102" s="543">
        <v>10601.16669003817</v>
      </c>
      <c r="R102" s="543">
        <v>10938.861861707304</v>
      </c>
      <c r="S102" s="543">
        <v>11294.249242229316</v>
      </c>
      <c r="T102" s="473">
        <v>11742.050087969394</v>
      </c>
      <c r="U102" s="544">
        <v>12412.309400583188</v>
      </c>
      <c r="V102" s="473"/>
      <c r="W102" s="547">
        <v>10360.507875014127</v>
      </c>
      <c r="X102" s="217" t="s">
        <v>10</v>
      </c>
      <c r="Y102" s="2"/>
      <c r="Z102" s="606">
        <v>19</v>
      </c>
      <c r="AA102" s="608">
        <f t="shared" si="0"/>
        <v>9012.7350077161482</v>
      </c>
      <c r="AB102" s="606">
        <v>10</v>
      </c>
      <c r="AC102" s="608">
        <f t="shared" si="1"/>
        <v>10671.061160820764</v>
      </c>
      <c r="AD102" s="606">
        <v>5</v>
      </c>
      <c r="AE102" s="608">
        <f t="shared" si="2"/>
        <v>11397.727456505474</v>
      </c>
      <c r="AF102" s="606"/>
      <c r="AG102" s="608">
        <f t="shared" si="3"/>
        <v>10360.507875014127</v>
      </c>
    </row>
    <row r="103" spans="1:33">
      <c r="A103" s="2"/>
      <c r="B103" s="624" t="s">
        <v>129</v>
      </c>
      <c r="C103" s="473">
        <v>4466.0551723906747</v>
      </c>
      <c r="D103" s="473">
        <v>4573.7064264538058</v>
      </c>
      <c r="E103" s="473">
        <v>4691.6911433018868</v>
      </c>
      <c r="F103" s="473">
        <v>4827.6135173155908</v>
      </c>
      <c r="G103" s="473">
        <v>4977.0671393240254</v>
      </c>
      <c r="H103" s="473">
        <v>5246.3795506682391</v>
      </c>
      <c r="I103" s="473">
        <v>5614.5814900084952</v>
      </c>
      <c r="J103" s="473">
        <v>5847.2721640304417</v>
      </c>
      <c r="K103" s="473">
        <v>6088.3778206982506</v>
      </c>
      <c r="L103" s="473">
        <v>5981.52653144745</v>
      </c>
      <c r="M103" s="473">
        <v>6152.3947446649045</v>
      </c>
      <c r="N103" s="473">
        <v>6492.6325503446624</v>
      </c>
      <c r="O103" s="473">
        <v>6773.622435126751</v>
      </c>
      <c r="P103" s="543">
        <v>7014.6921419625733</v>
      </c>
      <c r="Q103" s="543">
        <v>7236.1173617143504</v>
      </c>
      <c r="R103" s="543">
        <v>7453.4297322806315</v>
      </c>
      <c r="S103" s="543">
        <v>7686.1439372690156</v>
      </c>
      <c r="T103" s="473">
        <v>7972.7828953614717</v>
      </c>
      <c r="U103" s="544">
        <v>8331.8041420031896</v>
      </c>
      <c r="V103" s="473"/>
      <c r="W103" s="547">
        <v>7008.6618570927685</v>
      </c>
      <c r="X103" s="217" t="s">
        <v>411</v>
      </c>
      <c r="Y103" s="2"/>
      <c r="Z103" s="606">
        <v>19</v>
      </c>
      <c r="AA103" s="608">
        <f t="shared" si="0"/>
        <v>6180.4153103350754</v>
      </c>
      <c r="AB103" s="606">
        <v>10</v>
      </c>
      <c r="AC103" s="608">
        <f t="shared" si="1"/>
        <v>7109.5146472174993</v>
      </c>
      <c r="AD103" s="606">
        <v>5</v>
      </c>
      <c r="AE103" s="608">
        <f t="shared" si="2"/>
        <v>7736.0556137257317</v>
      </c>
      <c r="AF103" s="606"/>
      <c r="AG103" s="608">
        <f t="shared" si="3"/>
        <v>7008.6618570927685</v>
      </c>
    </row>
    <row r="104" spans="1:33">
      <c r="A104" s="2"/>
      <c r="B104" s="624" t="s">
        <v>26</v>
      </c>
      <c r="C104" s="473">
        <v>8703.6614560878334</v>
      </c>
      <c r="D104" s="473">
        <v>13945.636001758772</v>
      </c>
      <c r="E104" s="473">
        <v>16236.600978312972</v>
      </c>
      <c r="F104" s="473">
        <v>18069.899327753737</v>
      </c>
      <c r="G104" s="473">
        <v>24525.865241428426</v>
      </c>
      <c r="H104" s="473">
        <v>28241.92807232913</v>
      </c>
      <c r="I104" s="473">
        <v>29941.858973377668</v>
      </c>
      <c r="J104" s="473">
        <v>33840.551002619861</v>
      </c>
      <c r="K104" s="473">
        <v>38790.903978487579</v>
      </c>
      <c r="L104" s="473">
        <v>37820.954814040386</v>
      </c>
      <c r="M104" s="473">
        <v>33294.6534965385</v>
      </c>
      <c r="N104" s="473">
        <v>34622.116265796525</v>
      </c>
      <c r="O104" s="473">
        <v>36576.090430903881</v>
      </c>
      <c r="P104" s="543">
        <v>34180.711531870693</v>
      </c>
      <c r="Q104" s="543">
        <v>33542.76508204361</v>
      </c>
      <c r="R104" s="543">
        <v>29592.379672325995</v>
      </c>
      <c r="S104" s="543">
        <v>26232.133776213344</v>
      </c>
      <c r="T104" s="473">
        <v>24532.952001894053</v>
      </c>
      <c r="U104" s="544">
        <v>22743.824434220172</v>
      </c>
      <c r="V104" s="473"/>
      <c r="W104" s="547">
        <v>28765.722811799336</v>
      </c>
      <c r="X104" s="217" t="s">
        <v>10</v>
      </c>
      <c r="Y104" s="2"/>
      <c r="Z104" s="606">
        <v>19</v>
      </c>
      <c r="AA104" s="608">
        <f t="shared" si="0"/>
        <v>27654.499291473854</v>
      </c>
      <c r="AB104" s="606">
        <v>10</v>
      </c>
      <c r="AC104" s="608">
        <f t="shared" si="1"/>
        <v>31313.858150584718</v>
      </c>
      <c r="AD104" s="606">
        <v>5</v>
      </c>
      <c r="AE104" s="608">
        <f t="shared" si="2"/>
        <v>27328.810993339437</v>
      </c>
      <c r="AF104" s="606"/>
      <c r="AG104" s="608">
        <f t="shared" si="3"/>
        <v>28765.722811799336</v>
      </c>
    </row>
    <row r="105" spans="1:33">
      <c r="A105" s="2"/>
      <c r="B105" s="624" t="s">
        <v>130</v>
      </c>
      <c r="C105" s="473">
        <v>1977.5606497046801</v>
      </c>
      <c r="D105" s="473">
        <v>2121.7020391817246</v>
      </c>
      <c r="E105" s="473">
        <v>2124.8883459918375</v>
      </c>
      <c r="F105" s="473">
        <v>2009.7397500205295</v>
      </c>
      <c r="G105" s="473">
        <v>2002.3279423526321</v>
      </c>
      <c r="H105" s="473">
        <v>2037.7928545968289</v>
      </c>
      <c r="I105" s="473">
        <v>2013.8891955073861</v>
      </c>
      <c r="J105" s="473">
        <v>2042.664795088391</v>
      </c>
      <c r="K105" s="473">
        <v>1838.0430164264146</v>
      </c>
      <c r="L105" s="473">
        <v>1888.6151795324026</v>
      </c>
      <c r="M105" s="473">
        <v>1921.4347897842836</v>
      </c>
      <c r="N105" s="473">
        <v>2102.9540598034737</v>
      </c>
      <c r="O105" s="548">
        <v>2189.6265422467623</v>
      </c>
      <c r="P105" s="548">
        <v>2284.2450555965675</v>
      </c>
      <c r="Q105" s="548">
        <v>2373.803339938745</v>
      </c>
      <c r="R105" s="554">
        <v>2446.84104271977</v>
      </c>
      <c r="S105" s="554">
        <v>2530.9229230825144</v>
      </c>
      <c r="T105" s="548">
        <v>2653.6312888820835</v>
      </c>
      <c r="U105" s="553">
        <v>2776.9122965690822</v>
      </c>
      <c r="V105" s="473"/>
      <c r="W105" s="547">
        <v>2349.6612434746007</v>
      </c>
      <c r="X105" s="217" t="s">
        <v>411</v>
      </c>
      <c r="Y105" s="2"/>
      <c r="Z105" s="606">
        <v>19</v>
      </c>
      <c r="AA105" s="608">
        <f t="shared" ref="AA105:AA168" si="4">SUM(C105:U105)/Z105</f>
        <v>2175.6629003697949</v>
      </c>
      <c r="AB105" s="606">
        <v>10</v>
      </c>
      <c r="AC105" s="608">
        <f t="shared" ref="AC105:AC168" si="5">SUM(L105:U105)/AB105</f>
        <v>2316.8986518155689</v>
      </c>
      <c r="AD105" s="606">
        <v>5</v>
      </c>
      <c r="AE105" s="608">
        <f t="shared" ref="AE105:AE168" si="6">SUM(Q105:U105)/AD105</f>
        <v>2556.4221782384388</v>
      </c>
      <c r="AF105" s="606"/>
      <c r="AG105" s="608">
        <f t="shared" ref="AG105:AG168" si="7">(AA105+AC105+AE105)/3</f>
        <v>2349.6612434746007</v>
      </c>
    </row>
    <row r="106" spans="1:33">
      <c r="A106" s="2"/>
      <c r="B106" s="624" t="s">
        <v>37</v>
      </c>
      <c r="C106" s="473">
        <v>9435.0085505660991</v>
      </c>
      <c r="D106" s="473">
        <v>10326.179421976973</v>
      </c>
      <c r="E106" s="473">
        <v>11670.365265695667</v>
      </c>
      <c r="F106" s="473">
        <v>13122.83916009434</v>
      </c>
      <c r="G106" s="473">
        <v>14521.297790749017</v>
      </c>
      <c r="H106" s="473">
        <v>16624.912041303684</v>
      </c>
      <c r="I106" s="473">
        <v>19313.264237279385</v>
      </c>
      <c r="J106" s="473">
        <v>22170.252257793443</v>
      </c>
      <c r="K106" s="473">
        <v>22830.090316358852</v>
      </c>
      <c r="L106" s="473">
        <v>20597.933472876532</v>
      </c>
      <c r="M106" s="473">
        <v>21796.610099763515</v>
      </c>
      <c r="N106" s="473">
        <v>24780.978776193817</v>
      </c>
      <c r="O106" s="473">
        <v>26190.552951026137</v>
      </c>
      <c r="P106" s="543">
        <v>27642.585367043146</v>
      </c>
      <c r="Q106" s="543">
        <v>29135.704397916623</v>
      </c>
      <c r="R106" s="543">
        <v>29397.129844996343</v>
      </c>
      <c r="S106" s="543">
        <v>30913.205123847714</v>
      </c>
      <c r="T106" s="473">
        <v>33675.457707500107</v>
      </c>
      <c r="U106" s="544">
        <v>35973.776460479799</v>
      </c>
      <c r="V106" s="473"/>
      <c r="W106" s="547">
        <v>27313.643116817519</v>
      </c>
      <c r="X106" s="217" t="s">
        <v>10</v>
      </c>
      <c r="Y106" s="2"/>
      <c r="Z106" s="606">
        <v>19</v>
      </c>
      <c r="AA106" s="608">
        <f t="shared" si="4"/>
        <v>22111.481223340059</v>
      </c>
      <c r="AB106" s="606">
        <v>10</v>
      </c>
      <c r="AC106" s="608">
        <f t="shared" si="5"/>
        <v>28010.393420164375</v>
      </c>
      <c r="AD106" s="606">
        <v>5</v>
      </c>
      <c r="AE106" s="608">
        <f t="shared" si="6"/>
        <v>31819.054706948118</v>
      </c>
      <c r="AF106" s="606"/>
      <c r="AG106" s="608">
        <f t="shared" si="7"/>
        <v>27313.643116817519</v>
      </c>
    </row>
    <row r="107" spans="1:33">
      <c r="A107" s="2"/>
      <c r="B107" s="624" t="s">
        <v>131</v>
      </c>
      <c r="C107" s="473">
        <v>494.28730190694239</v>
      </c>
      <c r="D107" s="473">
        <v>531.53379385436961</v>
      </c>
      <c r="E107" s="473">
        <v>532.62662180594816</v>
      </c>
      <c r="F107" s="473">
        <v>515.8733033376875</v>
      </c>
      <c r="G107" s="473">
        <v>584.89686686619496</v>
      </c>
      <c r="H107" s="473">
        <v>655.78669872125533</v>
      </c>
      <c r="I107" s="473">
        <v>728.39051598698302</v>
      </c>
      <c r="J107" s="473">
        <v>811.06427743176334</v>
      </c>
      <c r="K107" s="473">
        <v>891.27643273284878</v>
      </c>
      <c r="L107" s="473">
        <v>950.55432935857789</v>
      </c>
      <c r="M107" s="473">
        <v>1052.6066724985094</v>
      </c>
      <c r="N107" s="473">
        <v>1161.5814339768822</v>
      </c>
      <c r="O107" s="473">
        <v>1250.3512222431584</v>
      </c>
      <c r="P107" s="543">
        <v>1367.7141442688931</v>
      </c>
      <c r="Q107" s="543">
        <v>1494.1120519643787</v>
      </c>
      <c r="R107" s="543">
        <v>1621.7067263992492</v>
      </c>
      <c r="S107" s="543">
        <v>1746.1627698462798</v>
      </c>
      <c r="T107" s="473">
        <v>1897.2490774949008</v>
      </c>
      <c r="U107" s="544">
        <v>2022.1379613660524</v>
      </c>
      <c r="V107" s="473"/>
      <c r="W107" s="547">
        <v>1427.2113679442493</v>
      </c>
      <c r="X107" s="217" t="s">
        <v>411</v>
      </c>
      <c r="Y107" s="2"/>
      <c r="Z107" s="606">
        <v>19</v>
      </c>
      <c r="AA107" s="608">
        <f t="shared" si="4"/>
        <v>1068.9427474768881</v>
      </c>
      <c r="AB107" s="606">
        <v>10</v>
      </c>
      <c r="AC107" s="608">
        <f t="shared" si="5"/>
        <v>1456.417638941688</v>
      </c>
      <c r="AD107" s="606">
        <v>5</v>
      </c>
      <c r="AE107" s="608">
        <f t="shared" si="6"/>
        <v>1756.2737174141723</v>
      </c>
      <c r="AF107" s="606"/>
      <c r="AG107" s="608">
        <f t="shared" si="7"/>
        <v>1427.2113679442493</v>
      </c>
    </row>
    <row r="108" spans="1:33">
      <c r="A108" s="2"/>
      <c r="B108" s="624" t="s">
        <v>235</v>
      </c>
      <c r="C108" s="555"/>
      <c r="D108" s="555"/>
      <c r="E108" s="555"/>
      <c r="F108" s="555"/>
      <c r="G108" s="555"/>
      <c r="H108" s="555"/>
      <c r="I108" s="555"/>
      <c r="J108" s="555"/>
      <c r="K108" s="555"/>
      <c r="L108" s="555"/>
      <c r="M108" s="555"/>
      <c r="N108" s="555"/>
      <c r="O108" s="555"/>
      <c r="P108" s="551"/>
      <c r="Q108" s="551"/>
      <c r="R108" s="551"/>
      <c r="S108" s="551"/>
      <c r="T108" s="555"/>
      <c r="U108" s="552"/>
      <c r="V108" s="473"/>
      <c r="W108" s="555"/>
      <c r="X108" s="217" t="s">
        <v>328</v>
      </c>
      <c r="Y108" s="2"/>
      <c r="Z108" s="606">
        <v>19</v>
      </c>
      <c r="AA108" s="608">
        <f t="shared" si="4"/>
        <v>0</v>
      </c>
      <c r="AB108" s="606">
        <v>10</v>
      </c>
      <c r="AC108" s="608">
        <f t="shared" si="5"/>
        <v>0</v>
      </c>
      <c r="AD108" s="606">
        <v>5</v>
      </c>
      <c r="AE108" s="608">
        <f t="shared" si="6"/>
        <v>0</v>
      </c>
      <c r="AF108" s="606"/>
      <c r="AG108" s="608">
        <f t="shared" si="7"/>
        <v>0</v>
      </c>
    </row>
    <row r="109" spans="1:33">
      <c r="A109" s="2"/>
      <c r="B109" s="624" t="s">
        <v>106</v>
      </c>
      <c r="C109" s="473">
        <v>5312.1283633935573</v>
      </c>
      <c r="D109" s="473">
        <v>5517.3605904366104</v>
      </c>
      <c r="E109" s="473">
        <v>5774.5302366635096</v>
      </c>
      <c r="F109" s="473">
        <v>5934.6245381973813</v>
      </c>
      <c r="G109" s="473">
        <v>6403.4019634624965</v>
      </c>
      <c r="H109" s="473">
        <v>6618.7848416356837</v>
      </c>
      <c r="I109" s="473">
        <v>6892.8366954976718</v>
      </c>
      <c r="J109" s="473">
        <v>6947.9619864969809</v>
      </c>
      <c r="K109" s="473">
        <v>7078.6273661680179</v>
      </c>
      <c r="L109" s="473">
        <v>6965.5389437374961</v>
      </c>
      <c r="M109" s="473">
        <v>7202.7583633583918</v>
      </c>
      <c r="N109" s="473">
        <v>7520.3736552892897</v>
      </c>
      <c r="O109" s="473">
        <v>7758.2187691510162</v>
      </c>
      <c r="P109" s="543">
        <v>8262.9573118316785</v>
      </c>
      <c r="Q109" s="543">
        <v>8882.3883646141476</v>
      </c>
      <c r="R109" s="543">
        <v>9372.5423370834178</v>
      </c>
      <c r="S109" s="543">
        <v>9670.8410011122905</v>
      </c>
      <c r="T109" s="473">
        <v>10329.438792096964</v>
      </c>
      <c r="U109" s="544">
        <v>10879.47846224263</v>
      </c>
      <c r="V109" s="473"/>
      <c r="W109" s="547">
        <v>8684.9338424670186</v>
      </c>
      <c r="X109" s="217" t="s">
        <v>411</v>
      </c>
      <c r="Y109" s="2"/>
      <c r="Z109" s="606">
        <v>19</v>
      </c>
      <c r="AA109" s="608">
        <f t="shared" si="4"/>
        <v>7543.4101359194347</v>
      </c>
      <c r="AB109" s="606">
        <v>10</v>
      </c>
      <c r="AC109" s="608">
        <f t="shared" si="5"/>
        <v>8684.453600051731</v>
      </c>
      <c r="AD109" s="606">
        <v>5</v>
      </c>
      <c r="AE109" s="608">
        <f t="shared" si="6"/>
        <v>9826.9377914298893</v>
      </c>
      <c r="AF109" s="606"/>
      <c r="AG109" s="608">
        <f t="shared" si="7"/>
        <v>8684.9338424670186</v>
      </c>
    </row>
    <row r="110" spans="1:33">
      <c r="A110" s="2"/>
      <c r="B110" s="624" t="s">
        <v>29</v>
      </c>
      <c r="C110" s="473">
        <v>26788.408471847997</v>
      </c>
      <c r="D110" s="473">
        <v>27807.319780337759</v>
      </c>
      <c r="E110" s="473">
        <v>28605.122315960351</v>
      </c>
      <c r="F110" s="473">
        <v>29019.310395837103</v>
      </c>
      <c r="G110" s="473">
        <v>31173.323080473547</v>
      </c>
      <c r="H110" s="473">
        <v>32051.794003845567</v>
      </c>
      <c r="I110" s="473">
        <v>34419.380646760997</v>
      </c>
      <c r="J110" s="473">
        <v>37801.784534823986</v>
      </c>
      <c r="K110" s="473">
        <v>40083.697269966753</v>
      </c>
      <c r="L110" s="473">
        <v>37980.065157183446</v>
      </c>
      <c r="M110" s="473">
        <v>38953.357595220295</v>
      </c>
      <c r="N110" s="473">
        <v>40916.838579027441</v>
      </c>
      <c r="O110" s="473">
        <v>40873.095332606616</v>
      </c>
      <c r="P110" s="543">
        <v>41493.141647035874</v>
      </c>
      <c r="Q110" s="543">
        <v>41757.402189441316</v>
      </c>
      <c r="R110" s="543">
        <v>42535.475165345983</v>
      </c>
      <c r="S110" s="543">
        <v>44015.529922342103</v>
      </c>
      <c r="T110" s="473">
        <v>46735.410742324522</v>
      </c>
      <c r="U110" s="544">
        <v>48416.936029940029</v>
      </c>
      <c r="V110" s="473"/>
      <c r="W110" s="547">
        <v>41501.141012858025</v>
      </c>
      <c r="X110" s="217" t="s">
        <v>10</v>
      </c>
      <c r="Y110" s="2"/>
      <c r="Z110" s="606">
        <v>19</v>
      </c>
      <c r="AA110" s="608">
        <f t="shared" si="4"/>
        <v>37443.546992648509</v>
      </c>
      <c r="AB110" s="606">
        <v>10</v>
      </c>
      <c r="AC110" s="608">
        <f t="shared" si="5"/>
        <v>42367.725236046761</v>
      </c>
      <c r="AD110" s="606">
        <v>5</v>
      </c>
      <c r="AE110" s="608">
        <f t="shared" si="6"/>
        <v>44692.150809878789</v>
      </c>
      <c r="AF110" s="606"/>
      <c r="AG110" s="608">
        <f t="shared" si="7"/>
        <v>41501.141012858025</v>
      </c>
    </row>
    <row r="111" spans="1:33">
      <c r="A111" s="2"/>
      <c r="B111" s="624" t="s">
        <v>53</v>
      </c>
      <c r="C111" s="473">
        <v>26094.252563443068</v>
      </c>
      <c r="D111" s="473">
        <v>27501.542410609778</v>
      </c>
      <c r="E111" s="473">
        <v>28523.885727138237</v>
      </c>
      <c r="F111" s="473">
        <v>28141.461397433526</v>
      </c>
      <c r="G111" s="473">
        <v>29034.000708698935</v>
      </c>
      <c r="H111" s="473">
        <v>30498.579294360941</v>
      </c>
      <c r="I111" s="473">
        <v>32434.86026412265</v>
      </c>
      <c r="J111" s="473">
        <v>34088.360083530555</v>
      </c>
      <c r="K111" s="473">
        <v>35095.262957449086</v>
      </c>
      <c r="L111" s="473">
        <v>34685.173796929972</v>
      </c>
      <c r="M111" s="473">
        <v>35900.045568261819</v>
      </c>
      <c r="N111" s="473">
        <v>37440.638629868474</v>
      </c>
      <c r="O111" s="473">
        <v>37679.121779860528</v>
      </c>
      <c r="P111" s="543">
        <v>39523.853954218073</v>
      </c>
      <c r="Q111" s="543">
        <v>40141.585477621971</v>
      </c>
      <c r="R111" s="543">
        <v>40833.242066458442</v>
      </c>
      <c r="S111" s="543">
        <v>42047.287238237652</v>
      </c>
      <c r="T111" s="473">
        <v>44255.941640102305</v>
      </c>
      <c r="U111" s="544">
        <v>45342.395736083228</v>
      </c>
      <c r="V111" s="473"/>
      <c r="W111" s="547">
        <v>39177.769345320412</v>
      </c>
      <c r="X111" s="217" t="s">
        <v>10</v>
      </c>
      <c r="Y111" s="2"/>
      <c r="Z111" s="606">
        <v>19</v>
      </c>
      <c r="AA111" s="608">
        <f t="shared" si="4"/>
        <v>35224.289015496281</v>
      </c>
      <c r="AB111" s="606">
        <v>10</v>
      </c>
      <c r="AC111" s="608">
        <f t="shared" si="5"/>
        <v>39784.928588764247</v>
      </c>
      <c r="AD111" s="606">
        <v>5</v>
      </c>
      <c r="AE111" s="608">
        <f t="shared" si="6"/>
        <v>42524.090431700715</v>
      </c>
      <c r="AF111" s="606"/>
      <c r="AG111" s="608">
        <f t="shared" si="7"/>
        <v>39177.769345320412</v>
      </c>
    </row>
    <row r="112" spans="1:33">
      <c r="A112" s="2"/>
      <c r="B112" s="624" t="s">
        <v>236</v>
      </c>
      <c r="C112" s="555"/>
      <c r="D112" s="555"/>
      <c r="E112" s="555"/>
      <c r="F112" s="555"/>
      <c r="G112" s="555"/>
      <c r="H112" s="555"/>
      <c r="I112" s="555"/>
      <c r="J112" s="555"/>
      <c r="K112" s="555"/>
      <c r="L112" s="555"/>
      <c r="M112" s="555"/>
      <c r="N112" s="555"/>
      <c r="O112" s="555"/>
      <c r="P112" s="551"/>
      <c r="Q112" s="551"/>
      <c r="R112" s="551"/>
      <c r="S112" s="551"/>
      <c r="T112" s="555"/>
      <c r="U112" s="552"/>
      <c r="V112" s="473"/>
      <c r="W112" s="555"/>
      <c r="X112" s="217" t="s">
        <v>329</v>
      </c>
      <c r="Y112" s="2"/>
      <c r="Z112" s="606">
        <v>19</v>
      </c>
      <c r="AA112" s="608">
        <f t="shared" si="4"/>
        <v>0</v>
      </c>
      <c r="AB112" s="606">
        <v>10</v>
      </c>
      <c r="AC112" s="608">
        <f t="shared" si="5"/>
        <v>0</v>
      </c>
      <c r="AD112" s="606">
        <v>5</v>
      </c>
      <c r="AE112" s="608">
        <f t="shared" si="6"/>
        <v>0</v>
      </c>
      <c r="AF112" s="606"/>
      <c r="AG112" s="608">
        <f t="shared" si="7"/>
        <v>0</v>
      </c>
    </row>
    <row r="113" spans="1:33">
      <c r="A113" s="2"/>
      <c r="B113" s="624" t="s">
        <v>237</v>
      </c>
      <c r="C113" s="555"/>
      <c r="D113" s="555"/>
      <c r="E113" s="555"/>
      <c r="F113" s="555"/>
      <c r="G113" s="555"/>
      <c r="H113" s="555"/>
      <c r="I113" s="555"/>
      <c r="J113" s="555"/>
      <c r="K113" s="555"/>
      <c r="L113" s="555"/>
      <c r="M113" s="555"/>
      <c r="N113" s="555"/>
      <c r="O113" s="555"/>
      <c r="P113" s="551"/>
      <c r="Q113" s="551"/>
      <c r="R113" s="551"/>
      <c r="S113" s="551"/>
      <c r="T113" s="555"/>
      <c r="U113" s="552"/>
      <c r="V113" s="473"/>
      <c r="W113" s="555"/>
      <c r="X113" s="217" t="s">
        <v>329</v>
      </c>
      <c r="Y113" s="2"/>
      <c r="Z113" s="606">
        <v>19</v>
      </c>
      <c r="AA113" s="608">
        <f t="shared" si="4"/>
        <v>0</v>
      </c>
      <c r="AB113" s="606">
        <v>10</v>
      </c>
      <c r="AC113" s="608">
        <f t="shared" si="5"/>
        <v>0</v>
      </c>
      <c r="AD113" s="606">
        <v>5</v>
      </c>
      <c r="AE113" s="608">
        <f t="shared" si="6"/>
        <v>0</v>
      </c>
      <c r="AF113" s="606"/>
      <c r="AG113" s="608">
        <f t="shared" si="7"/>
        <v>0</v>
      </c>
    </row>
    <row r="114" spans="1:33">
      <c r="A114" s="2"/>
      <c r="B114" s="624" t="s">
        <v>76</v>
      </c>
      <c r="C114" s="473">
        <v>14182.230335333739</v>
      </c>
      <c r="D114" s="473">
        <v>14453.967219709068</v>
      </c>
      <c r="E114" s="473">
        <v>14301.43243224326</v>
      </c>
      <c r="F114" s="473">
        <v>14537.388517234071</v>
      </c>
      <c r="G114" s="473">
        <v>14655.945391305731</v>
      </c>
      <c r="H114" s="473">
        <v>15106.778149918604</v>
      </c>
      <c r="I114" s="473">
        <v>14708.233759524492</v>
      </c>
      <c r="J114" s="473">
        <v>15549.513219435985</v>
      </c>
      <c r="K114" s="473">
        <v>14863.568379302949</v>
      </c>
      <c r="L114" s="473">
        <v>14514.77298711525</v>
      </c>
      <c r="M114" s="473">
        <v>15190.414412478503</v>
      </c>
      <c r="N114" s="473">
        <v>16011.12450451443</v>
      </c>
      <c r="O114" s="473">
        <v>16536.565957519259</v>
      </c>
      <c r="P114" s="543">
        <v>17116.343646254609</v>
      </c>
      <c r="Q114" s="543">
        <v>17548.271291196867</v>
      </c>
      <c r="R114" s="543">
        <v>17819.55959103434</v>
      </c>
      <c r="S114" s="543">
        <v>17839.897301218745</v>
      </c>
      <c r="T114" s="473">
        <v>17762.408644538722</v>
      </c>
      <c r="U114" s="544">
        <v>17875.761148290509</v>
      </c>
      <c r="V114" s="473"/>
      <c r="W114" s="547">
        <v>16803.461688033971</v>
      </c>
      <c r="X114" s="217" t="s">
        <v>10</v>
      </c>
      <c r="Y114" s="2"/>
      <c r="Z114" s="606">
        <v>19</v>
      </c>
      <c r="AA114" s="608">
        <f t="shared" si="4"/>
        <v>15819.693520429955</v>
      </c>
      <c r="AB114" s="606">
        <v>10</v>
      </c>
      <c r="AC114" s="608">
        <f t="shared" si="5"/>
        <v>16821.511948416122</v>
      </c>
      <c r="AD114" s="606">
        <v>5</v>
      </c>
      <c r="AE114" s="608">
        <f t="shared" si="6"/>
        <v>17769.179595255839</v>
      </c>
      <c r="AF114" s="606"/>
      <c r="AG114" s="608">
        <f t="shared" si="7"/>
        <v>16803.461688033971</v>
      </c>
    </row>
    <row r="115" spans="1:33">
      <c r="A115" s="2"/>
      <c r="B115" s="624" t="s">
        <v>132</v>
      </c>
      <c r="C115" s="473">
        <v>1952.9075886839973</v>
      </c>
      <c r="D115" s="473">
        <v>2045.7158690787537</v>
      </c>
      <c r="E115" s="473">
        <v>1947.2725254360166</v>
      </c>
      <c r="F115" s="473">
        <v>2052.9393913196568</v>
      </c>
      <c r="G115" s="473">
        <v>2186.5594509334237</v>
      </c>
      <c r="H115" s="473">
        <v>2134.3103359145362</v>
      </c>
      <c r="I115" s="473">
        <v>2121.1358700805836</v>
      </c>
      <c r="J115" s="473">
        <v>2178.1535382926018</v>
      </c>
      <c r="K115" s="473">
        <v>2290.3862455560134</v>
      </c>
      <c r="L115" s="473">
        <v>2389.5490380767874</v>
      </c>
      <c r="M115" s="473">
        <v>2484.6691678338861</v>
      </c>
      <c r="N115" s="473">
        <v>2261.0490170476123</v>
      </c>
      <c r="O115" s="473">
        <v>2352.8084205076016</v>
      </c>
      <c r="P115" s="543">
        <v>2389.2539275528807</v>
      </c>
      <c r="Q115" s="543">
        <v>2328.6508762656081</v>
      </c>
      <c r="R115" s="543">
        <v>2376.4789142237587</v>
      </c>
      <c r="S115" s="543">
        <v>2377.0422436823847</v>
      </c>
      <c r="T115" s="473">
        <v>2464.7737155703248</v>
      </c>
      <c r="U115" s="544">
        <v>2612.0009950142794</v>
      </c>
      <c r="V115" s="473"/>
      <c r="W115" s="547">
        <v>2365.2382414231156</v>
      </c>
      <c r="X115" s="217" t="s">
        <v>411</v>
      </c>
      <c r="Y115" s="2"/>
      <c r="Z115" s="606">
        <v>19</v>
      </c>
      <c r="AA115" s="608">
        <f t="shared" si="4"/>
        <v>2260.297743740563</v>
      </c>
      <c r="AB115" s="606">
        <v>10</v>
      </c>
      <c r="AC115" s="608">
        <f t="shared" si="5"/>
        <v>2403.6276315775126</v>
      </c>
      <c r="AD115" s="606">
        <v>5</v>
      </c>
      <c r="AE115" s="608">
        <f t="shared" si="6"/>
        <v>2431.7893489512712</v>
      </c>
      <c r="AF115" s="606"/>
      <c r="AG115" s="608">
        <f t="shared" si="7"/>
        <v>2365.2382414231156</v>
      </c>
    </row>
    <row r="116" spans="1:33">
      <c r="A116" s="2"/>
      <c r="B116" s="624" t="s">
        <v>133</v>
      </c>
      <c r="C116" s="473">
        <v>2932.7332884641564</v>
      </c>
      <c r="D116" s="473">
        <v>3190.1884846372527</v>
      </c>
      <c r="E116" s="473">
        <v>3448.8440721207658</v>
      </c>
      <c r="F116" s="473">
        <v>3927.8111525879262</v>
      </c>
      <c r="G116" s="473">
        <v>4293.7880828521374</v>
      </c>
      <c r="H116" s="473">
        <v>4883.0423050552654</v>
      </c>
      <c r="I116" s="473">
        <v>5536.086757149521</v>
      </c>
      <c r="J116" s="473">
        <v>6433.3620229002845</v>
      </c>
      <c r="K116" s="473">
        <v>6737.5584394898369</v>
      </c>
      <c r="L116" s="473">
        <v>6599.447427628992</v>
      </c>
      <c r="M116" s="473">
        <v>7145.5201925330794</v>
      </c>
      <c r="N116" s="473">
        <v>7897.6962549710643</v>
      </c>
      <c r="O116" s="473">
        <v>8627.6231555017494</v>
      </c>
      <c r="P116" s="543">
        <v>9122.4906563944114</v>
      </c>
      <c r="Q116" s="543">
        <v>9699.5063405442543</v>
      </c>
      <c r="R116" s="543">
        <v>10081.435125213944</v>
      </c>
      <c r="S116" s="543">
        <v>10480.965616007097</v>
      </c>
      <c r="T116" s="473">
        <v>11191.33617719621</v>
      </c>
      <c r="U116" s="544">
        <v>12004.57383328208</v>
      </c>
      <c r="V116" s="473"/>
      <c r="W116" s="547">
        <v>9013.8569195732307</v>
      </c>
      <c r="X116" s="217" t="s">
        <v>411</v>
      </c>
      <c r="Y116" s="2"/>
      <c r="Z116" s="606">
        <v>19</v>
      </c>
      <c r="AA116" s="608">
        <f t="shared" si="4"/>
        <v>7064.9478623436862</v>
      </c>
      <c r="AB116" s="606">
        <v>10</v>
      </c>
      <c r="AC116" s="608">
        <f t="shared" si="5"/>
        <v>9285.0594779272888</v>
      </c>
      <c r="AD116" s="606">
        <v>5</v>
      </c>
      <c r="AE116" s="608">
        <f t="shared" si="6"/>
        <v>10691.563418448717</v>
      </c>
      <c r="AF116" s="606"/>
      <c r="AG116" s="608">
        <f t="shared" si="7"/>
        <v>9013.8569195732307</v>
      </c>
    </row>
    <row r="117" spans="1:33">
      <c r="A117" s="2"/>
      <c r="B117" s="624" t="s">
        <v>39</v>
      </c>
      <c r="C117" s="473">
        <v>27202.793371746091</v>
      </c>
      <c r="D117" s="473">
        <v>28380.384121092251</v>
      </c>
      <c r="E117" s="473">
        <v>29178.637465812219</v>
      </c>
      <c r="F117" s="473">
        <v>29875.027934523718</v>
      </c>
      <c r="G117" s="473">
        <v>31305.287936012846</v>
      </c>
      <c r="H117" s="473">
        <v>31794.096009520737</v>
      </c>
      <c r="I117" s="473">
        <v>34124.874265922692</v>
      </c>
      <c r="J117" s="473">
        <v>36252.411958280441</v>
      </c>
      <c r="K117" s="473">
        <v>37802.387430319686</v>
      </c>
      <c r="L117" s="473">
        <v>36823.38028376962</v>
      </c>
      <c r="M117" s="473">
        <v>38949.549763664218</v>
      </c>
      <c r="N117" s="473">
        <v>42541.531088409574</v>
      </c>
      <c r="O117" s="473">
        <v>43359.614827172307</v>
      </c>
      <c r="P117" s="543">
        <v>44993.892745931531</v>
      </c>
      <c r="Q117" s="543">
        <v>47011.551093513081</v>
      </c>
      <c r="R117" s="543">
        <v>47683.788595995793</v>
      </c>
      <c r="S117" s="543">
        <v>49516.082693185293</v>
      </c>
      <c r="T117" s="473">
        <v>52055.309953520686</v>
      </c>
      <c r="U117" s="544">
        <v>53074.540118164128</v>
      </c>
      <c r="V117" s="473"/>
      <c r="W117" s="547">
        <v>44839.29009111433</v>
      </c>
      <c r="X117" s="217" t="s">
        <v>10</v>
      </c>
      <c r="Y117" s="2"/>
      <c r="Z117" s="606">
        <v>19</v>
      </c>
      <c r="AA117" s="608">
        <f t="shared" si="4"/>
        <v>39048.691666134575</v>
      </c>
      <c r="AB117" s="606">
        <v>10</v>
      </c>
      <c r="AC117" s="608">
        <f t="shared" si="5"/>
        <v>45600.92411633263</v>
      </c>
      <c r="AD117" s="606">
        <v>5</v>
      </c>
      <c r="AE117" s="608">
        <f t="shared" si="6"/>
        <v>49868.254490875792</v>
      </c>
      <c r="AF117" s="606"/>
      <c r="AG117" s="608">
        <f t="shared" si="7"/>
        <v>44839.29009111433</v>
      </c>
    </row>
    <row r="118" spans="1:33">
      <c r="A118" s="2"/>
      <c r="B118" s="624" t="s">
        <v>134</v>
      </c>
      <c r="C118" s="473">
        <v>1765.9353356337263</v>
      </c>
      <c r="D118" s="473">
        <v>1831.4410105042955</v>
      </c>
      <c r="E118" s="473">
        <v>1897.1295183933</v>
      </c>
      <c r="F118" s="473">
        <v>1983.476477577351</v>
      </c>
      <c r="G118" s="473">
        <v>2098.1567095214605</v>
      </c>
      <c r="H118" s="473">
        <v>2234.2014541342369</v>
      </c>
      <c r="I118" s="473">
        <v>2387.3585474350343</v>
      </c>
      <c r="J118" s="473">
        <v>2492.8979849626098</v>
      </c>
      <c r="K118" s="473">
        <v>2703.3026268838798</v>
      </c>
      <c r="L118" s="473">
        <v>2784.1382791989504</v>
      </c>
      <c r="M118" s="473">
        <v>2964.4311195797818</v>
      </c>
      <c r="N118" s="473">
        <v>3368.8008373384241</v>
      </c>
      <c r="O118" s="473">
        <v>3664.6001527244243</v>
      </c>
      <c r="P118" s="543">
        <v>3909.6695229590073</v>
      </c>
      <c r="Q118" s="543">
        <v>4006.1864753164778</v>
      </c>
      <c r="R118" s="543">
        <v>4044.4133691776533</v>
      </c>
      <c r="S118" s="543">
        <v>4135.6449997764958</v>
      </c>
      <c r="T118" s="473">
        <v>4457.3558464918469</v>
      </c>
      <c r="U118" s="544">
        <v>4746.6849954927693</v>
      </c>
      <c r="V118" s="473"/>
      <c r="W118" s="547">
        <v>3703.764377318907</v>
      </c>
      <c r="X118" s="217" t="s">
        <v>411</v>
      </c>
      <c r="Y118" s="2"/>
      <c r="Z118" s="606">
        <v>19</v>
      </c>
      <c r="AA118" s="608">
        <f t="shared" si="4"/>
        <v>3025.0434349000902</v>
      </c>
      <c r="AB118" s="606">
        <v>10</v>
      </c>
      <c r="AC118" s="608">
        <f t="shared" si="5"/>
        <v>3808.1925598055823</v>
      </c>
      <c r="AD118" s="606">
        <v>5</v>
      </c>
      <c r="AE118" s="608">
        <f t="shared" si="6"/>
        <v>4278.0571372510485</v>
      </c>
      <c r="AF118" s="606"/>
      <c r="AG118" s="608">
        <f t="shared" si="7"/>
        <v>3703.764377318907</v>
      </c>
    </row>
    <row r="119" spans="1:33">
      <c r="A119" s="2"/>
      <c r="B119" s="624" t="s">
        <v>45</v>
      </c>
      <c r="C119" s="473">
        <v>19518.907507668351</v>
      </c>
      <c r="D119" s="473">
        <v>20963.560363431774</v>
      </c>
      <c r="E119" s="473">
        <v>22615.935648970615</v>
      </c>
      <c r="F119" s="473">
        <v>23870.160099742247</v>
      </c>
      <c r="G119" s="473">
        <v>25437.268426706632</v>
      </c>
      <c r="H119" s="473">
        <v>25577.524079559851</v>
      </c>
      <c r="I119" s="473">
        <v>28519.53894341673</v>
      </c>
      <c r="J119" s="473">
        <v>29291.923688818308</v>
      </c>
      <c r="K119" s="473">
        <v>30856.011826847745</v>
      </c>
      <c r="L119" s="473">
        <v>30365.399926963684</v>
      </c>
      <c r="M119" s="473">
        <v>28148.42242299622</v>
      </c>
      <c r="N119" s="473">
        <v>26141.319591897463</v>
      </c>
      <c r="O119" s="473">
        <v>25284.464076623823</v>
      </c>
      <c r="P119" s="543">
        <v>26097.871900873568</v>
      </c>
      <c r="Q119" s="543">
        <v>26838.455228326773</v>
      </c>
      <c r="R119" s="543">
        <v>26902.525319840966</v>
      </c>
      <c r="S119" s="543">
        <v>27273.934578663713</v>
      </c>
      <c r="T119" s="473">
        <v>28579.794525853886</v>
      </c>
      <c r="U119" s="544">
        <v>29592.152419616697</v>
      </c>
      <c r="V119" s="473"/>
      <c r="W119" s="547">
        <v>27258.096358521314</v>
      </c>
      <c r="X119" s="217" t="s">
        <v>10</v>
      </c>
      <c r="Y119" s="2"/>
      <c r="Z119" s="606">
        <v>19</v>
      </c>
      <c r="AA119" s="608">
        <f t="shared" si="4"/>
        <v>26414.482661937847</v>
      </c>
      <c r="AB119" s="606">
        <v>10</v>
      </c>
      <c r="AC119" s="608">
        <f t="shared" si="5"/>
        <v>27522.433999165682</v>
      </c>
      <c r="AD119" s="606">
        <v>5</v>
      </c>
      <c r="AE119" s="608">
        <f t="shared" si="6"/>
        <v>27837.372414460406</v>
      </c>
      <c r="AF119" s="606"/>
      <c r="AG119" s="608">
        <f t="shared" si="7"/>
        <v>27258.096358521314</v>
      </c>
    </row>
    <row r="120" spans="1:33">
      <c r="A120" s="2"/>
      <c r="B120" s="624" t="s">
        <v>238</v>
      </c>
      <c r="C120" s="555"/>
      <c r="D120" s="555"/>
      <c r="E120" s="555"/>
      <c r="F120" s="555"/>
      <c r="G120" s="555"/>
      <c r="H120" s="555"/>
      <c r="I120" s="555"/>
      <c r="J120" s="555"/>
      <c r="K120" s="555"/>
      <c r="L120" s="555"/>
      <c r="M120" s="555"/>
      <c r="N120" s="555"/>
      <c r="O120" s="555"/>
      <c r="P120" s="551"/>
      <c r="Q120" s="551"/>
      <c r="R120" s="551"/>
      <c r="S120" s="551"/>
      <c r="T120" s="555"/>
      <c r="U120" s="552"/>
      <c r="V120" s="473"/>
      <c r="W120" s="555"/>
      <c r="X120" s="217" t="s">
        <v>328</v>
      </c>
      <c r="Y120" s="2"/>
      <c r="Z120" s="606">
        <v>19</v>
      </c>
      <c r="AA120" s="608">
        <f t="shared" si="4"/>
        <v>0</v>
      </c>
      <c r="AB120" s="606">
        <v>10</v>
      </c>
      <c r="AC120" s="608">
        <f t="shared" si="5"/>
        <v>0</v>
      </c>
      <c r="AD120" s="606">
        <v>5</v>
      </c>
      <c r="AE120" s="608">
        <f t="shared" si="6"/>
        <v>0</v>
      </c>
      <c r="AF120" s="606"/>
      <c r="AG120" s="608">
        <f t="shared" si="7"/>
        <v>0</v>
      </c>
    </row>
    <row r="121" spans="1:33">
      <c r="A121" s="2"/>
      <c r="B121" s="624" t="s">
        <v>239</v>
      </c>
      <c r="C121" s="473">
        <v>7589.57680735745</v>
      </c>
      <c r="D121" s="473">
        <v>7568.4564512604229</v>
      </c>
      <c r="E121" s="473">
        <v>7922.8955370143067</v>
      </c>
      <c r="F121" s="473">
        <v>8802.2655780939149</v>
      </c>
      <c r="G121" s="473">
        <v>8951.2821114162616</v>
      </c>
      <c r="H121" s="473">
        <v>10423.86032093275</v>
      </c>
      <c r="I121" s="473">
        <v>10283.795252097154</v>
      </c>
      <c r="J121" s="473">
        <v>11179.305795094555</v>
      </c>
      <c r="K121" s="473">
        <v>11475.727828763</v>
      </c>
      <c r="L121" s="473">
        <v>10764.513959380402</v>
      </c>
      <c r="M121" s="473">
        <v>10788.989518592602</v>
      </c>
      <c r="N121" s="473">
        <v>11040.109484721001</v>
      </c>
      <c r="O121" s="473">
        <v>11054.584868829381</v>
      </c>
      <c r="P121" s="543">
        <v>11436.025811444622</v>
      </c>
      <c r="Q121" s="543">
        <v>12424.067682170051</v>
      </c>
      <c r="R121" s="543">
        <v>13280.982432970128</v>
      </c>
      <c r="S121" s="543">
        <v>13844.143465155083</v>
      </c>
      <c r="T121" s="473">
        <v>14654.866435931197</v>
      </c>
      <c r="U121" s="544">
        <v>15557.545036526357</v>
      </c>
      <c r="V121" s="473"/>
      <c r="W121" s="547">
        <v>12479.72224736984</v>
      </c>
      <c r="X121" s="217" t="s">
        <v>329</v>
      </c>
      <c r="Y121" s="2"/>
      <c r="Z121" s="606">
        <v>19</v>
      </c>
      <c r="AA121" s="608">
        <f t="shared" si="4"/>
        <v>11002.262861986877</v>
      </c>
      <c r="AB121" s="606">
        <v>10</v>
      </c>
      <c r="AC121" s="608">
        <f t="shared" si="5"/>
        <v>12484.582869572081</v>
      </c>
      <c r="AD121" s="606">
        <v>5</v>
      </c>
      <c r="AE121" s="608">
        <f t="shared" si="6"/>
        <v>13952.321010550562</v>
      </c>
      <c r="AF121" s="606"/>
      <c r="AG121" s="608">
        <f t="shared" si="7"/>
        <v>12479.72224736984</v>
      </c>
    </row>
    <row r="122" spans="1:33">
      <c r="A122" s="2"/>
      <c r="B122" s="624" t="s">
        <v>240</v>
      </c>
      <c r="C122" s="555"/>
      <c r="D122" s="555"/>
      <c r="E122" s="555"/>
      <c r="F122" s="555"/>
      <c r="G122" s="555"/>
      <c r="H122" s="555"/>
      <c r="I122" s="555"/>
      <c r="J122" s="555"/>
      <c r="K122" s="555"/>
      <c r="L122" s="555"/>
      <c r="M122" s="555"/>
      <c r="N122" s="555"/>
      <c r="O122" s="555"/>
      <c r="P122" s="551"/>
      <c r="Q122" s="551"/>
      <c r="R122" s="551"/>
      <c r="S122" s="551"/>
      <c r="T122" s="555"/>
      <c r="U122" s="552"/>
      <c r="V122" s="473"/>
      <c r="W122" s="555"/>
      <c r="X122" s="217" t="s">
        <v>329</v>
      </c>
      <c r="Y122" s="2"/>
      <c r="Z122" s="606">
        <v>19</v>
      </c>
      <c r="AA122" s="608">
        <f t="shared" si="4"/>
        <v>0</v>
      </c>
      <c r="AB122" s="606">
        <v>10</v>
      </c>
      <c r="AC122" s="608">
        <f t="shared" si="5"/>
        <v>0</v>
      </c>
      <c r="AD122" s="606">
        <v>5</v>
      </c>
      <c r="AE122" s="608">
        <f t="shared" si="6"/>
        <v>0</v>
      </c>
      <c r="AF122" s="606"/>
      <c r="AG122" s="608">
        <f t="shared" si="7"/>
        <v>0</v>
      </c>
    </row>
    <row r="123" spans="1:33">
      <c r="A123" s="2"/>
      <c r="B123" s="624" t="s">
        <v>108</v>
      </c>
      <c r="C123" s="473">
        <v>4830.7640008184708</v>
      </c>
      <c r="D123" s="473">
        <v>4935.7127954210719</v>
      </c>
      <c r="E123" s="473">
        <v>5086.5507857876819</v>
      </c>
      <c r="F123" s="473">
        <v>5188.2040534810139</v>
      </c>
      <c r="G123" s="473">
        <v>5368.5073281639252</v>
      </c>
      <c r="H123" s="473">
        <v>5585.6507250374534</v>
      </c>
      <c r="I123" s="473">
        <v>5928.0261118724484</v>
      </c>
      <c r="J123" s="473">
        <v>6327.7549898734824</v>
      </c>
      <c r="K123" s="473">
        <v>6516.8909877502656</v>
      </c>
      <c r="L123" s="473">
        <v>6458.253034305747</v>
      </c>
      <c r="M123" s="473">
        <v>6576.6686085413494</v>
      </c>
      <c r="N123" s="473">
        <v>6844.5405279421348</v>
      </c>
      <c r="O123" s="473">
        <v>7031.531310612665</v>
      </c>
      <c r="P123" s="543">
        <v>7264.8538266925652</v>
      </c>
      <c r="Q123" s="543">
        <v>7552.7179831091607</v>
      </c>
      <c r="R123" s="543">
        <v>7788.4979336243759</v>
      </c>
      <c r="S123" s="543">
        <v>7955.3200105558026</v>
      </c>
      <c r="T123" s="473">
        <v>8166.8574665073656</v>
      </c>
      <c r="U123" s="544">
        <v>8462.3740081219257</v>
      </c>
      <c r="V123" s="473"/>
      <c r="W123" s="547">
        <v>7304.9238695532376</v>
      </c>
      <c r="X123" s="217" t="s">
        <v>10</v>
      </c>
      <c r="Y123" s="2"/>
      <c r="Z123" s="606">
        <v>19</v>
      </c>
      <c r="AA123" s="608">
        <f t="shared" si="4"/>
        <v>6519.4566572746799</v>
      </c>
      <c r="AB123" s="606">
        <v>10</v>
      </c>
      <c r="AC123" s="608">
        <f t="shared" si="5"/>
        <v>7410.1614710013109</v>
      </c>
      <c r="AD123" s="606">
        <v>5</v>
      </c>
      <c r="AE123" s="608">
        <f t="shared" si="6"/>
        <v>7985.1534803837258</v>
      </c>
      <c r="AF123" s="606"/>
      <c r="AG123" s="608">
        <f t="shared" si="7"/>
        <v>7304.9238695532376</v>
      </c>
    </row>
    <row r="124" spans="1:33">
      <c r="A124" s="2"/>
      <c r="B124" s="624" t="s">
        <v>135</v>
      </c>
      <c r="C124" s="473">
        <v>1208.548507311009</v>
      </c>
      <c r="D124" s="473">
        <v>1253.4167609002259</v>
      </c>
      <c r="E124" s="473">
        <v>1312.6463539843101</v>
      </c>
      <c r="F124" s="473">
        <v>1327.8870630978736</v>
      </c>
      <c r="G124" s="473">
        <v>1368.5533255516427</v>
      </c>
      <c r="H124" s="473">
        <v>1424.1476848488628</v>
      </c>
      <c r="I124" s="473">
        <v>1453.004180739392</v>
      </c>
      <c r="J124" s="473">
        <v>1558.6144355730023</v>
      </c>
      <c r="K124" s="473">
        <v>1617.1176141849746</v>
      </c>
      <c r="L124" s="473">
        <v>1574.6632044487401</v>
      </c>
      <c r="M124" s="473">
        <v>1632.3863039221665</v>
      </c>
      <c r="N124" s="473">
        <v>1721.4513585185075</v>
      </c>
      <c r="O124" s="473">
        <v>1817.8526020908032</v>
      </c>
      <c r="P124" s="543">
        <v>1880.2385138098962</v>
      </c>
      <c r="Q124" s="543">
        <v>1940.6349426702991</v>
      </c>
      <c r="R124" s="543">
        <v>1986.3530566478166</v>
      </c>
      <c r="S124" s="543">
        <v>2167.2823923076639</v>
      </c>
      <c r="T124" s="473">
        <v>2369.5191700036335</v>
      </c>
      <c r="U124" s="544">
        <v>2504.8697446330511</v>
      </c>
      <c r="V124" s="473"/>
      <c r="W124" s="547">
        <v>1947.9135092673885</v>
      </c>
      <c r="X124" s="217" t="s">
        <v>411</v>
      </c>
      <c r="Y124" s="2"/>
      <c r="Z124" s="606">
        <v>19</v>
      </c>
      <c r="AA124" s="608">
        <f t="shared" si="4"/>
        <v>1690.4835376444144</v>
      </c>
      <c r="AB124" s="606">
        <v>10</v>
      </c>
      <c r="AC124" s="608">
        <f t="shared" si="5"/>
        <v>1959.5251289052576</v>
      </c>
      <c r="AD124" s="606">
        <v>5</v>
      </c>
      <c r="AE124" s="608">
        <f t="shared" si="6"/>
        <v>2193.7318612524932</v>
      </c>
      <c r="AF124" s="606"/>
      <c r="AG124" s="608">
        <f t="shared" si="7"/>
        <v>1947.9135092673885</v>
      </c>
    </row>
    <row r="125" spans="1:33">
      <c r="A125" s="2"/>
      <c r="B125" s="624" t="s">
        <v>136</v>
      </c>
      <c r="C125" s="473">
        <v>1122.7417894323248</v>
      </c>
      <c r="D125" s="473">
        <v>1147.8267881212826</v>
      </c>
      <c r="E125" s="473">
        <v>1129.3277516496821</v>
      </c>
      <c r="F125" s="473">
        <v>1130.8312765696676</v>
      </c>
      <c r="G125" s="473">
        <v>1165.9174332556413</v>
      </c>
      <c r="H125" s="473">
        <v>1224.222269069244</v>
      </c>
      <c r="I125" s="473">
        <v>1259.8123828336163</v>
      </c>
      <c r="J125" s="473">
        <v>1303.7246328395056</v>
      </c>
      <c r="K125" s="473">
        <v>1338.1101424552319</v>
      </c>
      <c r="L125" s="473">
        <v>1358.9982610523798</v>
      </c>
      <c r="M125" s="473">
        <v>1401.6924559532408</v>
      </c>
      <c r="N125" s="473">
        <v>1506.6953115721708</v>
      </c>
      <c r="O125" s="473">
        <v>1469.8050436043004</v>
      </c>
      <c r="P125" s="543">
        <v>1503.7458862238145</v>
      </c>
      <c r="Q125" s="543">
        <v>1506.5895139710879</v>
      </c>
      <c r="R125" s="543">
        <v>1574.4611640932296</v>
      </c>
      <c r="S125" s="543">
        <v>1648.4383323345583</v>
      </c>
      <c r="T125" s="473">
        <v>1734.7149088418264</v>
      </c>
      <c r="U125" s="544">
        <v>1799.0678909809333</v>
      </c>
      <c r="V125" s="473"/>
      <c r="W125" s="547">
        <v>1529.5640837559349</v>
      </c>
      <c r="X125" s="217" t="s">
        <v>411</v>
      </c>
      <c r="Y125" s="2"/>
      <c r="Z125" s="606">
        <v>19</v>
      </c>
      <c r="AA125" s="608">
        <f t="shared" si="4"/>
        <v>1385.6170123607233</v>
      </c>
      <c r="AB125" s="606">
        <v>10</v>
      </c>
      <c r="AC125" s="608">
        <f t="shared" si="5"/>
        <v>1550.4208768627543</v>
      </c>
      <c r="AD125" s="606">
        <v>5</v>
      </c>
      <c r="AE125" s="608">
        <f t="shared" si="6"/>
        <v>1652.6543620443269</v>
      </c>
      <c r="AF125" s="606"/>
      <c r="AG125" s="608">
        <f t="shared" si="7"/>
        <v>1529.5640837559349</v>
      </c>
    </row>
    <row r="126" spans="1:33">
      <c r="A126" s="2"/>
      <c r="B126" s="624" t="s">
        <v>96</v>
      </c>
      <c r="C126" s="473">
        <v>3673.7993501984356</v>
      </c>
      <c r="D126" s="473">
        <v>3847.7390419218714</v>
      </c>
      <c r="E126" s="473">
        <v>3955.0841987188501</v>
      </c>
      <c r="F126" s="473">
        <v>4001.1627008453729</v>
      </c>
      <c r="G126" s="473">
        <v>4169.7947856672145</v>
      </c>
      <c r="H126" s="473">
        <v>4213.3896409585104</v>
      </c>
      <c r="I126" s="473">
        <v>4562.4657892652731</v>
      </c>
      <c r="J126" s="473">
        <v>5013.0184515546071</v>
      </c>
      <c r="K126" s="473">
        <v>5209.1517996212715</v>
      </c>
      <c r="L126" s="473">
        <v>5428.7621665294246</v>
      </c>
      <c r="M126" s="473">
        <v>5706.200768159214</v>
      </c>
      <c r="N126" s="473">
        <v>6106.9673711503292</v>
      </c>
      <c r="O126" s="473">
        <v>6523.2582625637697</v>
      </c>
      <c r="P126" s="543">
        <v>6935.1229207429669</v>
      </c>
      <c r="Q126" s="543">
        <v>7302.406981549203</v>
      </c>
      <c r="R126" s="543">
        <v>7565.7997194010695</v>
      </c>
      <c r="S126" s="543">
        <v>7865.4506089371234</v>
      </c>
      <c r="T126" s="473">
        <v>8142.5760981399253</v>
      </c>
      <c r="U126" s="544">
        <v>8640.7373701621073</v>
      </c>
      <c r="V126" s="473"/>
      <c r="W126" s="547">
        <v>6884.9160226516333</v>
      </c>
      <c r="X126" s="217" t="s">
        <v>10</v>
      </c>
      <c r="Y126" s="2"/>
      <c r="Z126" s="606">
        <v>19</v>
      </c>
      <c r="AA126" s="608">
        <f t="shared" si="4"/>
        <v>5729.6256855835018</v>
      </c>
      <c r="AB126" s="606">
        <v>10</v>
      </c>
      <c r="AC126" s="608">
        <f t="shared" si="5"/>
        <v>7021.7282267335131</v>
      </c>
      <c r="AD126" s="606">
        <v>5</v>
      </c>
      <c r="AE126" s="608">
        <f t="shared" si="6"/>
        <v>7903.394155637885</v>
      </c>
      <c r="AF126" s="606"/>
      <c r="AG126" s="608">
        <f t="shared" si="7"/>
        <v>6884.9160226516333</v>
      </c>
    </row>
    <row r="127" spans="1:33">
      <c r="A127" s="2"/>
      <c r="B127" s="624" t="s">
        <v>137</v>
      </c>
      <c r="C127" s="473">
        <v>1363.8041977606895</v>
      </c>
      <c r="D127" s="473">
        <v>1355.9310030033273</v>
      </c>
      <c r="E127" s="473">
        <v>1351.1061116873111</v>
      </c>
      <c r="F127" s="473">
        <v>1358.5534978322723</v>
      </c>
      <c r="G127" s="473">
        <v>1324.1138936145298</v>
      </c>
      <c r="H127" s="473">
        <v>1367.5998765169777</v>
      </c>
      <c r="I127" s="473">
        <v>1417.6296443433303</v>
      </c>
      <c r="J127" s="473">
        <v>1480.5285303165929</v>
      </c>
      <c r="K127" s="473">
        <v>1498.1996742798835</v>
      </c>
      <c r="L127" s="473">
        <v>1532.1101003002325</v>
      </c>
      <c r="M127" s="473">
        <v>1478.7362546883037</v>
      </c>
      <c r="N127" s="473">
        <v>1569.1981579141841</v>
      </c>
      <c r="O127" s="473">
        <v>1621.3714713429936</v>
      </c>
      <c r="P127" s="543">
        <v>1695.1416075102654</v>
      </c>
      <c r="Q127" s="543">
        <v>1750.2029333044788</v>
      </c>
      <c r="R127" s="543">
        <v>1766.0442388620763</v>
      </c>
      <c r="S127" s="543">
        <v>1787.1594029283565</v>
      </c>
      <c r="T127" s="473">
        <v>1818.6066953894065</v>
      </c>
      <c r="U127" s="544">
        <v>1866.6175890411412</v>
      </c>
      <c r="V127" s="473"/>
      <c r="W127" s="547">
        <v>1677.9177228818917</v>
      </c>
      <c r="X127" s="217" t="s">
        <v>411</v>
      </c>
      <c r="Y127" s="2"/>
      <c r="Z127" s="606">
        <v>19</v>
      </c>
      <c r="AA127" s="608">
        <f t="shared" si="4"/>
        <v>1547.5081516124394</v>
      </c>
      <c r="AB127" s="606">
        <v>10</v>
      </c>
      <c r="AC127" s="608">
        <f t="shared" si="5"/>
        <v>1688.5188451281435</v>
      </c>
      <c r="AD127" s="606">
        <v>5</v>
      </c>
      <c r="AE127" s="608">
        <f t="shared" si="6"/>
        <v>1797.7261719050919</v>
      </c>
      <c r="AF127" s="606"/>
      <c r="AG127" s="608">
        <f t="shared" si="7"/>
        <v>1677.9177228818917</v>
      </c>
    </row>
    <row r="128" spans="1:33">
      <c r="A128" s="2"/>
      <c r="B128" s="624" t="s">
        <v>97</v>
      </c>
      <c r="C128" s="473">
        <v>2628.4245190968199</v>
      </c>
      <c r="D128" s="473">
        <v>2686.726929712735</v>
      </c>
      <c r="E128" s="473">
        <v>2759.2124453466654</v>
      </c>
      <c r="F128" s="473">
        <v>2865.0396181939673</v>
      </c>
      <c r="G128" s="473">
        <v>3049.7337726304872</v>
      </c>
      <c r="H128" s="473">
        <v>3256.3001758569526</v>
      </c>
      <c r="I128" s="473">
        <v>3493.0635904116689</v>
      </c>
      <c r="J128" s="473">
        <v>3723.8843072436871</v>
      </c>
      <c r="K128" s="473">
        <v>3871.4693913357469</v>
      </c>
      <c r="L128" s="473">
        <v>3726.8261488449043</v>
      </c>
      <c r="M128" s="473">
        <v>3832.545409913535</v>
      </c>
      <c r="N128" s="473">
        <v>3984.4972671867667</v>
      </c>
      <c r="O128" s="473">
        <v>4150.2658684322141</v>
      </c>
      <c r="P128" s="543">
        <v>4263.1201573670405</v>
      </c>
      <c r="Q128" s="543">
        <v>4398.0966342799702</v>
      </c>
      <c r="R128" s="543">
        <v>4536.135356482001</v>
      </c>
      <c r="S128" s="543">
        <v>4683.1266963773105</v>
      </c>
      <c r="T128" s="473">
        <v>4916.7237924709716</v>
      </c>
      <c r="U128" s="544">
        <v>5138.7524573387564</v>
      </c>
      <c r="V128" s="473"/>
      <c r="W128" s="547">
        <v>4295.0506648674736</v>
      </c>
      <c r="X128" s="217" t="s">
        <v>10</v>
      </c>
      <c r="Y128" s="2"/>
      <c r="Z128" s="606">
        <v>19</v>
      </c>
      <c r="AA128" s="608">
        <f t="shared" si="4"/>
        <v>3787.5760283432733</v>
      </c>
      <c r="AB128" s="606">
        <v>10</v>
      </c>
      <c r="AC128" s="608">
        <f t="shared" si="5"/>
        <v>4363.0089788693467</v>
      </c>
      <c r="AD128" s="606">
        <v>5</v>
      </c>
      <c r="AE128" s="608">
        <f t="shared" si="6"/>
        <v>4734.5669873898023</v>
      </c>
      <c r="AF128" s="606"/>
      <c r="AG128" s="608">
        <f t="shared" si="7"/>
        <v>4295.0506648674736</v>
      </c>
    </row>
    <row r="129" spans="1:33">
      <c r="A129" s="2"/>
      <c r="B129" s="624" t="s">
        <v>360</v>
      </c>
      <c r="C129" s="473">
        <v>27068.810092711647</v>
      </c>
      <c r="D129" s="473">
        <v>27613.412429099513</v>
      </c>
      <c r="E129" s="473">
        <v>28388.885005329012</v>
      </c>
      <c r="F129" s="473">
        <v>29858.750654976004</v>
      </c>
      <c r="G129" s="473">
        <v>33071.364093940203</v>
      </c>
      <c r="H129" s="473">
        <v>36461.383186834268</v>
      </c>
      <c r="I129" s="473">
        <v>39949.139347373413</v>
      </c>
      <c r="J129" s="473">
        <v>43300.434269420766</v>
      </c>
      <c r="K129" s="473">
        <v>44813.107929990656</v>
      </c>
      <c r="L129" s="473">
        <v>43949.602792357095</v>
      </c>
      <c r="M129" s="473">
        <v>47123.34339478668</v>
      </c>
      <c r="N129" s="473">
        <v>50085.959328848294</v>
      </c>
      <c r="O129" s="473">
        <v>51344.50704508138</v>
      </c>
      <c r="P129" s="543">
        <v>53649.889334012456</v>
      </c>
      <c r="Q129" s="543">
        <v>55781.773673211697</v>
      </c>
      <c r="R129" s="543">
        <v>57235.191226790819</v>
      </c>
      <c r="S129" s="543">
        <v>58755.320055291835</v>
      </c>
      <c r="T129" s="473">
        <v>61713.415541962233</v>
      </c>
      <c r="U129" s="544">
        <v>64596.563852369793</v>
      </c>
      <c r="V129" s="473"/>
      <c r="W129" s="547">
        <v>53009.140941191603</v>
      </c>
      <c r="X129" s="217" t="s">
        <v>329</v>
      </c>
      <c r="Y129" s="2"/>
      <c r="Z129" s="606">
        <v>19</v>
      </c>
      <c r="AA129" s="608">
        <f t="shared" si="4"/>
        <v>44987.4133291783</v>
      </c>
      <c r="AB129" s="606">
        <v>10</v>
      </c>
      <c r="AC129" s="608">
        <f t="shared" si="5"/>
        <v>54423.556624471232</v>
      </c>
      <c r="AD129" s="606">
        <v>5</v>
      </c>
      <c r="AE129" s="608">
        <f t="shared" si="6"/>
        <v>59616.452869925277</v>
      </c>
      <c r="AF129" s="606"/>
      <c r="AG129" s="608">
        <f t="shared" si="7"/>
        <v>53009.140941191603</v>
      </c>
    </row>
    <row r="130" spans="1:33">
      <c r="A130" s="2"/>
      <c r="B130" s="624" t="s">
        <v>75</v>
      </c>
      <c r="C130" s="473">
        <v>11854.819872148335</v>
      </c>
      <c r="D130" s="473">
        <v>13213.445270933424</v>
      </c>
      <c r="E130" s="473">
        <v>14526.388262912535</v>
      </c>
      <c r="F130" s="473">
        <v>15464.171551070051</v>
      </c>
      <c r="G130" s="473">
        <v>16228.920550789049</v>
      </c>
      <c r="H130" s="473">
        <v>17073.551425144236</v>
      </c>
      <c r="I130" s="473">
        <v>18342.71523436307</v>
      </c>
      <c r="J130" s="473">
        <v>19045.80841344388</v>
      </c>
      <c r="K130" s="473">
        <v>20696.728567885162</v>
      </c>
      <c r="L130" s="473">
        <v>20678.068311994361</v>
      </c>
      <c r="M130" s="473">
        <v>21569.890078494762</v>
      </c>
      <c r="N130" s="473">
        <v>22894.347639394899</v>
      </c>
      <c r="O130" s="473">
        <v>23148.127881382166</v>
      </c>
      <c r="P130" s="473">
        <v>24498.179161400432</v>
      </c>
      <c r="Q130" s="543">
        <v>25604.988208960436</v>
      </c>
      <c r="R130" s="543">
        <v>26668.04087524335</v>
      </c>
      <c r="S130" s="543">
        <v>27171.159453304048</v>
      </c>
      <c r="T130" s="473">
        <v>29159.12644794615</v>
      </c>
      <c r="U130" s="544">
        <v>31102.502754119323</v>
      </c>
      <c r="V130" s="473"/>
      <c r="W130" s="547">
        <v>24729.166770430951</v>
      </c>
      <c r="X130" s="217" t="s">
        <v>10</v>
      </c>
      <c r="Y130" s="2"/>
      <c r="Z130" s="606">
        <v>19</v>
      </c>
      <c r="AA130" s="608">
        <f t="shared" si="4"/>
        <v>20996.893682154194</v>
      </c>
      <c r="AB130" s="606">
        <v>10</v>
      </c>
      <c r="AC130" s="608">
        <f t="shared" si="5"/>
        <v>25249.443081223992</v>
      </c>
      <c r="AD130" s="606">
        <v>5</v>
      </c>
      <c r="AE130" s="608">
        <f t="shared" si="6"/>
        <v>27941.163547914661</v>
      </c>
      <c r="AF130" s="606"/>
      <c r="AG130" s="608">
        <f t="shared" si="7"/>
        <v>24729.166770430951</v>
      </c>
    </row>
    <row r="131" spans="1:33">
      <c r="A131" s="2"/>
      <c r="B131" s="624" t="s">
        <v>241</v>
      </c>
      <c r="C131" s="473">
        <v>29710.551553538942</v>
      </c>
      <c r="D131" s="473">
        <v>31775.158434847352</v>
      </c>
      <c r="E131" s="473">
        <v>32524.023250522274</v>
      </c>
      <c r="F131" s="473">
        <v>32619.358735099253</v>
      </c>
      <c r="G131" s="473">
        <v>35608.069455960431</v>
      </c>
      <c r="H131" s="473">
        <v>37233.19628530911</v>
      </c>
      <c r="I131" s="473">
        <v>39093.95195868743</v>
      </c>
      <c r="J131" s="473">
        <v>41160.236511863441</v>
      </c>
      <c r="K131" s="473">
        <v>43318.35274699959</v>
      </c>
      <c r="L131" s="473">
        <v>41905.366034137893</v>
      </c>
      <c r="M131" s="473">
        <v>39576.971238846272</v>
      </c>
      <c r="N131" s="473">
        <v>40767.236414488681</v>
      </c>
      <c r="O131" s="473">
        <v>41926.341935508499</v>
      </c>
      <c r="P131" s="543">
        <v>44157.552460126382</v>
      </c>
      <c r="Q131" s="543">
        <v>45714.893811670241</v>
      </c>
      <c r="R131" s="543">
        <v>48728.099364243841</v>
      </c>
      <c r="S131" s="543">
        <v>52582.293852227456</v>
      </c>
      <c r="T131" s="473">
        <v>55322.090134505816</v>
      </c>
      <c r="U131" s="544">
        <v>57303.060783165012</v>
      </c>
      <c r="V131" s="473"/>
      <c r="W131" s="547">
        <v>46787.155975627771</v>
      </c>
      <c r="X131" s="217" t="s">
        <v>329</v>
      </c>
      <c r="Y131" s="2"/>
      <c r="Z131" s="606">
        <v>19</v>
      </c>
      <c r="AA131" s="608">
        <f t="shared" si="4"/>
        <v>41632.989734828836</v>
      </c>
      <c r="AB131" s="606">
        <v>10</v>
      </c>
      <c r="AC131" s="608">
        <f t="shared" si="5"/>
        <v>46798.39060289201</v>
      </c>
      <c r="AD131" s="606">
        <v>5</v>
      </c>
      <c r="AE131" s="608">
        <f t="shared" si="6"/>
        <v>51930.087589162475</v>
      </c>
      <c r="AF131" s="606"/>
      <c r="AG131" s="608">
        <f t="shared" si="7"/>
        <v>46787.155975627771</v>
      </c>
    </row>
    <row r="132" spans="1:33">
      <c r="A132" s="2"/>
      <c r="B132" s="624" t="s">
        <v>110</v>
      </c>
      <c r="C132" s="473">
        <v>2156.6899191657753</v>
      </c>
      <c r="D132" s="473">
        <v>2270.7185630331269</v>
      </c>
      <c r="E132" s="473">
        <v>2354.2650996576594</v>
      </c>
      <c r="F132" s="473">
        <v>2544.1122509644442</v>
      </c>
      <c r="G132" s="473">
        <v>2774.4208583758459</v>
      </c>
      <c r="H132" s="473">
        <v>3039.1286982289271</v>
      </c>
      <c r="I132" s="473">
        <v>3331.5921266112941</v>
      </c>
      <c r="J132" s="473">
        <v>3628.0013375589415</v>
      </c>
      <c r="K132" s="473">
        <v>3757.2891835834084</v>
      </c>
      <c r="L132" s="473">
        <v>4026.3808327724928</v>
      </c>
      <c r="M132" s="473">
        <v>4360.1540504096583</v>
      </c>
      <c r="N132" s="473">
        <v>4624.5614039629727</v>
      </c>
      <c r="O132" s="473">
        <v>4909.5840758490813</v>
      </c>
      <c r="P132" s="543">
        <v>5252.2723974127093</v>
      </c>
      <c r="Q132" s="543">
        <v>5682.7312854374904</v>
      </c>
      <c r="R132" s="543">
        <v>6133.8870151846531</v>
      </c>
      <c r="S132" s="543">
        <v>6634.8445736536178</v>
      </c>
      <c r="T132" s="473">
        <v>7168.9924844475308</v>
      </c>
      <c r="U132" s="544">
        <v>7762.8817695673388</v>
      </c>
      <c r="V132" s="473"/>
      <c r="W132" s="547">
        <v>5556.5989438930992</v>
      </c>
      <c r="X132" s="217" t="s">
        <v>411</v>
      </c>
      <c r="Y132" s="2"/>
      <c r="Z132" s="606">
        <v>19</v>
      </c>
      <c r="AA132" s="608">
        <f t="shared" si="4"/>
        <v>4337.5004171514192</v>
      </c>
      <c r="AB132" s="606">
        <v>10</v>
      </c>
      <c r="AC132" s="608">
        <f t="shared" si="5"/>
        <v>5655.6289888697547</v>
      </c>
      <c r="AD132" s="606">
        <v>5</v>
      </c>
      <c r="AE132" s="608">
        <f t="shared" si="6"/>
        <v>6676.6674256581264</v>
      </c>
      <c r="AF132" s="606"/>
      <c r="AG132" s="608">
        <f t="shared" si="7"/>
        <v>5556.5989438930992</v>
      </c>
    </row>
    <row r="133" spans="1:33">
      <c r="A133" s="2"/>
      <c r="B133" s="624" t="s">
        <v>89</v>
      </c>
      <c r="C133" s="473">
        <v>4620.5475976707048</v>
      </c>
      <c r="D133" s="473">
        <v>4827.4387850728572</v>
      </c>
      <c r="E133" s="473">
        <v>5055.3558341210337</v>
      </c>
      <c r="F133" s="473">
        <v>5323.1045067354962</v>
      </c>
      <c r="G133" s="473">
        <v>5664.8939132839341</v>
      </c>
      <c r="H133" s="473">
        <v>6091.9224533490606</v>
      </c>
      <c r="I133" s="473">
        <v>6534.0755096607436</v>
      </c>
      <c r="J133" s="473">
        <v>7041.4869937808717</v>
      </c>
      <c r="K133" s="473">
        <v>7510.1001183608705</v>
      </c>
      <c r="L133" s="473">
        <v>7813.0901059730495</v>
      </c>
      <c r="M133" s="473">
        <v>8284.5012944984355</v>
      </c>
      <c r="N133" s="473">
        <v>8859.1399981610175</v>
      </c>
      <c r="O133" s="473">
        <v>9444.9484014319951</v>
      </c>
      <c r="P133" s="543">
        <v>10009.665483298391</v>
      </c>
      <c r="Q133" s="543">
        <v>10570.195044679318</v>
      </c>
      <c r="R133" s="543">
        <v>11063.062207234498</v>
      </c>
      <c r="S133" s="543">
        <v>11604.525249256203</v>
      </c>
      <c r="T133" s="543">
        <v>12279.183275731975</v>
      </c>
      <c r="U133" s="544">
        <v>13079.619296594044</v>
      </c>
      <c r="V133" s="473"/>
      <c r="W133" s="547">
        <v>10071.209596951077</v>
      </c>
      <c r="X133" s="217" t="s">
        <v>10</v>
      </c>
      <c r="Y133" s="2"/>
      <c r="Z133" s="606">
        <v>19</v>
      </c>
      <c r="AA133" s="608">
        <f t="shared" si="4"/>
        <v>8193.518740468131</v>
      </c>
      <c r="AB133" s="606">
        <v>10</v>
      </c>
      <c r="AC133" s="608">
        <f t="shared" si="5"/>
        <v>10300.793035685892</v>
      </c>
      <c r="AD133" s="606">
        <v>5</v>
      </c>
      <c r="AE133" s="608">
        <f t="shared" si="6"/>
        <v>11719.317014699209</v>
      </c>
      <c r="AF133" s="606"/>
      <c r="AG133" s="608">
        <f t="shared" si="7"/>
        <v>10071.209596951077</v>
      </c>
    </row>
    <row r="134" spans="1:33">
      <c r="A134" s="2"/>
      <c r="B134" s="624" t="s">
        <v>46</v>
      </c>
      <c r="C134" s="473">
        <v>10533.52478475816</v>
      </c>
      <c r="D134" s="473">
        <v>10713.583153882581</v>
      </c>
      <c r="E134" s="473">
        <v>11528.770683374247</v>
      </c>
      <c r="F134" s="473">
        <v>12611.465511622067</v>
      </c>
      <c r="G134" s="473">
        <v>13355.143021477181</v>
      </c>
      <c r="H134" s="473">
        <v>14045.208494431716</v>
      </c>
      <c r="I134" s="473">
        <v>15023.084435764682</v>
      </c>
      <c r="J134" s="473">
        <v>16501.974267155889</v>
      </c>
      <c r="K134" s="473">
        <v>16681.794972027936</v>
      </c>
      <c r="L134" s="473">
        <v>16791.058883062633</v>
      </c>
      <c r="M134" s="473">
        <v>17767.502214213579</v>
      </c>
      <c r="N134" s="473">
        <v>18400.906290579431</v>
      </c>
      <c r="O134" s="473">
        <v>17149.739221670676</v>
      </c>
      <c r="P134" s="543">
        <v>17202.300300143645</v>
      </c>
      <c r="Q134" s="543">
        <v>18101.776297066626</v>
      </c>
      <c r="R134" s="543">
        <v>17817.636474931754</v>
      </c>
      <c r="S134" s="543">
        <v>20150.322260415222</v>
      </c>
      <c r="T134" s="543">
        <v>21011.288308780157</v>
      </c>
      <c r="U134" s="553">
        <v>21987.41969762872</v>
      </c>
      <c r="V134" s="473"/>
      <c r="W134" s="547">
        <v>18209.762942502592</v>
      </c>
      <c r="X134" s="217" t="s">
        <v>10</v>
      </c>
      <c r="Y134" s="2"/>
      <c r="Z134" s="606">
        <v>19</v>
      </c>
      <c r="AA134" s="608">
        <f t="shared" si="4"/>
        <v>16177.605224894047</v>
      </c>
      <c r="AB134" s="606">
        <v>10</v>
      </c>
      <c r="AC134" s="608">
        <f t="shared" si="5"/>
        <v>18637.994994849239</v>
      </c>
      <c r="AD134" s="606">
        <v>5</v>
      </c>
      <c r="AE134" s="608">
        <f t="shared" si="6"/>
        <v>19813.688607764496</v>
      </c>
      <c r="AF134" s="606"/>
      <c r="AG134" s="608">
        <f t="shared" si="7"/>
        <v>18209.762942502592</v>
      </c>
    </row>
    <row r="135" spans="1:33">
      <c r="A135" s="2"/>
      <c r="B135" s="624" t="s">
        <v>74</v>
      </c>
      <c r="C135" s="473">
        <v>9717.6582542030737</v>
      </c>
      <c r="D135" s="473">
        <v>9861.5202651366726</v>
      </c>
      <c r="E135" s="473">
        <v>9055.5511542556887</v>
      </c>
      <c r="F135" s="473">
        <v>5999.130991296407</v>
      </c>
      <c r="G135" s="473">
        <v>9255.5303197109279</v>
      </c>
      <c r="H135" s="473">
        <v>9738.6391385082497</v>
      </c>
      <c r="I135" s="473">
        <v>10840.817577259204</v>
      </c>
      <c r="J135" s="473">
        <v>11098.131380464569</v>
      </c>
      <c r="K135" s="473">
        <v>12040.245970362235</v>
      </c>
      <c r="L135" s="473">
        <v>12287.729654056488</v>
      </c>
      <c r="M135" s="473">
        <v>12884.903843401693</v>
      </c>
      <c r="N135" s="473">
        <v>13693.976368482878</v>
      </c>
      <c r="O135" s="473">
        <v>15320.886469840803</v>
      </c>
      <c r="P135" s="543">
        <v>16133.565240914926</v>
      </c>
      <c r="Q135" s="543">
        <v>15950.196293071414</v>
      </c>
      <c r="R135" s="543">
        <v>15981.315091827908</v>
      </c>
      <c r="S135" s="543">
        <v>18085.876473301378</v>
      </c>
      <c r="T135" s="543">
        <v>17519.054216450037</v>
      </c>
      <c r="U135" s="544">
        <v>17435.853933144645</v>
      </c>
      <c r="V135" s="473"/>
      <c r="W135" s="547">
        <v>15102.678717120119</v>
      </c>
      <c r="X135" s="217" t="s">
        <v>10</v>
      </c>
      <c r="Y135" s="2"/>
      <c r="Z135" s="606">
        <v>19</v>
      </c>
      <c r="AA135" s="608">
        <f t="shared" si="4"/>
        <v>12784.241191352065</v>
      </c>
      <c r="AB135" s="606">
        <v>10</v>
      </c>
      <c r="AC135" s="608">
        <f t="shared" si="5"/>
        <v>15529.335758449219</v>
      </c>
      <c r="AD135" s="606">
        <v>5</v>
      </c>
      <c r="AE135" s="608">
        <f t="shared" si="6"/>
        <v>16994.459201559075</v>
      </c>
      <c r="AF135" s="606"/>
      <c r="AG135" s="608">
        <f t="shared" si="7"/>
        <v>15102.678717120119</v>
      </c>
    </row>
    <row r="136" spans="1:33">
      <c r="A136" s="2"/>
      <c r="B136" s="624" t="s">
        <v>31</v>
      </c>
      <c r="C136" s="473">
        <v>30177.827878672037</v>
      </c>
      <c r="D136" s="473">
        <v>32546.091477378919</v>
      </c>
      <c r="E136" s="473">
        <v>35212.094715290303</v>
      </c>
      <c r="F136" s="473">
        <v>36237.771277767504</v>
      </c>
      <c r="G136" s="473">
        <v>38669.204140941925</v>
      </c>
      <c r="H136" s="473">
        <v>40437.774579119112</v>
      </c>
      <c r="I136" s="473">
        <v>44204.996904086933</v>
      </c>
      <c r="J136" s="473">
        <v>46759.714841513953</v>
      </c>
      <c r="K136" s="473">
        <v>44283.730111923302</v>
      </c>
      <c r="L136" s="473">
        <v>41621.718321538996</v>
      </c>
      <c r="M136" s="473">
        <v>43295.01791489427</v>
      </c>
      <c r="N136" s="473">
        <v>44855.324701236052</v>
      </c>
      <c r="O136" s="473">
        <v>46256.56888257643</v>
      </c>
      <c r="P136" s="543">
        <v>47897.291662585638</v>
      </c>
      <c r="Q136" s="543">
        <v>51067.976713239084</v>
      </c>
      <c r="R136" s="543">
        <v>69056.046036869491</v>
      </c>
      <c r="S136" s="543">
        <v>70522.225919013013</v>
      </c>
      <c r="T136" s="543">
        <v>77596.355052870858</v>
      </c>
      <c r="U136" s="544">
        <v>83203.394677092685</v>
      </c>
      <c r="V136" s="473"/>
      <c r="W136" s="547">
        <v>58817.588903522381</v>
      </c>
      <c r="X136" s="217" t="s">
        <v>10</v>
      </c>
      <c r="Y136" s="2"/>
      <c r="Z136" s="606">
        <v>19</v>
      </c>
      <c r="AA136" s="608">
        <f t="shared" si="4"/>
        <v>48626.375042558451</v>
      </c>
      <c r="AB136" s="606">
        <v>10</v>
      </c>
      <c r="AC136" s="608">
        <f t="shared" si="5"/>
        <v>57537.191988191662</v>
      </c>
      <c r="AD136" s="606">
        <v>5</v>
      </c>
      <c r="AE136" s="608">
        <f t="shared" si="6"/>
        <v>70289.199679817029</v>
      </c>
      <c r="AF136" s="606"/>
      <c r="AG136" s="608">
        <f t="shared" si="7"/>
        <v>58817.588903522381</v>
      </c>
    </row>
    <row r="137" spans="1:33">
      <c r="A137" s="2"/>
      <c r="B137" s="624" t="s">
        <v>36</v>
      </c>
      <c r="C137" s="473">
        <v>24931.038872001041</v>
      </c>
      <c r="D137" s="473">
        <v>24918.004279850171</v>
      </c>
      <c r="E137" s="473">
        <v>25224.878737427793</v>
      </c>
      <c r="F137" s="473">
        <v>23821.545097606639</v>
      </c>
      <c r="G137" s="473">
        <v>25224.364476575749</v>
      </c>
      <c r="H137" s="473">
        <v>24831.449918269645</v>
      </c>
      <c r="I137" s="473">
        <v>25678.714285059072</v>
      </c>
      <c r="J137" s="473">
        <v>27487.844622565095</v>
      </c>
      <c r="K137" s="473">
        <v>27433.063493125548</v>
      </c>
      <c r="L137" s="473">
        <v>27501.29414298472</v>
      </c>
      <c r="M137" s="473">
        <v>28861.939908704193</v>
      </c>
      <c r="N137" s="473">
        <v>30539.963366647989</v>
      </c>
      <c r="O137" s="473">
        <v>31693.917871933001</v>
      </c>
      <c r="P137" s="543">
        <v>34145.712599096325</v>
      </c>
      <c r="Q137" s="543">
        <v>34212.944488898574</v>
      </c>
      <c r="R137" s="543">
        <v>35436.810873088762</v>
      </c>
      <c r="S137" s="543">
        <v>37463.199077784884</v>
      </c>
      <c r="T137" s="473">
        <v>38866.110701277255</v>
      </c>
      <c r="U137" s="544">
        <v>39919.169648917356</v>
      </c>
      <c r="V137" s="473"/>
      <c r="W137" s="547">
        <v>33649.531188674046</v>
      </c>
      <c r="X137" s="217" t="s">
        <v>10</v>
      </c>
      <c r="Y137" s="2"/>
      <c r="Z137" s="606">
        <v>19</v>
      </c>
      <c r="AA137" s="608">
        <f t="shared" si="4"/>
        <v>29904.840340095467</v>
      </c>
      <c r="AB137" s="606">
        <v>10</v>
      </c>
      <c r="AC137" s="608">
        <f t="shared" si="5"/>
        <v>33864.106267933312</v>
      </c>
      <c r="AD137" s="606">
        <v>5</v>
      </c>
      <c r="AE137" s="608">
        <f t="shared" si="6"/>
        <v>37179.646957993369</v>
      </c>
      <c r="AF137" s="606"/>
      <c r="AG137" s="608">
        <f t="shared" si="7"/>
        <v>33649.531188674046</v>
      </c>
    </row>
    <row r="138" spans="1:33">
      <c r="A138" s="2"/>
      <c r="B138" s="624" t="s">
        <v>50</v>
      </c>
      <c r="C138" s="473">
        <v>27076.186796225207</v>
      </c>
      <c r="D138" s="473">
        <v>28045.448432517049</v>
      </c>
      <c r="E138" s="473">
        <v>28736.577107350364</v>
      </c>
      <c r="F138" s="473">
        <v>29164.595265833268</v>
      </c>
      <c r="G138" s="473">
        <v>29527.790938051327</v>
      </c>
      <c r="H138" s="473">
        <v>30130.644456912836</v>
      </c>
      <c r="I138" s="473">
        <v>32419.936147751519</v>
      </c>
      <c r="J138" s="473">
        <v>34108.204292828166</v>
      </c>
      <c r="K138" s="473">
        <v>35523.27131043416</v>
      </c>
      <c r="L138" s="473">
        <v>34610.031447257927</v>
      </c>
      <c r="M138" s="473">
        <v>35155.668055779439</v>
      </c>
      <c r="N138" s="473">
        <v>36598.014969302407</v>
      </c>
      <c r="O138" s="473">
        <v>36486.296787030224</v>
      </c>
      <c r="P138" s="543">
        <v>36314.697100777506</v>
      </c>
      <c r="Q138" s="543">
        <v>36194.873918843041</v>
      </c>
      <c r="R138" s="543">
        <v>36909.328374273391</v>
      </c>
      <c r="S138" s="543">
        <v>39178.399997952169</v>
      </c>
      <c r="T138" s="473">
        <v>41200.028721087139</v>
      </c>
      <c r="U138" s="544">
        <v>41830.426327644367</v>
      </c>
      <c r="V138" s="473"/>
      <c r="W138" s="547">
        <v>36893.119178403373</v>
      </c>
      <c r="X138" s="217" t="s">
        <v>10</v>
      </c>
      <c r="Y138" s="2"/>
      <c r="Z138" s="606">
        <v>19</v>
      </c>
      <c r="AA138" s="608">
        <f t="shared" si="4"/>
        <v>34168.969497255341</v>
      </c>
      <c r="AB138" s="606">
        <v>10</v>
      </c>
      <c r="AC138" s="608">
        <f t="shared" si="5"/>
        <v>37447.776569994763</v>
      </c>
      <c r="AD138" s="606">
        <v>5</v>
      </c>
      <c r="AE138" s="608">
        <f t="shared" si="6"/>
        <v>39062.611467960021</v>
      </c>
      <c r="AF138" s="606"/>
      <c r="AG138" s="608">
        <f t="shared" si="7"/>
        <v>36893.119178403373</v>
      </c>
    </row>
    <row r="139" spans="1:33">
      <c r="A139" s="2"/>
      <c r="B139" s="624" t="s">
        <v>90</v>
      </c>
      <c r="C139" s="473">
        <v>6318.6426190982493</v>
      </c>
      <c r="D139" s="473">
        <v>6495.1470029778939</v>
      </c>
      <c r="E139" s="473">
        <v>6684.3227900052416</v>
      </c>
      <c r="F139" s="473">
        <v>7014.8545666976815</v>
      </c>
      <c r="G139" s="473">
        <v>7257.3403159072068</v>
      </c>
      <c r="H139" s="473">
        <v>7508.9881919895834</v>
      </c>
      <c r="I139" s="473">
        <v>7918.8794343099071</v>
      </c>
      <c r="J139" s="473">
        <v>8206.8661860351949</v>
      </c>
      <c r="K139" s="473">
        <v>8257.8703940545547</v>
      </c>
      <c r="L139" s="473">
        <v>7920.2311048486617</v>
      </c>
      <c r="M139" s="473">
        <v>7853.9748637708581</v>
      </c>
      <c r="N139" s="473">
        <v>8112.1292300947134</v>
      </c>
      <c r="O139" s="473">
        <v>8170.129001826177</v>
      </c>
      <c r="P139" s="543">
        <v>8306.755236198007</v>
      </c>
      <c r="Q139" s="543">
        <v>8473.7434269385649</v>
      </c>
      <c r="R139" s="543">
        <v>8595.8865896490915</v>
      </c>
      <c r="S139" s="543">
        <v>8763.3002482349984</v>
      </c>
      <c r="T139" s="473">
        <v>8974.3398195262052</v>
      </c>
      <c r="U139" s="544">
        <v>9326.6640586700833</v>
      </c>
      <c r="V139" s="473"/>
      <c r="W139" s="547">
        <v>8393.2211688744519</v>
      </c>
      <c r="X139" s="217" t="s">
        <v>10</v>
      </c>
      <c r="Y139" s="2"/>
      <c r="Z139" s="606">
        <v>19</v>
      </c>
      <c r="AA139" s="608">
        <f t="shared" si="4"/>
        <v>7903.1613200438351</v>
      </c>
      <c r="AB139" s="606">
        <v>10</v>
      </c>
      <c r="AC139" s="608">
        <f t="shared" si="5"/>
        <v>8449.7153579757342</v>
      </c>
      <c r="AD139" s="606">
        <v>5</v>
      </c>
      <c r="AE139" s="608">
        <f t="shared" si="6"/>
        <v>8826.7868286037883</v>
      </c>
      <c r="AF139" s="606"/>
      <c r="AG139" s="608">
        <f t="shared" si="7"/>
        <v>8393.2211688744519</v>
      </c>
    </row>
    <row r="140" spans="1:33">
      <c r="A140" s="2"/>
      <c r="B140" s="624" t="s">
        <v>34</v>
      </c>
      <c r="C140" s="473">
        <v>26838.691360484612</v>
      </c>
      <c r="D140" s="473">
        <v>27472.547119149054</v>
      </c>
      <c r="E140" s="473">
        <v>28160.10761469393</v>
      </c>
      <c r="F140" s="473">
        <v>28924.682160516419</v>
      </c>
      <c r="G140" s="473">
        <v>30348.041968917762</v>
      </c>
      <c r="H140" s="473">
        <v>31663.453098977159</v>
      </c>
      <c r="I140" s="473">
        <v>33090.196255848452</v>
      </c>
      <c r="J140" s="473">
        <v>34501.509014384865</v>
      </c>
      <c r="K140" s="473">
        <v>34798.765897727098</v>
      </c>
      <c r="L140" s="473">
        <v>33198.616113072014</v>
      </c>
      <c r="M140" s="473">
        <v>34986.994540240223</v>
      </c>
      <c r="N140" s="473">
        <v>35774.696712955883</v>
      </c>
      <c r="O140" s="473">
        <v>37191.385945625829</v>
      </c>
      <c r="P140" s="543">
        <v>38974.079488612726</v>
      </c>
      <c r="Q140" s="543">
        <v>39179.15561060897</v>
      </c>
      <c r="R140" s="543">
        <v>40396.243209214146</v>
      </c>
      <c r="S140" s="543">
        <v>41118.078038171858</v>
      </c>
      <c r="T140" s="473">
        <v>41958.962155772657</v>
      </c>
      <c r="U140" s="544">
        <v>42797.458516991399</v>
      </c>
      <c r="V140" s="473"/>
      <c r="W140" s="547">
        <v>38152.228931022</v>
      </c>
      <c r="X140" s="217" t="s">
        <v>10</v>
      </c>
      <c r="Y140" s="2"/>
      <c r="Z140" s="606">
        <v>19</v>
      </c>
      <c r="AA140" s="608">
        <f t="shared" si="4"/>
        <v>34809.140253787635</v>
      </c>
      <c r="AB140" s="606">
        <v>10</v>
      </c>
      <c r="AC140" s="608">
        <f t="shared" si="5"/>
        <v>38557.567033126572</v>
      </c>
      <c r="AD140" s="606">
        <v>5</v>
      </c>
      <c r="AE140" s="608">
        <f t="shared" si="6"/>
        <v>41089.979506151809</v>
      </c>
      <c r="AF140" s="606"/>
      <c r="AG140" s="608">
        <f t="shared" si="7"/>
        <v>38152.228931022</v>
      </c>
    </row>
    <row r="141" spans="1:33">
      <c r="A141" s="2"/>
      <c r="B141" s="624" t="s">
        <v>80</v>
      </c>
      <c r="C141" s="473">
        <v>5815.8735323866294</v>
      </c>
      <c r="D141" s="473">
        <v>6142.8426627753297</v>
      </c>
      <c r="E141" s="473">
        <v>6476.6125263530212</v>
      </c>
      <c r="F141" s="473">
        <v>6724.0433863978915</v>
      </c>
      <c r="G141" s="473">
        <v>7300.2190092492037</v>
      </c>
      <c r="H141" s="473">
        <v>7879.0950223199143</v>
      </c>
      <c r="I141" s="473">
        <v>8443.6772349929652</v>
      </c>
      <c r="J141" s="473">
        <v>8983.9130390270693</v>
      </c>
      <c r="K141" s="473">
        <v>9369.8844961468003</v>
      </c>
      <c r="L141" s="473">
        <v>9471.8435682532909</v>
      </c>
      <c r="M141" s="473">
        <v>9306.4887974124504</v>
      </c>
      <c r="N141" s="473">
        <v>9235.8791320861783</v>
      </c>
      <c r="O141" s="473">
        <v>9151.7324728848034</v>
      </c>
      <c r="P141" s="543">
        <v>9093.0100148792517</v>
      </c>
      <c r="Q141" s="543">
        <v>9123.9787087438945</v>
      </c>
      <c r="R141" s="543">
        <v>9089.0068644082221</v>
      </c>
      <c r="S141" s="543">
        <v>9092.9542781244108</v>
      </c>
      <c r="T141" s="473">
        <v>9241.5137542920329</v>
      </c>
      <c r="U141" s="544">
        <v>9478.904587502846</v>
      </c>
      <c r="V141" s="473"/>
      <c r="W141" s="547">
        <v>8941.4689010741004</v>
      </c>
      <c r="X141" s="217" t="s">
        <v>10</v>
      </c>
      <c r="Y141" s="2"/>
      <c r="Z141" s="606">
        <v>19</v>
      </c>
      <c r="AA141" s="608">
        <f t="shared" si="4"/>
        <v>8390.6038467492763</v>
      </c>
      <c r="AB141" s="606">
        <v>10</v>
      </c>
      <c r="AC141" s="608">
        <f t="shared" si="5"/>
        <v>9228.5312178587392</v>
      </c>
      <c r="AD141" s="606">
        <v>5</v>
      </c>
      <c r="AE141" s="608">
        <f t="shared" si="6"/>
        <v>9205.271638614282</v>
      </c>
      <c r="AF141" s="606"/>
      <c r="AG141" s="608">
        <f t="shared" si="7"/>
        <v>8941.4689010741004</v>
      </c>
    </row>
    <row r="142" spans="1:33">
      <c r="A142" s="2"/>
      <c r="B142" s="624" t="s">
        <v>35</v>
      </c>
      <c r="C142" s="473">
        <v>7918.9470036357416</v>
      </c>
      <c r="D142" s="473">
        <v>9200.7844571847018</v>
      </c>
      <c r="E142" s="473">
        <v>10261.834964785901</v>
      </c>
      <c r="F142" s="473">
        <v>11386.113226815891</v>
      </c>
      <c r="G142" s="473">
        <v>12726.399435087949</v>
      </c>
      <c r="H142" s="473">
        <v>14268.337538159105</v>
      </c>
      <c r="I142" s="473">
        <v>16101.83296326713</v>
      </c>
      <c r="J142" s="473">
        <v>17801.143528383731</v>
      </c>
      <c r="K142" s="473">
        <v>18519.25109877823</v>
      </c>
      <c r="L142" s="473">
        <v>18392.884985048069</v>
      </c>
      <c r="M142" s="473">
        <v>19685.351706328547</v>
      </c>
      <c r="N142" s="473">
        <v>21276.934024062528</v>
      </c>
      <c r="O142" s="473">
        <v>22407.983314864257</v>
      </c>
      <c r="P142" s="543">
        <v>23823.886128770693</v>
      </c>
      <c r="Q142" s="543">
        <v>24924.370209064527</v>
      </c>
      <c r="R142" s="543">
        <v>25123.317989972824</v>
      </c>
      <c r="S142" s="543">
        <v>25314.865536064626</v>
      </c>
      <c r="T142" s="473">
        <v>26490.843774258818</v>
      </c>
      <c r="U142" s="544">
        <v>27879.75194628962</v>
      </c>
      <c r="V142" s="473"/>
      <c r="W142" s="547">
        <v>22694.722140881946</v>
      </c>
      <c r="X142" s="217" t="s">
        <v>10</v>
      </c>
      <c r="Y142" s="2"/>
      <c r="Z142" s="606">
        <v>19</v>
      </c>
      <c r="AA142" s="608">
        <f t="shared" si="4"/>
        <v>18605.517570043306</v>
      </c>
      <c r="AB142" s="606">
        <v>10</v>
      </c>
      <c r="AC142" s="608">
        <f t="shared" si="5"/>
        <v>23532.018961472455</v>
      </c>
      <c r="AD142" s="606">
        <v>5</v>
      </c>
      <c r="AE142" s="608">
        <f t="shared" si="6"/>
        <v>25946.62989113008</v>
      </c>
      <c r="AF142" s="606"/>
      <c r="AG142" s="608">
        <f t="shared" si="7"/>
        <v>22694.722140881946</v>
      </c>
    </row>
    <row r="143" spans="1:33">
      <c r="A143" s="2"/>
      <c r="B143" s="624" t="s">
        <v>138</v>
      </c>
      <c r="C143" s="473">
        <v>1669.3188173588476</v>
      </c>
      <c r="D143" s="473">
        <v>1722.7720662396266</v>
      </c>
      <c r="E143" s="473">
        <v>1712.5068309479418</v>
      </c>
      <c r="F143" s="473">
        <v>1747.4645447752901</v>
      </c>
      <c r="G143" s="473">
        <v>1835.4818631930495</v>
      </c>
      <c r="H143" s="473">
        <v>1950.2876701444211</v>
      </c>
      <c r="I143" s="473">
        <v>2081.1642976248941</v>
      </c>
      <c r="J143" s="473">
        <v>2221.1228119818707</v>
      </c>
      <c r="K143" s="473">
        <v>2207.642031683371</v>
      </c>
      <c r="L143" s="473">
        <v>2235.6801113297956</v>
      </c>
      <c r="M143" s="473">
        <v>2385.9926450431285</v>
      </c>
      <c r="N143" s="473">
        <v>2515.9274713723194</v>
      </c>
      <c r="O143" s="473">
        <v>2610.7379957976696</v>
      </c>
      <c r="P143" s="543">
        <v>2740.0286400056393</v>
      </c>
      <c r="Q143" s="543">
        <v>2867.1019100132794</v>
      </c>
      <c r="R143" s="543">
        <v>2988.0732822083432</v>
      </c>
      <c r="S143" s="543">
        <v>3121.830489065871</v>
      </c>
      <c r="T143" s="473">
        <v>3258.1544992743407</v>
      </c>
      <c r="U143" s="544">
        <v>3467.5564783082086</v>
      </c>
      <c r="V143" s="473"/>
      <c r="W143" s="547">
        <v>2781.9688851345509</v>
      </c>
      <c r="X143" s="217" t="s">
        <v>411</v>
      </c>
      <c r="Y143" s="2"/>
      <c r="Z143" s="606">
        <v>19</v>
      </c>
      <c r="AA143" s="608">
        <f t="shared" si="4"/>
        <v>2386.2549713877847</v>
      </c>
      <c r="AB143" s="606">
        <v>10</v>
      </c>
      <c r="AC143" s="608">
        <f t="shared" si="5"/>
        <v>2819.1083522418598</v>
      </c>
      <c r="AD143" s="606">
        <v>5</v>
      </c>
      <c r="AE143" s="608">
        <f t="shared" si="6"/>
        <v>3140.5433317740085</v>
      </c>
      <c r="AF143" s="606"/>
      <c r="AG143" s="608">
        <f t="shared" si="7"/>
        <v>2781.9688851345509</v>
      </c>
    </row>
    <row r="144" spans="1:33">
      <c r="A144" s="2"/>
      <c r="B144" s="624" t="s">
        <v>242</v>
      </c>
      <c r="C144" s="473">
        <v>1583.0876106446017</v>
      </c>
      <c r="D144" s="473">
        <v>1567.0412148078558</v>
      </c>
      <c r="E144" s="473">
        <v>1624.5653417518138</v>
      </c>
      <c r="F144" s="473">
        <v>1658.8632283924444</v>
      </c>
      <c r="G144" s="473">
        <v>1644.9545841725326</v>
      </c>
      <c r="H144" s="473">
        <v>1744.9748581015422</v>
      </c>
      <c r="I144" s="473">
        <v>1758.459497593487</v>
      </c>
      <c r="J144" s="473">
        <v>1800.7548937169427</v>
      </c>
      <c r="K144" s="473">
        <v>1756.7303434586993</v>
      </c>
      <c r="L144" s="473">
        <v>1745.9869068499943</v>
      </c>
      <c r="M144" s="473">
        <v>1716.0592269958768</v>
      </c>
      <c r="N144" s="473">
        <v>1749.2334612558475</v>
      </c>
      <c r="O144" s="473">
        <v>1837.9919377900376</v>
      </c>
      <c r="P144" s="543">
        <v>1921.6144591955174</v>
      </c>
      <c r="Q144" s="543">
        <v>1917.6274134439188</v>
      </c>
      <c r="R144" s="543">
        <v>2110.1172729623304</v>
      </c>
      <c r="S144" s="543">
        <v>2210.8507193333021</v>
      </c>
      <c r="T144" s="473">
        <v>2227.9209949175342</v>
      </c>
      <c r="U144" s="544">
        <v>2293.9203329696238</v>
      </c>
      <c r="V144" s="473"/>
      <c r="W144" s="547">
        <v>1986.8408257016133</v>
      </c>
      <c r="X144" s="217" t="s">
        <v>329</v>
      </c>
      <c r="Y144" s="2"/>
      <c r="Z144" s="606">
        <v>19</v>
      </c>
      <c r="AA144" s="608">
        <f t="shared" si="4"/>
        <v>1835.3028578081</v>
      </c>
      <c r="AB144" s="606">
        <v>10</v>
      </c>
      <c r="AC144" s="608">
        <f t="shared" si="5"/>
        <v>1973.1322725713985</v>
      </c>
      <c r="AD144" s="606">
        <v>5</v>
      </c>
      <c r="AE144" s="608">
        <f t="shared" si="6"/>
        <v>2152.0873467253418</v>
      </c>
      <c r="AF144" s="606"/>
      <c r="AG144" s="608">
        <f t="shared" si="7"/>
        <v>1986.8408257016133</v>
      </c>
    </row>
    <row r="145" spans="1:33">
      <c r="A145" s="2"/>
      <c r="B145" s="624" t="s">
        <v>15</v>
      </c>
      <c r="C145" s="473">
        <v>56067.059075673882</v>
      </c>
      <c r="D145" s="473">
        <v>55831.354612873591</v>
      </c>
      <c r="E145" s="473">
        <v>57502.264559708303</v>
      </c>
      <c r="F145" s="473">
        <v>67935.055145914201</v>
      </c>
      <c r="G145" s="473">
        <v>75549.671737142446</v>
      </c>
      <c r="H145" s="473">
        <v>83521.999900625538</v>
      </c>
      <c r="I145" s="473">
        <v>88482.983575287843</v>
      </c>
      <c r="J145" s="473">
        <v>91290.715141435052</v>
      </c>
      <c r="K145" s="473">
        <v>89916.473353464477</v>
      </c>
      <c r="L145" s="473">
        <v>79265.593068724862</v>
      </c>
      <c r="M145" s="473">
        <v>73817.976980099789</v>
      </c>
      <c r="N145" s="473">
        <v>78021.671675999241</v>
      </c>
      <c r="O145" s="473">
        <v>80209.814531431373</v>
      </c>
      <c r="P145" s="543">
        <v>78399.247170572635</v>
      </c>
      <c r="Q145" s="543">
        <v>76703.311671504431</v>
      </c>
      <c r="R145" s="543">
        <v>75042.141967451622</v>
      </c>
      <c r="S145" s="543">
        <v>75689.275748058761</v>
      </c>
      <c r="T145" s="473">
        <v>71695.564210211844</v>
      </c>
      <c r="U145" s="544">
        <v>72897.56234537097</v>
      </c>
      <c r="V145" s="473"/>
      <c r="W145" s="547">
        <v>75243.082313251405</v>
      </c>
      <c r="X145" s="217" t="s">
        <v>10</v>
      </c>
      <c r="Y145" s="2"/>
      <c r="Z145" s="606">
        <v>19</v>
      </c>
      <c r="AA145" s="608">
        <f t="shared" si="4"/>
        <v>75149.45981429216</v>
      </c>
      <c r="AB145" s="606">
        <v>10</v>
      </c>
      <c r="AC145" s="608">
        <f t="shared" si="5"/>
        <v>76174.215936942564</v>
      </c>
      <c r="AD145" s="606">
        <v>5</v>
      </c>
      <c r="AE145" s="608">
        <f t="shared" si="6"/>
        <v>74405.57118851952</v>
      </c>
      <c r="AF145" s="606"/>
      <c r="AG145" s="608">
        <f t="shared" si="7"/>
        <v>75243.082313251405</v>
      </c>
    </row>
    <row r="146" spans="1:33">
      <c r="A146" s="2"/>
      <c r="B146" s="624" t="s">
        <v>139</v>
      </c>
      <c r="C146" s="473">
        <v>1650.7855031961706</v>
      </c>
      <c r="D146" s="473">
        <v>1759.9898123916271</v>
      </c>
      <c r="E146" s="473">
        <v>1771.1858886395869</v>
      </c>
      <c r="F146" s="473">
        <v>1910.7717804605263</v>
      </c>
      <c r="G146" s="473">
        <v>2074.8355942842218</v>
      </c>
      <c r="H146" s="473">
        <v>2111.7571521195996</v>
      </c>
      <c r="I146" s="473">
        <v>2219.1857857853524</v>
      </c>
      <c r="J146" s="473">
        <v>2449.9996532559703</v>
      </c>
      <c r="K146" s="473">
        <v>2681.8934342063185</v>
      </c>
      <c r="L146" s="473">
        <v>2746.9720691009234</v>
      </c>
      <c r="M146" s="473">
        <v>2733.079267896092</v>
      </c>
      <c r="N146" s="473">
        <v>2920.6032099095019</v>
      </c>
      <c r="O146" s="473">
        <v>2921.6037831519729</v>
      </c>
      <c r="P146" s="543">
        <v>3232.1287542452101</v>
      </c>
      <c r="Q146" s="543">
        <v>3356.9834476600722</v>
      </c>
      <c r="R146" s="543">
        <v>3453.360745826149</v>
      </c>
      <c r="S146" s="543">
        <v>3567.812684447571</v>
      </c>
      <c r="T146" s="473">
        <v>3733.6061375555187</v>
      </c>
      <c r="U146" s="544">
        <v>3884.7088092250619</v>
      </c>
      <c r="V146" s="473"/>
      <c r="W146" s="547">
        <v>3182.710322358007</v>
      </c>
      <c r="X146" s="217" t="s">
        <v>411</v>
      </c>
      <c r="Y146" s="2"/>
      <c r="Z146" s="606">
        <v>19</v>
      </c>
      <c r="AA146" s="608">
        <f t="shared" si="4"/>
        <v>2693.7507112293397</v>
      </c>
      <c r="AB146" s="606">
        <v>10</v>
      </c>
      <c r="AC146" s="608">
        <f t="shared" si="5"/>
        <v>3255.0858909018075</v>
      </c>
      <c r="AD146" s="606">
        <v>5</v>
      </c>
      <c r="AE146" s="608">
        <f t="shared" si="6"/>
        <v>3599.2943649428744</v>
      </c>
      <c r="AF146" s="606"/>
      <c r="AG146" s="608">
        <f t="shared" si="7"/>
        <v>3182.710322358007</v>
      </c>
    </row>
    <row r="147" spans="1:33">
      <c r="A147" s="2"/>
      <c r="B147" s="624" t="s">
        <v>140</v>
      </c>
      <c r="C147" s="473">
        <v>1979.5378382873614</v>
      </c>
      <c r="D147" s="473">
        <v>2105.3427449842907</v>
      </c>
      <c r="E147" s="473">
        <v>2230.7250033111918</v>
      </c>
      <c r="F147" s="473">
        <v>2373.9635981493898</v>
      </c>
      <c r="G147" s="473">
        <v>2553.684694946915</v>
      </c>
      <c r="H147" s="473">
        <v>2776.5176722446504</v>
      </c>
      <c r="I147" s="473">
        <v>3056.9273190240929</v>
      </c>
      <c r="J147" s="473">
        <v>3321.3393361593803</v>
      </c>
      <c r="K147" s="473">
        <v>3589.5020005414317</v>
      </c>
      <c r="L147" s="473">
        <v>3823.6922691263594</v>
      </c>
      <c r="M147" s="473">
        <v>4130.5471873944389</v>
      </c>
      <c r="N147" s="473">
        <v>4485.1811265603892</v>
      </c>
      <c r="O147" s="473">
        <v>4863.7917323043011</v>
      </c>
      <c r="P147" s="543">
        <v>5267.2846435198217</v>
      </c>
      <c r="Q147" s="543">
        <v>5689.8285501326773</v>
      </c>
      <c r="R147" s="543">
        <v>6075.9527986297953</v>
      </c>
      <c r="S147" s="543">
        <v>6473.2436956382398</v>
      </c>
      <c r="T147" s="473">
        <v>6942.2384165862441</v>
      </c>
      <c r="U147" s="544">
        <v>7439.5993595196978</v>
      </c>
      <c r="V147" s="473"/>
      <c r="W147" s="547">
        <v>5403.5396892257659</v>
      </c>
      <c r="X147" s="217" t="s">
        <v>411</v>
      </c>
      <c r="Y147" s="2"/>
      <c r="Z147" s="606">
        <v>19</v>
      </c>
      <c r="AA147" s="608">
        <f t="shared" si="4"/>
        <v>4167.3105256347717</v>
      </c>
      <c r="AB147" s="606">
        <v>10</v>
      </c>
      <c r="AC147" s="608">
        <f t="shared" si="5"/>
        <v>5519.1359779411969</v>
      </c>
      <c r="AD147" s="606">
        <v>5</v>
      </c>
      <c r="AE147" s="608">
        <f t="shared" si="6"/>
        <v>6524.1725641013309</v>
      </c>
      <c r="AF147" s="606"/>
      <c r="AG147" s="608">
        <f t="shared" si="7"/>
        <v>5403.5396892257659</v>
      </c>
    </row>
    <row r="148" spans="1:33">
      <c r="A148" s="2"/>
      <c r="B148" s="624" t="s">
        <v>141</v>
      </c>
      <c r="C148" s="473">
        <v>8015.6856005256823</v>
      </c>
      <c r="D148" s="473">
        <v>9018.3974149662808</v>
      </c>
      <c r="E148" s="473">
        <v>10052.622725726957</v>
      </c>
      <c r="F148" s="473">
        <v>11010.885274250873</v>
      </c>
      <c r="G148" s="473">
        <v>12199.164106464263</v>
      </c>
      <c r="H148" s="473">
        <v>13836.843551768812</v>
      </c>
      <c r="I148" s="473">
        <v>15745.103125951724</v>
      </c>
      <c r="J148" s="473">
        <v>18127.156731964118</v>
      </c>
      <c r="K148" s="473">
        <v>19466.145094856845</v>
      </c>
      <c r="L148" s="473">
        <v>16924.031151013678</v>
      </c>
      <c r="M148" s="473">
        <v>17587.345963894692</v>
      </c>
      <c r="N148" s="473">
        <v>19789.476403110362</v>
      </c>
      <c r="O148" s="473">
        <v>21291.119702553795</v>
      </c>
      <c r="P148" s="543">
        <v>22692.853442815205</v>
      </c>
      <c r="Q148" s="543">
        <v>23844.226121000644</v>
      </c>
      <c r="R148" s="543">
        <v>24830.934285452728</v>
      </c>
      <c r="S148" s="543">
        <v>25875.987349648782</v>
      </c>
      <c r="T148" s="473">
        <v>28115.347693542415</v>
      </c>
      <c r="U148" s="544">
        <v>30304.852496881962</v>
      </c>
      <c r="V148" s="473"/>
      <c r="W148" s="547">
        <v>22691.33389810575</v>
      </c>
      <c r="X148" s="217" t="s">
        <v>411</v>
      </c>
      <c r="Y148" s="2"/>
      <c r="Z148" s="606">
        <v>19</v>
      </c>
      <c r="AA148" s="608">
        <f t="shared" si="4"/>
        <v>18354.114644020516</v>
      </c>
      <c r="AB148" s="606">
        <v>10</v>
      </c>
      <c r="AC148" s="608">
        <f t="shared" si="5"/>
        <v>23125.617460991427</v>
      </c>
      <c r="AD148" s="606">
        <v>5</v>
      </c>
      <c r="AE148" s="608">
        <f t="shared" si="6"/>
        <v>26594.26958930531</v>
      </c>
      <c r="AF148" s="606"/>
      <c r="AG148" s="608">
        <f t="shared" si="7"/>
        <v>22691.33389810575</v>
      </c>
    </row>
    <row r="149" spans="1:33">
      <c r="A149" s="2"/>
      <c r="B149" s="624" t="s">
        <v>73</v>
      </c>
      <c r="C149" s="473">
        <v>8448.5297294455013</v>
      </c>
      <c r="D149" s="473">
        <v>8632.3859292992729</v>
      </c>
      <c r="E149" s="473">
        <v>8654.4779196959153</v>
      </c>
      <c r="F149" s="473">
        <v>8672.1636543775276</v>
      </c>
      <c r="G149" s="473">
        <v>9091.1631793196975</v>
      </c>
      <c r="H149" s="473">
        <v>9366.7654445235148</v>
      </c>
      <c r="I149" s="473">
        <v>9688.6562353517129</v>
      </c>
      <c r="J149" s="473">
        <v>10860.920888818428</v>
      </c>
      <c r="K149" s="473">
        <v>12102.836805616229</v>
      </c>
      <c r="L149" s="473">
        <v>13286.612566311092</v>
      </c>
      <c r="M149" s="473">
        <v>14111.191392148683</v>
      </c>
      <c r="N149" s="473">
        <v>13841.535010370771</v>
      </c>
      <c r="O149" s="473">
        <v>13610.888353268716</v>
      </c>
      <c r="P149" s="543">
        <v>13309.019952904697</v>
      </c>
      <c r="Q149" s="543">
        <v>13049.032958295837</v>
      </c>
      <c r="R149" s="543">
        <v>12695.410143108265</v>
      </c>
      <c r="S149" s="543">
        <v>12693.564182395561</v>
      </c>
      <c r="T149" s="473">
        <v>12813.869552554346</v>
      </c>
      <c r="U149" s="544">
        <v>13081.107462912358</v>
      </c>
      <c r="V149" s="473"/>
      <c r="W149" s="547">
        <v>12530.012485772699</v>
      </c>
      <c r="X149" s="217" t="s">
        <v>10</v>
      </c>
      <c r="Y149" s="2"/>
      <c r="Z149" s="606">
        <v>19</v>
      </c>
      <c r="AA149" s="608">
        <f t="shared" si="4"/>
        <v>11474.217440037795</v>
      </c>
      <c r="AB149" s="606">
        <v>10</v>
      </c>
      <c r="AC149" s="608">
        <f t="shared" si="5"/>
        <v>13249.223157427032</v>
      </c>
      <c r="AD149" s="606">
        <v>5</v>
      </c>
      <c r="AE149" s="608">
        <f t="shared" si="6"/>
        <v>12866.596859853273</v>
      </c>
      <c r="AF149" s="606"/>
      <c r="AG149" s="608">
        <f t="shared" si="7"/>
        <v>12530.012485772699</v>
      </c>
    </row>
    <row r="150" spans="1:33">
      <c r="A150" s="2"/>
      <c r="B150" s="624" t="s">
        <v>142</v>
      </c>
      <c r="C150" s="473">
        <v>1048.6947687259019</v>
      </c>
      <c r="D150" s="473">
        <v>1063.6108134064841</v>
      </c>
      <c r="E150" s="473">
        <v>1094.8493739182352</v>
      </c>
      <c r="F150" s="473">
        <v>765.76078380770048</v>
      </c>
      <c r="G150" s="473">
        <v>791.89930056687774</v>
      </c>
      <c r="H150" s="473">
        <v>837.66132358730772</v>
      </c>
      <c r="I150" s="473">
        <v>901.31545090439135</v>
      </c>
      <c r="J150" s="473">
        <v>974.91931963284617</v>
      </c>
      <c r="K150" s="473">
        <v>1021.823983814316</v>
      </c>
      <c r="L150" s="473">
        <v>1041.9454861485892</v>
      </c>
      <c r="M150" s="473">
        <v>1078.9460461099027</v>
      </c>
      <c r="N150" s="473">
        <v>1154.4093703929382</v>
      </c>
      <c r="O150" s="473">
        <v>1234.2808187285457</v>
      </c>
      <c r="P150" s="543">
        <v>1329.0492828856279</v>
      </c>
      <c r="Q150" s="543">
        <v>1328.9131108066254</v>
      </c>
      <c r="R150" s="543">
        <v>1309.269564991883</v>
      </c>
      <c r="S150" s="543">
        <v>1269.8862226970298</v>
      </c>
      <c r="T150" s="473">
        <v>1293.4159341388781</v>
      </c>
      <c r="U150" s="544">
        <v>1308.6295359644616</v>
      </c>
      <c r="V150" s="473"/>
      <c r="W150" s="547">
        <v>1211.4093210587155</v>
      </c>
      <c r="X150" s="217" t="s">
        <v>411</v>
      </c>
      <c r="Y150" s="2"/>
      <c r="Z150" s="606">
        <v>19</v>
      </c>
      <c r="AA150" s="608">
        <f t="shared" si="4"/>
        <v>1097.3305521699231</v>
      </c>
      <c r="AB150" s="606">
        <v>10</v>
      </c>
      <c r="AC150" s="608">
        <f t="shared" si="5"/>
        <v>1234.8745372864482</v>
      </c>
      <c r="AD150" s="606">
        <v>5</v>
      </c>
      <c r="AE150" s="608">
        <f t="shared" si="6"/>
        <v>1302.0228737197756</v>
      </c>
      <c r="AF150" s="606"/>
      <c r="AG150" s="608">
        <f t="shared" si="7"/>
        <v>1211.4093210587155</v>
      </c>
    </row>
    <row r="151" spans="1:33">
      <c r="A151" s="2"/>
      <c r="B151" s="624" t="s">
        <v>49</v>
      </c>
      <c r="C151" s="473">
        <v>17437.085702789154</v>
      </c>
      <c r="D151" s="473">
        <v>17230.911057696863</v>
      </c>
      <c r="E151" s="473">
        <v>17060.318658700729</v>
      </c>
      <c r="F151" s="473">
        <v>19326.376001530261</v>
      </c>
      <c r="G151" s="473">
        <v>20406.827562011109</v>
      </c>
      <c r="H151" s="473">
        <v>23181.267962902166</v>
      </c>
      <c r="I151" s="473">
        <v>25053.957398635961</v>
      </c>
      <c r="J151" s="473">
        <v>26958.633356979946</v>
      </c>
      <c r="K151" s="473">
        <v>27825.070834671445</v>
      </c>
      <c r="L151" s="473">
        <v>27474.490379071638</v>
      </c>
      <c r="M151" s="473">
        <v>28890.365453598435</v>
      </c>
      <c r="N151" s="473">
        <v>11096.156363345908</v>
      </c>
      <c r="O151" s="473">
        <v>25080.968377947069</v>
      </c>
      <c r="P151" s="473">
        <v>21929.503505663419</v>
      </c>
      <c r="Q151" s="473">
        <v>16870.48513233085</v>
      </c>
      <c r="R151" s="473">
        <v>15403.573222729119</v>
      </c>
      <c r="S151" s="473">
        <v>14964.522879685606</v>
      </c>
      <c r="T151" s="473">
        <v>19056.804297087372</v>
      </c>
      <c r="U151" s="544">
        <v>20764.1641363784</v>
      </c>
      <c r="V151" s="473"/>
      <c r="W151" s="547">
        <v>19469.240967435973</v>
      </c>
      <c r="X151" s="217" t="s">
        <v>10</v>
      </c>
      <c r="Y151" s="2"/>
      <c r="Z151" s="606">
        <v>19</v>
      </c>
      <c r="AA151" s="608">
        <f t="shared" si="4"/>
        <v>20842.709593881867</v>
      </c>
      <c r="AB151" s="606">
        <v>10</v>
      </c>
      <c r="AC151" s="608">
        <f t="shared" si="5"/>
        <v>20153.103374783776</v>
      </c>
      <c r="AD151" s="606">
        <v>5</v>
      </c>
      <c r="AE151" s="608">
        <f t="shared" si="6"/>
        <v>17411.909933642273</v>
      </c>
      <c r="AF151" s="606"/>
      <c r="AG151" s="608">
        <f t="shared" si="7"/>
        <v>19469.240967435973</v>
      </c>
    </row>
    <row r="152" spans="1:33">
      <c r="A152" s="2"/>
      <c r="B152" s="624" t="s">
        <v>101</v>
      </c>
      <c r="C152" s="473">
        <v>8457.6087737382677</v>
      </c>
      <c r="D152" s="473">
        <v>9451.6365234164605</v>
      </c>
      <c r="E152" s="473">
        <v>10494.351787408055</v>
      </c>
      <c r="F152" s="473">
        <v>12067.659169858012</v>
      </c>
      <c r="G152" s="473">
        <v>13031.500542919917</v>
      </c>
      <c r="H152" s="473">
        <v>14526.082404939103</v>
      </c>
      <c r="I152" s="473">
        <v>16484.592020261873</v>
      </c>
      <c r="J152" s="473">
        <v>19095.436767479001</v>
      </c>
      <c r="K152" s="473">
        <v>20744.127529585119</v>
      </c>
      <c r="L152" s="473">
        <v>18145.852922960796</v>
      </c>
      <c r="M152" s="473">
        <v>20039.010019693906</v>
      </c>
      <c r="N152" s="473">
        <v>22823.918385247784</v>
      </c>
      <c r="O152" s="473">
        <v>24645.569088358567</v>
      </c>
      <c r="P152" s="543">
        <v>26680.034163406439</v>
      </c>
      <c r="Q152" s="543">
        <v>28156.135810528453</v>
      </c>
      <c r="R152" s="543">
        <v>28823.812891551908</v>
      </c>
      <c r="S152" s="543">
        <v>30334.190866911311</v>
      </c>
      <c r="T152" s="473">
        <v>33314.740368172097</v>
      </c>
      <c r="U152" s="544">
        <v>35461.359099323505</v>
      </c>
      <c r="V152" s="473"/>
      <c r="W152" s="547">
        <v>26244.338813072041</v>
      </c>
      <c r="X152" s="217" t="s">
        <v>411</v>
      </c>
      <c r="Y152" s="2"/>
      <c r="Z152" s="606">
        <v>19</v>
      </c>
      <c r="AA152" s="608">
        <f t="shared" si="4"/>
        <v>20672.506270303191</v>
      </c>
      <c r="AB152" s="606">
        <v>10</v>
      </c>
      <c r="AC152" s="608">
        <f t="shared" si="5"/>
        <v>26842.462361615479</v>
      </c>
      <c r="AD152" s="606">
        <v>5</v>
      </c>
      <c r="AE152" s="608">
        <f t="shared" si="6"/>
        <v>31218.047807297455</v>
      </c>
      <c r="AF152" s="606"/>
      <c r="AG152" s="608">
        <f t="shared" si="7"/>
        <v>26244.338813072041</v>
      </c>
    </row>
    <row r="153" spans="1:33">
      <c r="A153" s="2"/>
      <c r="B153" s="624" t="s">
        <v>17</v>
      </c>
      <c r="C153" s="473">
        <v>55348.898743585785</v>
      </c>
      <c r="D153" s="473">
        <v>55894.804554580289</v>
      </c>
      <c r="E153" s="473">
        <v>58771.509273179632</v>
      </c>
      <c r="F153" s="473">
        <v>60039.298743753767</v>
      </c>
      <c r="G153" s="473">
        <v>64051.555925175329</v>
      </c>
      <c r="H153" s="473">
        <v>68220.064481857364</v>
      </c>
      <c r="I153" s="473">
        <v>77951.364738776756</v>
      </c>
      <c r="J153" s="473">
        <v>83981.735874708276</v>
      </c>
      <c r="K153" s="473">
        <v>86693.895122086222</v>
      </c>
      <c r="L153" s="473">
        <v>82278.197393973576</v>
      </c>
      <c r="M153" s="473">
        <v>85613.58661059101</v>
      </c>
      <c r="N153" s="473">
        <v>92005.016836144394</v>
      </c>
      <c r="O153" s="473">
        <v>91622.177416938765</v>
      </c>
      <c r="P153" s="543">
        <v>95590.538698425138</v>
      </c>
      <c r="Q153" s="543">
        <v>101297.57574529701</v>
      </c>
      <c r="R153" s="543">
        <v>103750.7751040537</v>
      </c>
      <c r="S153" s="543">
        <v>108165.76140617341</v>
      </c>
      <c r="T153" s="473">
        <v>110589.19241698926</v>
      </c>
      <c r="U153" s="544">
        <v>113337.42049470282</v>
      </c>
      <c r="V153" s="473"/>
      <c r="W153" s="547">
        <v>96603.747109660762</v>
      </c>
      <c r="X153" s="217" t="s">
        <v>10</v>
      </c>
      <c r="Y153" s="2"/>
      <c r="Z153" s="606">
        <v>19</v>
      </c>
      <c r="AA153" s="608">
        <f t="shared" si="4"/>
        <v>83958.072083210151</v>
      </c>
      <c r="AB153" s="606">
        <v>10</v>
      </c>
      <c r="AC153" s="608">
        <f t="shared" si="5"/>
        <v>98425.024212328906</v>
      </c>
      <c r="AD153" s="606">
        <v>5</v>
      </c>
      <c r="AE153" s="608">
        <f t="shared" si="6"/>
        <v>107428.14503344326</v>
      </c>
      <c r="AF153" s="606"/>
      <c r="AG153" s="608">
        <f t="shared" si="7"/>
        <v>96603.747109660762</v>
      </c>
    </row>
    <row r="154" spans="1:33">
      <c r="A154" s="2"/>
      <c r="B154" s="624" t="s">
        <v>361</v>
      </c>
      <c r="C154" s="473">
        <v>33616.332887238736</v>
      </c>
      <c r="D154" s="473">
        <v>34526.367573830903</v>
      </c>
      <c r="E154" s="473">
        <v>37283.946410167737</v>
      </c>
      <c r="F154" s="473">
        <v>41356.412364030322</v>
      </c>
      <c r="G154" s="473">
        <v>52527.878937694361</v>
      </c>
      <c r="H154" s="473">
        <v>57164.451693155846</v>
      </c>
      <c r="I154" s="473">
        <v>65257.009341475903</v>
      </c>
      <c r="J154" s="473">
        <v>75063.004323560963</v>
      </c>
      <c r="K154" s="473">
        <v>77472.777926649258</v>
      </c>
      <c r="L154" s="473">
        <v>77417.845687158173</v>
      </c>
      <c r="M154" s="473">
        <v>95951.962275569938</v>
      </c>
      <c r="N154" s="473">
        <v>116456.95668605299</v>
      </c>
      <c r="O154" s="473">
        <v>126618.37274796206</v>
      </c>
      <c r="P154" s="543">
        <v>139962.17494502087</v>
      </c>
      <c r="Q154" s="543">
        <v>137832.96153693428</v>
      </c>
      <c r="R154" s="543">
        <v>107069.59563460064</v>
      </c>
      <c r="S154" s="543">
        <v>105577.66617052327</v>
      </c>
      <c r="T154" s="473">
        <v>116370.74026342705</v>
      </c>
      <c r="U154" s="544">
        <v>123892.16643453944</v>
      </c>
      <c r="V154" s="473"/>
      <c r="W154" s="547">
        <v>106067.16418451026</v>
      </c>
      <c r="X154" s="217" t="s">
        <v>329</v>
      </c>
      <c r="Y154" s="2"/>
      <c r="Z154" s="606">
        <v>19</v>
      </c>
      <c r="AA154" s="608">
        <f t="shared" si="4"/>
        <v>85337.822307346985</v>
      </c>
      <c r="AB154" s="606">
        <v>10</v>
      </c>
      <c r="AC154" s="608">
        <f t="shared" si="5"/>
        <v>114715.04423817887</v>
      </c>
      <c r="AD154" s="606">
        <v>5</v>
      </c>
      <c r="AE154" s="608">
        <f t="shared" si="6"/>
        <v>118148.62600800495</v>
      </c>
      <c r="AF154" s="606"/>
      <c r="AG154" s="608">
        <f t="shared" si="7"/>
        <v>106067.16418451026</v>
      </c>
    </row>
    <row r="155" spans="1:33">
      <c r="A155" s="2"/>
      <c r="B155" s="624" t="s">
        <v>143</v>
      </c>
      <c r="C155" s="473">
        <v>1340.1312714187545</v>
      </c>
      <c r="D155" s="473">
        <v>1407.8211183174783</v>
      </c>
      <c r="E155" s="473">
        <v>1211.2859727762234</v>
      </c>
      <c r="F155" s="473">
        <v>1314.2106859549258</v>
      </c>
      <c r="G155" s="473">
        <v>1378.7405090909638</v>
      </c>
      <c r="H155" s="473">
        <v>1443.8405494463786</v>
      </c>
      <c r="I155" s="473">
        <v>1517.2715026066951</v>
      </c>
      <c r="J155" s="473">
        <v>1608.1354526823843</v>
      </c>
      <c r="K155" s="473">
        <v>1700.2126603761294</v>
      </c>
      <c r="L155" s="473">
        <v>1599.2149033983794</v>
      </c>
      <c r="M155" s="473">
        <v>1583.0361181875683</v>
      </c>
      <c r="N155" s="473">
        <v>1596.8940897785312</v>
      </c>
      <c r="O155" s="473">
        <v>1631.3123294960531</v>
      </c>
      <c r="P155" s="543">
        <v>1652.6710392266887</v>
      </c>
      <c r="Q155" s="543">
        <v>1693.7950990893041</v>
      </c>
      <c r="R155" s="543">
        <v>1718.5975321930355</v>
      </c>
      <c r="S155" s="543">
        <v>1758.8451629412766</v>
      </c>
      <c r="T155" s="473">
        <v>1813.5154929114076</v>
      </c>
      <c r="U155" s="544">
        <v>1891.3206676368829</v>
      </c>
      <c r="V155" s="473"/>
      <c r="W155" s="547">
        <v>1680.2529440683272</v>
      </c>
      <c r="X155" s="217" t="s">
        <v>411</v>
      </c>
      <c r="Y155" s="2"/>
      <c r="Z155" s="606">
        <v>19</v>
      </c>
      <c r="AA155" s="608">
        <f t="shared" si="4"/>
        <v>1571.6237977646872</v>
      </c>
      <c r="AB155" s="606">
        <v>10</v>
      </c>
      <c r="AC155" s="608">
        <f t="shared" si="5"/>
        <v>1693.9202434859126</v>
      </c>
      <c r="AD155" s="606">
        <v>5</v>
      </c>
      <c r="AE155" s="608">
        <f t="shared" si="6"/>
        <v>1775.2147909543814</v>
      </c>
      <c r="AF155" s="606"/>
      <c r="AG155" s="608">
        <f t="shared" si="7"/>
        <v>1680.2529440683272</v>
      </c>
    </row>
    <row r="156" spans="1:33">
      <c r="A156" s="2"/>
      <c r="B156" s="624" t="s">
        <v>144</v>
      </c>
      <c r="C156" s="473">
        <v>703.14086410951097</v>
      </c>
      <c r="D156" s="473">
        <v>665.89784716368877</v>
      </c>
      <c r="E156" s="473">
        <v>671.38829147561148</v>
      </c>
      <c r="F156" s="473">
        <v>705.61559927542282</v>
      </c>
      <c r="G156" s="473">
        <v>745.15829059450095</v>
      </c>
      <c r="H156" s="473">
        <v>773.11629897477917</v>
      </c>
      <c r="I156" s="473">
        <v>811.5953094064763</v>
      </c>
      <c r="J156" s="473">
        <v>888.20189433693702</v>
      </c>
      <c r="K156" s="473">
        <v>947.2435231448992</v>
      </c>
      <c r="L156" s="473">
        <v>1004.6607575484865</v>
      </c>
      <c r="M156" s="473">
        <v>1055.4939902078861</v>
      </c>
      <c r="N156" s="473">
        <v>1097.942135141765</v>
      </c>
      <c r="O156" s="473">
        <v>1107.9705500715659</v>
      </c>
      <c r="P156" s="543">
        <v>1152.8485687756813</v>
      </c>
      <c r="Q156" s="543">
        <v>1207.2944099225897</v>
      </c>
      <c r="R156" s="543">
        <v>1220.2295874806373</v>
      </c>
      <c r="S156" s="543">
        <v>1230.4165713296243</v>
      </c>
      <c r="T156" s="473">
        <v>1269.6445954971141</v>
      </c>
      <c r="U156" s="544">
        <v>1310.9955549989922</v>
      </c>
      <c r="V156" s="473"/>
      <c r="W156" s="547">
        <v>1130.2579849539904</v>
      </c>
      <c r="X156" s="217" t="s">
        <v>411</v>
      </c>
      <c r="Y156" s="2"/>
      <c r="Z156" s="606">
        <v>19</v>
      </c>
      <c r="AA156" s="608">
        <f t="shared" si="4"/>
        <v>977.30813891874584</v>
      </c>
      <c r="AB156" s="606">
        <v>10</v>
      </c>
      <c r="AC156" s="608">
        <f t="shared" si="5"/>
        <v>1165.7496720974343</v>
      </c>
      <c r="AD156" s="606">
        <v>5</v>
      </c>
      <c r="AE156" s="608">
        <f t="shared" si="6"/>
        <v>1247.7161438457915</v>
      </c>
      <c r="AF156" s="606"/>
      <c r="AG156" s="608">
        <f t="shared" si="7"/>
        <v>1130.2579849539904</v>
      </c>
    </row>
    <row r="157" spans="1:33">
      <c r="A157" s="2"/>
      <c r="B157" s="624" t="s">
        <v>43</v>
      </c>
      <c r="C157" s="473">
        <v>12973.900269439024</v>
      </c>
      <c r="D157" s="473">
        <v>13037.700370032229</v>
      </c>
      <c r="E157" s="473">
        <v>13670.037636638233</v>
      </c>
      <c r="F157" s="473">
        <v>14437.406707649416</v>
      </c>
      <c r="G157" s="473">
        <v>15522.704052060593</v>
      </c>
      <c r="H157" s="473">
        <v>16531.598918338004</v>
      </c>
      <c r="I157" s="473">
        <v>17632.13059885976</v>
      </c>
      <c r="J157" s="473">
        <v>18872.821954903771</v>
      </c>
      <c r="K157" s="473">
        <v>19787.699149750697</v>
      </c>
      <c r="L157" s="473">
        <v>19283.45231181736</v>
      </c>
      <c r="M157" s="473">
        <v>20605.201112439237</v>
      </c>
      <c r="N157" s="473">
        <v>21806.822785271463</v>
      </c>
      <c r="O157" s="473">
        <v>23105.075292445068</v>
      </c>
      <c r="P157" s="543">
        <v>24279.371694058693</v>
      </c>
      <c r="Q157" s="543">
        <v>25875.502674464249</v>
      </c>
      <c r="R157" s="543">
        <v>27116.576256672564</v>
      </c>
      <c r="S157" s="543">
        <v>28246.750547492124</v>
      </c>
      <c r="T157" s="473">
        <v>30025.176553820766</v>
      </c>
      <c r="U157" s="544">
        <v>31782.153357313571</v>
      </c>
      <c r="V157" s="473"/>
      <c r="W157" s="547">
        <v>24863.281488378561</v>
      </c>
      <c r="X157" s="217" t="s">
        <v>10</v>
      </c>
      <c r="Y157" s="2"/>
      <c r="Z157" s="606">
        <v>19</v>
      </c>
      <c r="AA157" s="608">
        <f t="shared" si="4"/>
        <v>20768.004328603518</v>
      </c>
      <c r="AB157" s="606">
        <v>10</v>
      </c>
      <c r="AC157" s="608">
        <f t="shared" si="5"/>
        <v>25212.608258579505</v>
      </c>
      <c r="AD157" s="606">
        <v>5</v>
      </c>
      <c r="AE157" s="608">
        <f t="shared" si="6"/>
        <v>28609.231877952658</v>
      </c>
      <c r="AF157" s="606"/>
      <c r="AG157" s="608">
        <f t="shared" si="7"/>
        <v>24863.281488378561</v>
      </c>
    </row>
    <row r="158" spans="1:33">
      <c r="A158" s="2"/>
      <c r="B158" s="624" t="s">
        <v>243</v>
      </c>
      <c r="C158" s="473">
        <v>7800.4904664065589</v>
      </c>
      <c r="D158" s="473">
        <v>7472.4645077679697</v>
      </c>
      <c r="E158" s="473">
        <v>7924.2798136532165</v>
      </c>
      <c r="F158" s="473">
        <v>8923.5293452872102</v>
      </c>
      <c r="G158" s="473">
        <v>9448.7866582607803</v>
      </c>
      <c r="H158" s="473">
        <v>8242.9914291677942</v>
      </c>
      <c r="I158" s="473">
        <v>10452.274220853722</v>
      </c>
      <c r="J158" s="473">
        <v>11296.009560110075</v>
      </c>
      <c r="K158" s="473">
        <v>12303.970435405214</v>
      </c>
      <c r="L158" s="473">
        <v>11177.855962398336</v>
      </c>
      <c r="M158" s="473">
        <v>11720.528131919844</v>
      </c>
      <c r="N158" s="473">
        <v>12486.446911596231</v>
      </c>
      <c r="O158" s="473">
        <v>12496.428259858865</v>
      </c>
      <c r="P158" s="543">
        <v>13039.047916740241</v>
      </c>
      <c r="Q158" s="543">
        <v>13622.885717052301</v>
      </c>
      <c r="R158" s="543">
        <v>13546.050226031915</v>
      </c>
      <c r="S158" s="543">
        <v>13931.362783220924</v>
      </c>
      <c r="T158" s="473">
        <v>14523.996366073279</v>
      </c>
      <c r="U158" s="544">
        <v>15307.721937407674</v>
      </c>
      <c r="V158" s="473"/>
      <c r="W158" s="547">
        <v>12908.389497645063</v>
      </c>
      <c r="X158" s="217" t="s">
        <v>329</v>
      </c>
      <c r="Y158" s="2"/>
      <c r="Z158" s="606">
        <v>19</v>
      </c>
      <c r="AA158" s="608">
        <f t="shared" si="4"/>
        <v>11353.532665748007</v>
      </c>
      <c r="AB158" s="606">
        <v>10</v>
      </c>
      <c r="AC158" s="608">
        <f t="shared" si="5"/>
        <v>13185.232421229961</v>
      </c>
      <c r="AD158" s="606">
        <v>5</v>
      </c>
      <c r="AE158" s="608">
        <f t="shared" si="6"/>
        <v>14186.40340595722</v>
      </c>
      <c r="AF158" s="606"/>
      <c r="AG158" s="608">
        <f t="shared" si="7"/>
        <v>12908.389497645063</v>
      </c>
    </row>
    <row r="159" spans="1:33">
      <c r="A159" s="2"/>
      <c r="B159" s="624" t="s">
        <v>145</v>
      </c>
      <c r="C159" s="473">
        <v>1166.376271248271</v>
      </c>
      <c r="D159" s="473">
        <v>1335.5665779229969</v>
      </c>
      <c r="E159" s="473">
        <v>1357.2577464070785</v>
      </c>
      <c r="F159" s="473">
        <v>1462.4782630441309</v>
      </c>
      <c r="G159" s="473">
        <v>1477.634673207521</v>
      </c>
      <c r="H159" s="473">
        <v>1571.5876830789687</v>
      </c>
      <c r="I159" s="473">
        <v>1639.7193284530376</v>
      </c>
      <c r="J159" s="473">
        <v>1685.393542238518</v>
      </c>
      <c r="K159" s="473">
        <v>1741.2491362276041</v>
      </c>
      <c r="L159" s="473">
        <v>1777.6900794192038</v>
      </c>
      <c r="M159" s="473">
        <v>1836.8162166985369</v>
      </c>
      <c r="N159" s="473">
        <v>1877.8928280532307</v>
      </c>
      <c r="O159" s="473">
        <v>1842.6866016115766</v>
      </c>
      <c r="P159" s="543">
        <v>1863.3677566785973</v>
      </c>
      <c r="Q159" s="543">
        <v>1974.2176550539953</v>
      </c>
      <c r="R159" s="543">
        <v>2053.1285744910329</v>
      </c>
      <c r="S159" s="543">
        <v>2131.5897033047058</v>
      </c>
      <c r="T159" s="473">
        <v>2221.7578857441317</v>
      </c>
      <c r="U159" s="544">
        <v>2316.6551998375039</v>
      </c>
      <c r="V159" s="473"/>
      <c r="W159" s="547">
        <v>1961.1406446395724</v>
      </c>
      <c r="X159" s="217" t="s">
        <v>411</v>
      </c>
      <c r="Y159" s="2"/>
      <c r="Z159" s="606">
        <v>19</v>
      </c>
      <c r="AA159" s="608">
        <f t="shared" si="4"/>
        <v>1754.3718801431924</v>
      </c>
      <c r="AB159" s="606">
        <v>10</v>
      </c>
      <c r="AC159" s="608">
        <f t="shared" si="5"/>
        <v>1989.5802500892514</v>
      </c>
      <c r="AD159" s="606">
        <v>5</v>
      </c>
      <c r="AE159" s="608">
        <f t="shared" si="6"/>
        <v>2139.4698036862737</v>
      </c>
      <c r="AF159" s="606"/>
      <c r="AG159" s="608">
        <f t="shared" si="7"/>
        <v>1961.1406446395724</v>
      </c>
    </row>
    <row r="160" spans="1:33">
      <c r="A160" s="2"/>
      <c r="B160" s="624" t="s">
        <v>244</v>
      </c>
      <c r="C160" s="473">
        <v>19425.711876785153</v>
      </c>
      <c r="D160" s="473">
        <v>19621.344542820309</v>
      </c>
      <c r="E160" s="473">
        <v>20561.69407651158</v>
      </c>
      <c r="F160" s="473">
        <v>20937.603820393648</v>
      </c>
      <c r="G160" s="473">
        <v>21401.144072919033</v>
      </c>
      <c r="H160" s="473">
        <v>22232.482886350444</v>
      </c>
      <c r="I160" s="473">
        <v>23223.977125255755</v>
      </c>
      <c r="J160" s="473">
        <v>24893.201150681911</v>
      </c>
      <c r="K160" s="473">
        <v>26193.182846619176</v>
      </c>
      <c r="L160" s="473">
        <v>26139.508181028275</v>
      </c>
      <c r="M160" s="473">
        <v>27809.106496917997</v>
      </c>
      <c r="N160" s="473">
        <v>28585.820452010699</v>
      </c>
      <c r="O160" s="473">
        <v>29437.169029259589</v>
      </c>
      <c r="P160" s="473">
        <v>31080.268382785598</v>
      </c>
      <c r="Q160" s="473">
        <v>33391.110676715827</v>
      </c>
      <c r="R160" s="473">
        <v>36195.563190779714</v>
      </c>
      <c r="S160" s="543">
        <v>38347.868574642394</v>
      </c>
      <c r="T160" s="473">
        <v>41510.28900886132</v>
      </c>
      <c r="U160" s="544">
        <v>42581.097861574919</v>
      </c>
      <c r="V160" s="473"/>
      <c r="W160" s="547">
        <v>33331.833318673511</v>
      </c>
      <c r="X160" s="217" t="s">
        <v>329</v>
      </c>
      <c r="Y160" s="2"/>
      <c r="Z160" s="606">
        <v>19</v>
      </c>
      <c r="AA160" s="608">
        <f t="shared" si="4"/>
        <v>28082.533908048073</v>
      </c>
      <c r="AB160" s="606">
        <v>10</v>
      </c>
      <c r="AC160" s="608">
        <f t="shared" si="5"/>
        <v>33507.780185457625</v>
      </c>
      <c r="AD160" s="606">
        <v>5</v>
      </c>
      <c r="AE160" s="608">
        <f t="shared" si="6"/>
        <v>38405.185862514831</v>
      </c>
      <c r="AF160" s="606"/>
      <c r="AG160" s="608">
        <f t="shared" si="7"/>
        <v>33331.833318673511</v>
      </c>
    </row>
    <row r="161" spans="1:33">
      <c r="A161" s="2"/>
      <c r="B161" s="624" t="s">
        <v>245</v>
      </c>
      <c r="C161" s="555"/>
      <c r="D161" s="555"/>
      <c r="E161" s="555"/>
      <c r="F161" s="555"/>
      <c r="G161" s="555"/>
      <c r="H161" s="555"/>
      <c r="I161" s="555"/>
      <c r="J161" s="555"/>
      <c r="K161" s="555"/>
      <c r="L161" s="555"/>
      <c r="M161" s="555"/>
      <c r="N161" s="555"/>
      <c r="O161" s="555"/>
      <c r="P161" s="551"/>
      <c r="Q161" s="551"/>
      <c r="R161" s="551"/>
      <c r="S161" s="551"/>
      <c r="T161" s="555"/>
      <c r="U161" s="552"/>
      <c r="V161" s="473"/>
      <c r="W161" s="555"/>
      <c r="X161" s="217" t="s">
        <v>329</v>
      </c>
      <c r="Y161" s="2"/>
      <c r="Z161" s="606">
        <v>19</v>
      </c>
      <c r="AA161" s="608">
        <f t="shared" si="4"/>
        <v>0</v>
      </c>
      <c r="AB161" s="606">
        <v>10</v>
      </c>
      <c r="AC161" s="608">
        <f t="shared" si="5"/>
        <v>0</v>
      </c>
      <c r="AD161" s="606">
        <v>5</v>
      </c>
      <c r="AE161" s="608">
        <f t="shared" si="6"/>
        <v>0</v>
      </c>
      <c r="AF161" s="606"/>
      <c r="AG161" s="608">
        <f t="shared" si="7"/>
        <v>0</v>
      </c>
    </row>
    <row r="162" spans="1:33">
      <c r="A162" s="2"/>
      <c r="B162" s="624" t="s">
        <v>146</v>
      </c>
      <c r="C162" s="473">
        <v>2255.1004404683049</v>
      </c>
      <c r="D162" s="473">
        <v>2288.0670660253645</v>
      </c>
      <c r="E162" s="473">
        <v>2275.9615764105042</v>
      </c>
      <c r="F162" s="473">
        <v>2388.8448862003115</v>
      </c>
      <c r="G162" s="473">
        <v>2521.691232416455</v>
      </c>
      <c r="H162" s="473">
        <v>2753.8773663407137</v>
      </c>
      <c r="I162" s="473">
        <v>3277.5131884250991</v>
      </c>
      <c r="J162" s="473">
        <v>3362.4849720259122</v>
      </c>
      <c r="K162" s="473">
        <v>3366.3930225043709</v>
      </c>
      <c r="L162" s="473">
        <v>3260.5886398708144</v>
      </c>
      <c r="M162" s="473">
        <v>3356.3613461361706</v>
      </c>
      <c r="N162" s="473">
        <v>3483.522101003075</v>
      </c>
      <c r="O162" s="473">
        <v>3646.7275678089291</v>
      </c>
      <c r="P162" s="543">
        <v>3822.3125464253944</v>
      </c>
      <c r="Q162" s="543">
        <v>3993.3170154702593</v>
      </c>
      <c r="R162" s="543">
        <v>3937.9471077207554</v>
      </c>
      <c r="S162" s="543">
        <v>3940.2445766686114</v>
      </c>
      <c r="T162" s="473">
        <v>4023.4992382341252</v>
      </c>
      <c r="U162" s="544">
        <v>4150.9652459953531</v>
      </c>
      <c r="V162" s="473"/>
      <c r="W162" s="547">
        <v>3679.8164818916271</v>
      </c>
      <c r="X162" s="217" t="s">
        <v>411</v>
      </c>
      <c r="Y162" s="2"/>
      <c r="Z162" s="606">
        <v>19</v>
      </c>
      <c r="AA162" s="608">
        <f t="shared" si="4"/>
        <v>3268.7062703237116</v>
      </c>
      <c r="AB162" s="606">
        <v>10</v>
      </c>
      <c r="AC162" s="608">
        <f t="shared" si="5"/>
        <v>3761.5485385333486</v>
      </c>
      <c r="AD162" s="606">
        <v>5</v>
      </c>
      <c r="AE162" s="608">
        <f t="shared" si="6"/>
        <v>4009.1946368178214</v>
      </c>
      <c r="AF162" s="606"/>
      <c r="AG162" s="608">
        <f t="shared" si="7"/>
        <v>3679.8164818916271</v>
      </c>
    </row>
    <row r="163" spans="1:33">
      <c r="A163" s="2"/>
      <c r="B163" s="624" t="s">
        <v>71</v>
      </c>
      <c r="C163" s="473">
        <v>8977.839745670155</v>
      </c>
      <c r="D163" s="473">
        <v>9407.2745404662201</v>
      </c>
      <c r="E163" s="473">
        <v>9643.2181550902715</v>
      </c>
      <c r="F163" s="473">
        <v>10329.296751020625</v>
      </c>
      <c r="G163" s="473">
        <v>10997.502663170608</v>
      </c>
      <c r="H163" s="473">
        <v>11473.507015001504</v>
      </c>
      <c r="I163" s="473">
        <v>12338.181045090059</v>
      </c>
      <c r="J163" s="473">
        <v>13334.330168344277</v>
      </c>
      <c r="K163" s="473">
        <v>14274.274384094357</v>
      </c>
      <c r="L163" s="473">
        <v>14820.498659451152</v>
      </c>
      <c r="M163" s="473">
        <v>15612.293422056953</v>
      </c>
      <c r="N163" s="473">
        <v>16561.770983185503</v>
      </c>
      <c r="O163" s="473">
        <v>17421.145017802155</v>
      </c>
      <c r="P163" s="543">
        <v>18282.228077197138</v>
      </c>
      <c r="Q163" s="543">
        <v>19290.691926032185</v>
      </c>
      <c r="R163" s="543">
        <v>20162.996682522724</v>
      </c>
      <c r="S163" s="543">
        <v>21151.247770448212</v>
      </c>
      <c r="T163" s="473">
        <v>22355.190520720669</v>
      </c>
      <c r="U163" s="544">
        <v>23750.988039987082</v>
      </c>
      <c r="V163" s="473"/>
      <c r="W163" s="547">
        <v>18518.665077668778</v>
      </c>
      <c r="X163" s="217" t="s">
        <v>10</v>
      </c>
      <c r="Y163" s="2"/>
      <c r="Z163" s="606">
        <v>19</v>
      </c>
      <c r="AA163" s="608">
        <f t="shared" si="4"/>
        <v>15272.867135123781</v>
      </c>
      <c r="AB163" s="606">
        <v>10</v>
      </c>
      <c r="AC163" s="608">
        <f t="shared" si="5"/>
        <v>18940.905109940377</v>
      </c>
      <c r="AD163" s="606">
        <v>5</v>
      </c>
      <c r="AE163" s="608">
        <f t="shared" si="6"/>
        <v>21342.222987942176</v>
      </c>
      <c r="AF163" s="606"/>
      <c r="AG163" s="608">
        <f t="shared" si="7"/>
        <v>18518.665077668778</v>
      </c>
    </row>
    <row r="164" spans="1:33">
      <c r="A164" s="2"/>
      <c r="B164" s="624" t="s">
        <v>72</v>
      </c>
      <c r="C164" s="473">
        <v>11089.813429442649</v>
      </c>
      <c r="D164" s="473">
        <v>11129.868957818249</v>
      </c>
      <c r="E164" s="473">
        <v>11187.477621957874</v>
      </c>
      <c r="F164" s="473">
        <v>11482.449587771407</v>
      </c>
      <c r="G164" s="473">
        <v>12085.761795394201</v>
      </c>
      <c r="H164" s="473">
        <v>12657.637194557525</v>
      </c>
      <c r="I164" s="473">
        <v>13808.177624732967</v>
      </c>
      <c r="J164" s="473">
        <v>14290.067237294599</v>
      </c>
      <c r="K164" s="473">
        <v>14924.821748732198</v>
      </c>
      <c r="L164" s="473">
        <v>14558.24481274288</v>
      </c>
      <c r="M164" s="473">
        <v>15260.620553957058</v>
      </c>
      <c r="N164" s="473">
        <v>16520.258508537099</v>
      </c>
      <c r="O164" s="473">
        <v>17162.927517032578</v>
      </c>
      <c r="P164" s="543">
        <v>17373.897018091251</v>
      </c>
      <c r="Q164" s="543">
        <v>18045.984463203746</v>
      </c>
      <c r="R164" s="543">
        <v>18284.882843808475</v>
      </c>
      <c r="S164" s="543">
        <v>18783.161581058557</v>
      </c>
      <c r="T164" s="473">
        <v>19423.927693959413</v>
      </c>
      <c r="U164" s="544">
        <v>19844.645668597521</v>
      </c>
      <c r="V164" s="473"/>
      <c r="W164" s="547">
        <v>17185.258959069368</v>
      </c>
      <c r="X164" s="217" t="s">
        <v>10</v>
      </c>
      <c r="Y164" s="2"/>
      <c r="Z164" s="606">
        <v>19</v>
      </c>
      <c r="AA164" s="608">
        <f t="shared" si="4"/>
        <v>15153.4013609837</v>
      </c>
      <c r="AB164" s="606">
        <v>10</v>
      </c>
      <c r="AC164" s="608">
        <f t="shared" si="5"/>
        <v>17525.855066098859</v>
      </c>
      <c r="AD164" s="606">
        <v>5</v>
      </c>
      <c r="AE164" s="608">
        <f t="shared" si="6"/>
        <v>18876.520450125543</v>
      </c>
      <c r="AF164" s="606"/>
      <c r="AG164" s="608">
        <f t="shared" si="7"/>
        <v>17185.258959069368</v>
      </c>
    </row>
    <row r="165" spans="1:33">
      <c r="A165" s="2"/>
      <c r="B165" s="624" t="s">
        <v>147</v>
      </c>
      <c r="C165" s="473">
        <v>2235.8781020721567</v>
      </c>
      <c r="D165" s="473">
        <v>2429.7280199072279</v>
      </c>
      <c r="E165" s="473">
        <v>2666.8458025973041</v>
      </c>
      <c r="F165" s="473">
        <v>2903.8176941810721</v>
      </c>
      <c r="G165" s="473">
        <v>3210.5970160261095</v>
      </c>
      <c r="H165" s="473">
        <v>3567.5702663894972</v>
      </c>
      <c r="I165" s="473">
        <v>3862.6781748194244</v>
      </c>
      <c r="J165" s="473">
        <v>4094.9125619738106</v>
      </c>
      <c r="K165" s="473">
        <v>4508.7540379587845</v>
      </c>
      <c r="L165" s="473">
        <v>4275.9333789692046</v>
      </c>
      <c r="M165" s="473">
        <v>4637.5165156249659</v>
      </c>
      <c r="N165" s="473">
        <v>5012.7420075811842</v>
      </c>
      <c r="O165" s="473">
        <v>5079.4163473332756</v>
      </c>
      <c r="P165" s="543">
        <v>5637.5024076012514</v>
      </c>
      <c r="Q165" s="543">
        <v>6035.0226469565896</v>
      </c>
      <c r="R165" s="543">
        <v>6082.8418943809274</v>
      </c>
      <c r="S165" s="543">
        <v>6424.3711542031224</v>
      </c>
      <c r="T165" s="473">
        <v>6858.8919581366854</v>
      </c>
      <c r="U165" s="544">
        <v>7271.6419187928104</v>
      </c>
      <c r="V165" s="473"/>
      <c r="W165" s="547">
        <v>5611.4624336332272</v>
      </c>
      <c r="X165" s="217" t="s">
        <v>411</v>
      </c>
      <c r="Y165" s="2"/>
      <c r="Z165" s="606">
        <v>19</v>
      </c>
      <c r="AA165" s="608">
        <f t="shared" si="4"/>
        <v>4568.2453634476524</v>
      </c>
      <c r="AB165" s="606">
        <v>10</v>
      </c>
      <c r="AC165" s="608">
        <f t="shared" si="5"/>
        <v>5731.5880229580016</v>
      </c>
      <c r="AD165" s="606">
        <v>5</v>
      </c>
      <c r="AE165" s="608">
        <f t="shared" si="6"/>
        <v>6534.5539144940276</v>
      </c>
      <c r="AF165" s="606"/>
      <c r="AG165" s="608">
        <f t="shared" si="7"/>
        <v>5611.4624336332272</v>
      </c>
    </row>
    <row r="166" spans="1:33">
      <c r="A166" s="2"/>
      <c r="B166" s="624" t="s">
        <v>62</v>
      </c>
      <c r="C166" s="473">
        <v>3704.2573830293177</v>
      </c>
      <c r="D166" s="473">
        <v>3861.5728851763465</v>
      </c>
      <c r="E166" s="473">
        <v>4068.4896778541565</v>
      </c>
      <c r="F166" s="473">
        <v>4388.5344267607461</v>
      </c>
      <c r="G166" s="473">
        <v>4930.3586461675295</v>
      </c>
      <c r="H166" s="473">
        <v>5387.8888587425781</v>
      </c>
      <c r="I166" s="473">
        <v>5949.5140336109425</v>
      </c>
      <c r="J166" s="473">
        <v>6644.6285148928328</v>
      </c>
      <c r="K166" s="473">
        <v>7270.0487782022647</v>
      </c>
      <c r="L166" s="473">
        <v>7119.2082513186951</v>
      </c>
      <c r="M166" s="473">
        <v>7530.7535303559835</v>
      </c>
      <c r="N166" s="473">
        <v>8853.1254190205345</v>
      </c>
      <c r="O166" s="473">
        <v>9939.5702960957206</v>
      </c>
      <c r="P166" s="543">
        <v>11068.456560533692</v>
      </c>
      <c r="Q166" s="543">
        <v>11925.813399274624</v>
      </c>
      <c r="R166" s="543">
        <v>12100.127347454838</v>
      </c>
      <c r="S166" s="543">
        <v>12140.847089810932</v>
      </c>
      <c r="T166" s="473">
        <v>12791.579338733178</v>
      </c>
      <c r="U166" s="544">
        <v>13799.904847133719</v>
      </c>
      <c r="V166" s="473"/>
      <c r="W166" s="547">
        <v>10452.069237207141</v>
      </c>
      <c r="X166" s="217" t="s">
        <v>10</v>
      </c>
      <c r="Y166" s="2"/>
      <c r="Z166" s="606">
        <v>19</v>
      </c>
      <c r="AA166" s="608">
        <f t="shared" si="4"/>
        <v>8077.6146991667702</v>
      </c>
      <c r="AB166" s="606">
        <v>10</v>
      </c>
      <c r="AC166" s="608">
        <f t="shared" si="5"/>
        <v>10726.938607973192</v>
      </c>
      <c r="AD166" s="606">
        <v>5</v>
      </c>
      <c r="AE166" s="608">
        <f t="shared" si="6"/>
        <v>12551.65440448146</v>
      </c>
      <c r="AF166" s="606"/>
      <c r="AG166" s="608">
        <f t="shared" si="7"/>
        <v>10452.069237207141</v>
      </c>
    </row>
    <row r="167" spans="1:33">
      <c r="A167" s="2"/>
      <c r="B167" s="624" t="s">
        <v>82</v>
      </c>
      <c r="C167" s="473">
        <v>6002.6270136716821</v>
      </c>
      <c r="D167" s="473">
        <v>6773.1442259931746</v>
      </c>
      <c r="E167" s="473">
        <v>7100.2827741605543</v>
      </c>
      <c r="F167" s="473">
        <v>7332.7285033538556</v>
      </c>
      <c r="G167" s="473">
        <v>7835.1592973365168</v>
      </c>
      <c r="H167" s="473">
        <v>8313.6568800160567</v>
      </c>
      <c r="I167" s="473">
        <v>10447.900743975613</v>
      </c>
      <c r="J167" s="473">
        <v>12447.282502141632</v>
      </c>
      <c r="K167" s="473">
        <v>13816.617961521728</v>
      </c>
      <c r="L167" s="473">
        <v>13024.772023369776</v>
      </c>
      <c r="M167" s="473">
        <v>13634.996964908503</v>
      </c>
      <c r="N167" s="473">
        <v>14472.45825556558</v>
      </c>
      <c r="O167" s="473">
        <v>13863.881054556754</v>
      </c>
      <c r="P167" s="543">
        <v>14870.226939477318</v>
      </c>
      <c r="Q167" s="543">
        <v>15371.106899645012</v>
      </c>
      <c r="R167" s="543">
        <v>16337.253790813314</v>
      </c>
      <c r="S167" s="543">
        <v>17866.472253435437</v>
      </c>
      <c r="T167" s="473">
        <v>19355.019835107636</v>
      </c>
      <c r="U167" s="544">
        <v>20689.986751222426</v>
      </c>
      <c r="V167" s="473"/>
      <c r="W167" s="547">
        <v>15493.591174465202</v>
      </c>
      <c r="X167" s="217" t="s">
        <v>329</v>
      </c>
      <c r="Y167" s="2"/>
      <c r="Z167" s="606">
        <v>19</v>
      </c>
      <c r="AA167" s="608">
        <f t="shared" si="4"/>
        <v>12608.188140540662</v>
      </c>
      <c r="AB167" s="606">
        <v>10</v>
      </c>
      <c r="AC167" s="608">
        <f t="shared" si="5"/>
        <v>15948.617476810174</v>
      </c>
      <c r="AD167" s="606">
        <v>5</v>
      </c>
      <c r="AE167" s="608">
        <f t="shared" si="6"/>
        <v>17923.967906044767</v>
      </c>
      <c r="AF167" s="606"/>
      <c r="AG167" s="608">
        <f t="shared" si="7"/>
        <v>15493.591174465202</v>
      </c>
    </row>
    <row r="168" spans="1:33">
      <c r="A168" s="2"/>
      <c r="B168" s="624" t="s">
        <v>105</v>
      </c>
      <c r="C168" s="473">
        <v>6002.6270136716821</v>
      </c>
      <c r="D168" s="473">
        <v>6773.1442259931746</v>
      </c>
      <c r="E168" s="473">
        <v>7100.2827741605543</v>
      </c>
      <c r="F168" s="473">
        <v>7332.7285033538556</v>
      </c>
      <c r="G168" s="473">
        <v>7835.1592973365168</v>
      </c>
      <c r="H168" s="473">
        <v>8313.6568800160567</v>
      </c>
      <c r="I168" s="473">
        <v>10447.900743975613</v>
      </c>
      <c r="J168" s="473">
        <v>12447.282502141632</v>
      </c>
      <c r="K168" s="473">
        <v>13816.617961521728</v>
      </c>
      <c r="L168" s="473">
        <v>13024.772023369776</v>
      </c>
      <c r="M168" s="473">
        <v>13634.996964908503</v>
      </c>
      <c r="N168" s="473">
        <v>14472.45825556558</v>
      </c>
      <c r="O168" s="473">
        <v>13863.881054556754</v>
      </c>
      <c r="P168" s="543">
        <v>14870.226939477318</v>
      </c>
      <c r="Q168" s="543">
        <v>15371.106899645012</v>
      </c>
      <c r="R168" s="543">
        <v>16337.253790813314</v>
      </c>
      <c r="S168" s="543">
        <v>17866.472253435437</v>
      </c>
      <c r="T168" s="473">
        <v>19355.019835107636</v>
      </c>
      <c r="U168" s="544">
        <v>20689.986751222426</v>
      </c>
      <c r="V168" s="473"/>
      <c r="W168" s="547">
        <v>15493.591174465202</v>
      </c>
      <c r="X168" s="217" t="s">
        <v>411</v>
      </c>
      <c r="Y168" s="2"/>
      <c r="Z168" s="606">
        <v>19</v>
      </c>
      <c r="AA168" s="608">
        <f t="shared" si="4"/>
        <v>12608.188140540662</v>
      </c>
      <c r="AB168" s="606">
        <v>10</v>
      </c>
      <c r="AC168" s="608">
        <f t="shared" si="5"/>
        <v>15948.617476810174</v>
      </c>
      <c r="AD168" s="606">
        <v>5</v>
      </c>
      <c r="AE168" s="608">
        <f t="shared" si="6"/>
        <v>17923.967906044767</v>
      </c>
      <c r="AF168" s="606"/>
      <c r="AG168" s="608">
        <f t="shared" si="7"/>
        <v>15493.591174465202</v>
      </c>
    </row>
    <row r="169" spans="1:33">
      <c r="A169" s="2"/>
      <c r="B169" s="624" t="s">
        <v>148</v>
      </c>
      <c r="C169" s="473">
        <v>3574.8433240755699</v>
      </c>
      <c r="D169" s="473">
        <v>3873.4071759744902</v>
      </c>
      <c r="E169" s="473">
        <v>4009.1855508671902</v>
      </c>
      <c r="F169" s="473">
        <v>4276.0125733878403</v>
      </c>
      <c r="G169" s="473">
        <v>4547.8236849083096</v>
      </c>
      <c r="H169" s="473">
        <v>4787.2339453984096</v>
      </c>
      <c r="I169" s="473">
        <v>5243.9147389630698</v>
      </c>
      <c r="J169" s="473">
        <v>5509.9298776250298</v>
      </c>
      <c r="K169" s="473">
        <v>5879.2609502733003</v>
      </c>
      <c r="L169" s="473">
        <v>6099.6927655251002</v>
      </c>
      <c r="M169" s="473">
        <v>6324.1529548659801</v>
      </c>
      <c r="N169" s="473">
        <v>6703.8768312386101</v>
      </c>
      <c r="O169" s="473">
        <v>6940.4347372535303</v>
      </c>
      <c r="P169" s="543">
        <v>7278.3621418899702</v>
      </c>
      <c r="Q169" s="543">
        <v>7507.2408311120398</v>
      </c>
      <c r="R169" s="543">
        <v>7822.9680483224101</v>
      </c>
      <c r="S169" s="543">
        <v>7890.9971668780699</v>
      </c>
      <c r="T169" s="473">
        <v>8261.0608518494591</v>
      </c>
      <c r="U169" s="544">
        <v>8586.6387002324009</v>
      </c>
      <c r="V169" s="473"/>
      <c r="W169" s="547">
        <v>7138.0383452624183</v>
      </c>
      <c r="X169" s="217" t="s">
        <v>411</v>
      </c>
      <c r="Y169" s="2"/>
      <c r="Z169" s="606">
        <v>19</v>
      </c>
      <c r="AA169" s="608">
        <f t="shared" ref="AA169:AA232" si="8">SUM(C169:U169)/Z169</f>
        <v>6058.7914131916204</v>
      </c>
      <c r="AB169" s="606">
        <v>10</v>
      </c>
      <c r="AC169" s="608">
        <f t="shared" ref="AC169:AC232" si="9">SUM(L169:U169)/AB169</f>
        <v>7341.5425029167573</v>
      </c>
      <c r="AD169" s="606">
        <v>5</v>
      </c>
      <c r="AE169" s="608">
        <f t="shared" ref="AE169:AE232" si="10">SUM(Q169:U169)/AD169</f>
        <v>8013.7811196788771</v>
      </c>
      <c r="AF169" s="606"/>
      <c r="AG169" s="608">
        <f t="shared" ref="AG169:AG232" si="11">(AA169+AC169+AE169)/3</f>
        <v>7138.0383452624183</v>
      </c>
    </row>
    <row r="170" spans="1:33">
      <c r="A170" s="2"/>
      <c r="B170" s="624" t="s">
        <v>326</v>
      </c>
      <c r="C170" s="543">
        <v>504.0740388347354</v>
      </c>
      <c r="D170" s="543">
        <v>561.24869481462486</v>
      </c>
      <c r="E170" s="543">
        <v>605.08693875156189</v>
      </c>
      <c r="F170" s="543">
        <v>639.6857231168334</v>
      </c>
      <c r="G170" s="543">
        <v>688.36472766754696</v>
      </c>
      <c r="H170" s="543">
        <v>735.37663496574089</v>
      </c>
      <c r="I170" s="543">
        <v>808.02494076006292</v>
      </c>
      <c r="J170" s="543">
        <v>869.41620487439297</v>
      </c>
      <c r="K170" s="543">
        <v>925.18054036148965</v>
      </c>
      <c r="L170" s="543">
        <v>964.33533356312034</v>
      </c>
      <c r="M170" s="543">
        <v>1010.7526558000857</v>
      </c>
      <c r="N170" s="543">
        <v>1078.2086026083496</v>
      </c>
      <c r="O170" s="543">
        <v>1146.6420980681255</v>
      </c>
      <c r="P170" s="543">
        <v>1213.9296950285993</v>
      </c>
      <c r="Q170" s="543">
        <v>1291.7468096644016</v>
      </c>
      <c r="R170" s="543">
        <v>1354.3919061420531</v>
      </c>
      <c r="S170" s="543">
        <v>1381.3154974232098</v>
      </c>
      <c r="T170" s="473">
        <v>1418.485397759976</v>
      </c>
      <c r="U170" s="544">
        <v>1459.6984130697228</v>
      </c>
      <c r="V170" s="473"/>
      <c r="W170" s="547">
        <v>1198.3237109130305</v>
      </c>
      <c r="X170" s="217" t="s">
        <v>411</v>
      </c>
      <c r="Y170" s="2"/>
      <c r="Z170" s="606">
        <v>19</v>
      </c>
      <c r="AA170" s="608">
        <f t="shared" si="8"/>
        <v>981.89288701445412</v>
      </c>
      <c r="AB170" s="606">
        <v>10</v>
      </c>
      <c r="AC170" s="608">
        <f t="shared" si="9"/>
        <v>1231.9506409127644</v>
      </c>
      <c r="AD170" s="606">
        <v>5</v>
      </c>
      <c r="AE170" s="608">
        <f t="shared" si="10"/>
        <v>1381.1276048118727</v>
      </c>
      <c r="AF170" s="606"/>
      <c r="AG170" s="608">
        <f t="shared" si="11"/>
        <v>1198.3237109130305</v>
      </c>
    </row>
    <row r="171" spans="1:33">
      <c r="A171" s="2"/>
      <c r="B171" s="624" t="s">
        <v>149</v>
      </c>
      <c r="C171" s="473">
        <v>5203.0365802243186</v>
      </c>
      <c r="D171" s="473">
        <v>5293.9473834050841</v>
      </c>
      <c r="E171" s="473">
        <v>5550.4382761119068</v>
      </c>
      <c r="F171" s="473">
        <v>5806.6734039024004</v>
      </c>
      <c r="G171" s="473">
        <v>6594.1736678870802</v>
      </c>
      <c r="H171" s="473">
        <v>6861.5884425304102</v>
      </c>
      <c r="I171" s="473">
        <v>7442.5550968417556</v>
      </c>
      <c r="J171" s="473">
        <v>7911.9292656663592</v>
      </c>
      <c r="K171" s="473">
        <v>8130.1231861523502</v>
      </c>
      <c r="L171" s="473">
        <v>8067.7002063065829</v>
      </c>
      <c r="M171" s="473">
        <v>8500.0971476043815</v>
      </c>
      <c r="N171" s="473">
        <v>8959.5158925335709</v>
      </c>
      <c r="O171" s="473">
        <v>9427.0822671192418</v>
      </c>
      <c r="P171" s="543">
        <v>9955.4531083482452</v>
      </c>
      <c r="Q171" s="543">
        <v>10598.668670812776</v>
      </c>
      <c r="R171" s="543">
        <v>11160.379637599539</v>
      </c>
      <c r="S171" s="543">
        <v>11200.427873437458</v>
      </c>
      <c r="T171" s="473">
        <v>11104.419380055404</v>
      </c>
      <c r="U171" s="544">
        <v>11101.826281753254</v>
      </c>
      <c r="V171" s="473"/>
      <c r="W171" s="547">
        <v>9800.7607483996144</v>
      </c>
      <c r="X171" s="217" t="s">
        <v>411</v>
      </c>
      <c r="Y171" s="2"/>
      <c r="Z171" s="606">
        <v>19</v>
      </c>
      <c r="AA171" s="608">
        <f t="shared" si="8"/>
        <v>8361.5808299101118</v>
      </c>
      <c r="AB171" s="606">
        <v>10</v>
      </c>
      <c r="AC171" s="608">
        <f t="shared" si="9"/>
        <v>10007.557046557045</v>
      </c>
      <c r="AD171" s="606">
        <v>5</v>
      </c>
      <c r="AE171" s="608">
        <f t="shared" si="10"/>
        <v>11033.144368731686</v>
      </c>
      <c r="AF171" s="606"/>
      <c r="AG171" s="608">
        <f t="shared" si="11"/>
        <v>9800.7607483996144</v>
      </c>
    </row>
    <row r="172" spans="1:33">
      <c r="A172" s="2"/>
      <c r="B172" s="624" t="s">
        <v>150</v>
      </c>
      <c r="C172" s="473">
        <v>1214.9840439377417</v>
      </c>
      <c r="D172" s="473">
        <v>1279.5324425683261</v>
      </c>
      <c r="E172" s="473">
        <v>1281.4112810586125</v>
      </c>
      <c r="F172" s="473">
        <v>1337.483006225332</v>
      </c>
      <c r="G172" s="473">
        <v>1418.6608676830008</v>
      </c>
      <c r="H172" s="473">
        <v>1494.6277884875667</v>
      </c>
      <c r="I172" s="473">
        <v>1571.9950303114326</v>
      </c>
      <c r="J172" s="473">
        <v>1649.3063560543026</v>
      </c>
      <c r="K172" s="473">
        <v>1765.0305278579199</v>
      </c>
      <c r="L172" s="473">
        <v>1844.1028166778938</v>
      </c>
      <c r="M172" s="473">
        <v>1946.0587210883914</v>
      </c>
      <c r="N172" s="473">
        <v>2052.5471969863579</v>
      </c>
      <c r="O172" s="473">
        <v>2196.118850835388</v>
      </c>
      <c r="P172" s="543">
        <v>2333.1454729903971</v>
      </c>
      <c r="Q172" s="543">
        <v>2520.6895525852697</v>
      </c>
      <c r="R172" s="543">
        <v>2621.7665750515489</v>
      </c>
      <c r="S172" s="543">
        <v>2641.9711284615596</v>
      </c>
      <c r="T172" s="473">
        <v>2874.9833308159014</v>
      </c>
      <c r="U172" s="544">
        <v>3089.5563521856716</v>
      </c>
      <c r="V172" s="473"/>
      <c r="W172" s="547">
        <v>2372.1023106321286</v>
      </c>
      <c r="X172" s="217" t="s">
        <v>411</v>
      </c>
      <c r="Y172" s="2"/>
      <c r="Z172" s="606">
        <v>19</v>
      </c>
      <c r="AA172" s="608">
        <f t="shared" si="8"/>
        <v>1954.4195443085584</v>
      </c>
      <c r="AB172" s="606">
        <v>10</v>
      </c>
      <c r="AC172" s="608">
        <f t="shared" si="9"/>
        <v>2412.0939997678379</v>
      </c>
      <c r="AD172" s="606">
        <v>5</v>
      </c>
      <c r="AE172" s="608">
        <f t="shared" si="10"/>
        <v>2749.7933878199901</v>
      </c>
      <c r="AF172" s="606"/>
      <c r="AG172" s="608">
        <f t="shared" si="11"/>
        <v>2372.1023106321286</v>
      </c>
    </row>
    <row r="173" spans="1:33">
      <c r="A173" s="2"/>
      <c r="B173" s="624" t="s">
        <v>30</v>
      </c>
      <c r="C173" s="473">
        <v>31875.236020893335</v>
      </c>
      <c r="D173" s="473">
        <v>33194.046089727381</v>
      </c>
      <c r="E173" s="473">
        <v>34447.205318064509</v>
      </c>
      <c r="F173" s="473">
        <v>34111.803349588612</v>
      </c>
      <c r="G173" s="473">
        <v>35777.153243914763</v>
      </c>
      <c r="H173" s="473">
        <v>37625.561708495763</v>
      </c>
      <c r="I173" s="473">
        <v>40971.260760581819</v>
      </c>
      <c r="J173" s="473">
        <v>43896.738702195995</v>
      </c>
      <c r="K173" s="473">
        <v>46420.201679559199</v>
      </c>
      <c r="L173" s="473">
        <v>44566.061896176398</v>
      </c>
      <c r="M173" s="473">
        <v>45040.318077893615</v>
      </c>
      <c r="N173" s="473">
        <v>46599.021030449956</v>
      </c>
      <c r="O173" s="473">
        <v>47272.103018797156</v>
      </c>
      <c r="P173" s="543">
        <v>49241.517840630506</v>
      </c>
      <c r="Q173" s="543">
        <v>49233.215395440115</v>
      </c>
      <c r="R173" s="543">
        <v>50302.067747012778</v>
      </c>
      <c r="S173" s="543">
        <v>51338.573255874253</v>
      </c>
      <c r="T173" s="473">
        <v>54503.081927710817</v>
      </c>
      <c r="U173" s="544">
        <v>56328.941136330213</v>
      </c>
      <c r="V173" s="473"/>
      <c r="W173" s="547">
        <v>48537.434432918177</v>
      </c>
      <c r="X173" s="217" t="s">
        <v>10</v>
      </c>
      <c r="Y173" s="2"/>
      <c r="Z173" s="606">
        <v>19</v>
      </c>
      <c r="AA173" s="608">
        <f t="shared" si="8"/>
        <v>43828.637273649329</v>
      </c>
      <c r="AB173" s="606">
        <v>10</v>
      </c>
      <c r="AC173" s="608">
        <f t="shared" si="9"/>
        <v>49442.490132631574</v>
      </c>
      <c r="AD173" s="606">
        <v>5</v>
      </c>
      <c r="AE173" s="608">
        <f t="shared" si="10"/>
        <v>52341.175892473635</v>
      </c>
      <c r="AF173" s="606"/>
      <c r="AG173" s="608">
        <f t="shared" si="11"/>
        <v>48537.434432918177</v>
      </c>
    </row>
    <row r="174" spans="1:33">
      <c r="A174" s="2"/>
      <c r="B174" s="624" t="s">
        <v>246</v>
      </c>
      <c r="C174" s="555"/>
      <c r="D174" s="555"/>
      <c r="E174" s="555"/>
      <c r="F174" s="555"/>
      <c r="G174" s="555"/>
      <c r="H174" s="555"/>
      <c r="I174" s="555"/>
      <c r="J174" s="555"/>
      <c r="K174" s="555"/>
      <c r="L174" s="555"/>
      <c r="M174" s="555"/>
      <c r="N174" s="555"/>
      <c r="O174" s="555"/>
      <c r="P174" s="551"/>
      <c r="Q174" s="551"/>
      <c r="R174" s="551"/>
      <c r="S174" s="551"/>
      <c r="T174" s="555"/>
      <c r="U174" s="552"/>
      <c r="V174" s="473"/>
      <c r="W174" s="555"/>
      <c r="X174" s="217" t="s">
        <v>329</v>
      </c>
      <c r="Y174" s="2"/>
      <c r="Z174" s="606">
        <v>19</v>
      </c>
      <c r="AA174" s="608">
        <f t="shared" si="8"/>
        <v>0</v>
      </c>
      <c r="AB174" s="606">
        <v>10</v>
      </c>
      <c r="AC174" s="608">
        <f t="shared" si="9"/>
        <v>0</v>
      </c>
      <c r="AD174" s="606">
        <v>5</v>
      </c>
      <c r="AE174" s="608">
        <f t="shared" si="10"/>
        <v>0</v>
      </c>
      <c r="AF174" s="606"/>
      <c r="AG174" s="608">
        <f t="shared" si="11"/>
        <v>0</v>
      </c>
    </row>
    <row r="175" spans="1:33">
      <c r="A175" s="2"/>
      <c r="B175" s="624" t="s">
        <v>247</v>
      </c>
      <c r="C175" s="555"/>
      <c r="D175" s="555"/>
      <c r="E175" s="555"/>
      <c r="F175" s="555"/>
      <c r="G175" s="555"/>
      <c r="H175" s="555"/>
      <c r="I175" s="555"/>
      <c r="J175" s="555"/>
      <c r="K175" s="555"/>
      <c r="L175" s="555"/>
      <c r="M175" s="555"/>
      <c r="N175" s="555"/>
      <c r="O175" s="555"/>
      <c r="P175" s="551"/>
      <c r="Q175" s="551"/>
      <c r="R175" s="551"/>
      <c r="S175" s="551"/>
      <c r="T175" s="555"/>
      <c r="U175" s="552"/>
      <c r="V175" s="473"/>
      <c r="W175" s="555"/>
      <c r="X175" s="217" t="s">
        <v>329</v>
      </c>
      <c r="Y175" s="2"/>
      <c r="Z175" s="606">
        <v>19</v>
      </c>
      <c r="AA175" s="608">
        <f t="shared" si="8"/>
        <v>0</v>
      </c>
      <c r="AB175" s="606">
        <v>10</v>
      </c>
      <c r="AC175" s="608">
        <f t="shared" si="9"/>
        <v>0</v>
      </c>
      <c r="AD175" s="606">
        <v>5</v>
      </c>
      <c r="AE175" s="608">
        <f t="shared" si="10"/>
        <v>0</v>
      </c>
      <c r="AF175" s="606"/>
      <c r="AG175" s="608">
        <f t="shared" si="11"/>
        <v>0</v>
      </c>
    </row>
    <row r="176" spans="1:33">
      <c r="A176" s="2"/>
      <c r="B176" s="624" t="s">
        <v>38</v>
      </c>
      <c r="C176" s="473">
        <v>21521.706571105617</v>
      </c>
      <c r="D176" s="473">
        <v>22500.477586455709</v>
      </c>
      <c r="E176" s="473">
        <v>23306.279537627735</v>
      </c>
      <c r="F176" s="473">
        <v>23967.420745394502</v>
      </c>
      <c r="G176" s="473">
        <v>25080.47246237969</v>
      </c>
      <c r="H176" s="473">
        <v>25677.419080325202</v>
      </c>
      <c r="I176" s="473">
        <v>27758.165737721774</v>
      </c>
      <c r="J176" s="473">
        <v>29385.8957234312</v>
      </c>
      <c r="K176" s="473">
        <v>29860.527731851984</v>
      </c>
      <c r="L176" s="473">
        <v>30699.662021064232</v>
      </c>
      <c r="M176" s="473">
        <v>31253.053599251638</v>
      </c>
      <c r="N176" s="473">
        <v>32734.536666696877</v>
      </c>
      <c r="O176" s="473">
        <v>32986.182888718853</v>
      </c>
      <c r="P176" s="543">
        <v>36219.424008047718</v>
      </c>
      <c r="Q176" s="543">
        <v>37260.629400991958</v>
      </c>
      <c r="R176" s="543">
        <v>37475.17835959058</v>
      </c>
      <c r="S176" s="543">
        <v>39122.542134630086</v>
      </c>
      <c r="T176" s="473">
        <v>40438.570946874228</v>
      </c>
      <c r="U176" s="544">
        <v>41005.420870589543</v>
      </c>
      <c r="V176" s="473"/>
      <c r="W176" s="547">
        <v>35313.567478669924</v>
      </c>
      <c r="X176" s="217" t="s">
        <v>10</v>
      </c>
      <c r="Y176" s="2"/>
      <c r="Z176" s="606">
        <v>19</v>
      </c>
      <c r="AA176" s="608">
        <f t="shared" si="8"/>
        <v>30960.714003828907</v>
      </c>
      <c r="AB176" s="606">
        <v>10</v>
      </c>
      <c r="AC176" s="608">
        <f t="shared" si="9"/>
        <v>35919.520089645572</v>
      </c>
      <c r="AD176" s="606">
        <v>5</v>
      </c>
      <c r="AE176" s="608">
        <f t="shared" si="10"/>
        <v>39060.468342535278</v>
      </c>
      <c r="AF176" s="606"/>
      <c r="AG176" s="608">
        <f t="shared" si="11"/>
        <v>35313.567478669924</v>
      </c>
    </row>
    <row r="177" spans="1:33">
      <c r="A177" s="2"/>
      <c r="B177" s="624" t="s">
        <v>151</v>
      </c>
      <c r="C177" s="473">
        <v>2718.03664049999</v>
      </c>
      <c r="D177" s="473">
        <v>2817.6188724476501</v>
      </c>
      <c r="E177" s="473">
        <v>2842.9008231712569</v>
      </c>
      <c r="F177" s="473">
        <v>2927.8563774737095</v>
      </c>
      <c r="G177" s="473">
        <v>3123.4236678658322</v>
      </c>
      <c r="H177" s="473">
        <v>3313.0933299178096</v>
      </c>
      <c r="I177" s="473">
        <v>3506.6832868155684</v>
      </c>
      <c r="J177" s="473">
        <v>3732.0181833425081</v>
      </c>
      <c r="K177" s="473">
        <v>3881.5924106834623</v>
      </c>
      <c r="L177" s="473">
        <v>3730.9848252324014</v>
      </c>
      <c r="M177" s="473">
        <v>3887.7875369302728</v>
      </c>
      <c r="N177" s="473">
        <v>4163.2563353654377</v>
      </c>
      <c r="O177" s="473">
        <v>4458.7261784744333</v>
      </c>
      <c r="P177" s="543">
        <v>4697.7373923867917</v>
      </c>
      <c r="Q177" s="543">
        <v>4950.0812481167641</v>
      </c>
      <c r="R177" s="543">
        <v>5174.9721228032076</v>
      </c>
      <c r="S177" s="543">
        <v>5400.2489386108618</v>
      </c>
      <c r="T177" s="473">
        <v>5687.2315121066968</v>
      </c>
      <c r="U177" s="544">
        <v>5533.5510637285224</v>
      </c>
      <c r="V177" s="473"/>
      <c r="W177" s="547">
        <v>4715.5021035526215</v>
      </c>
      <c r="X177" s="217" t="s">
        <v>411</v>
      </c>
      <c r="Y177" s="2"/>
      <c r="Z177" s="606">
        <v>19</v>
      </c>
      <c r="AA177" s="608">
        <f t="shared" si="8"/>
        <v>4028.8316182091144</v>
      </c>
      <c r="AB177" s="606">
        <v>10</v>
      </c>
      <c r="AC177" s="608">
        <f t="shared" si="9"/>
        <v>4768.4577153755381</v>
      </c>
      <c r="AD177" s="606">
        <v>5</v>
      </c>
      <c r="AE177" s="608">
        <f t="shared" si="10"/>
        <v>5349.2169770732107</v>
      </c>
      <c r="AF177" s="606"/>
      <c r="AG177" s="608">
        <f t="shared" si="11"/>
        <v>4715.5021035526215</v>
      </c>
    </row>
    <row r="178" spans="1:33">
      <c r="A178" s="2"/>
      <c r="B178" s="624" t="s">
        <v>152</v>
      </c>
      <c r="C178" s="473">
        <v>600.67527810079423</v>
      </c>
      <c r="D178" s="473">
        <v>633.9734317670576</v>
      </c>
      <c r="E178" s="473">
        <v>639.44845538798154</v>
      </c>
      <c r="F178" s="473">
        <v>661.0084219633452</v>
      </c>
      <c r="G178" s="473">
        <v>654.74209924240381</v>
      </c>
      <c r="H178" s="473">
        <v>679.7015488035878</v>
      </c>
      <c r="I178" s="473">
        <v>713.67386436936999</v>
      </c>
      <c r="J178" s="473">
        <v>728.03558558722307</v>
      </c>
      <c r="K178" s="473">
        <v>783.1968712601979</v>
      </c>
      <c r="L178" s="473">
        <v>754.25407308742513</v>
      </c>
      <c r="M178" s="473">
        <v>795.68282558608053</v>
      </c>
      <c r="N178" s="473">
        <v>799.25837599087083</v>
      </c>
      <c r="O178" s="473">
        <v>876.27599946110035</v>
      </c>
      <c r="P178" s="543">
        <v>902.66259953056272</v>
      </c>
      <c r="Q178" s="543">
        <v>951.16058665226626</v>
      </c>
      <c r="R178" s="543">
        <v>964.83807884863791</v>
      </c>
      <c r="S178" s="543">
        <v>984.68313355732539</v>
      </c>
      <c r="T178" s="473">
        <v>1012.8591963095116</v>
      </c>
      <c r="U178" s="544">
        <v>1063.4218407438541</v>
      </c>
      <c r="V178" s="473"/>
      <c r="W178" s="547">
        <v>901.9595577549502</v>
      </c>
      <c r="X178" s="217" t="s">
        <v>411</v>
      </c>
      <c r="Y178" s="2"/>
      <c r="Z178" s="606">
        <v>19</v>
      </c>
      <c r="AA178" s="608">
        <f t="shared" si="8"/>
        <v>799.97643506576821</v>
      </c>
      <c r="AB178" s="606">
        <v>10</v>
      </c>
      <c r="AC178" s="608">
        <f t="shared" si="9"/>
        <v>910.50967097676346</v>
      </c>
      <c r="AD178" s="606">
        <v>5</v>
      </c>
      <c r="AE178" s="608">
        <f t="shared" si="10"/>
        <v>995.39256722231892</v>
      </c>
      <c r="AF178" s="606"/>
      <c r="AG178" s="608">
        <f t="shared" si="11"/>
        <v>901.9595577549502</v>
      </c>
    </row>
    <row r="179" spans="1:33">
      <c r="A179" s="2"/>
      <c r="B179" s="624" t="s">
        <v>153</v>
      </c>
      <c r="C179" s="473">
        <v>2442.5009803697421</v>
      </c>
      <c r="D179" s="473">
        <v>2578.2104801448481</v>
      </c>
      <c r="E179" s="473">
        <v>2945.2517806406336</v>
      </c>
      <c r="F179" s="473">
        <v>3139.6790708274575</v>
      </c>
      <c r="G179" s="473">
        <v>3433.4439466858139</v>
      </c>
      <c r="H179" s="473">
        <v>3672.1538885547102</v>
      </c>
      <c r="I179" s="473">
        <v>3909.1209160448561</v>
      </c>
      <c r="J179" s="473">
        <v>4167.5537033581841</v>
      </c>
      <c r="K179" s="473">
        <v>4417.3950656316638</v>
      </c>
      <c r="L179" s="473">
        <v>4682.4359348167554</v>
      </c>
      <c r="M179" s="473">
        <v>4981.3582323529108</v>
      </c>
      <c r="N179" s="473">
        <v>5213.8371939696581</v>
      </c>
      <c r="O179" s="473">
        <v>5392.0964025518742</v>
      </c>
      <c r="P179" s="543">
        <v>5698.1666779422731</v>
      </c>
      <c r="Q179" s="543">
        <v>6009.9894534980958</v>
      </c>
      <c r="R179" s="543">
        <v>6072.477294875257</v>
      </c>
      <c r="S179" s="543">
        <v>5882.9873398496575</v>
      </c>
      <c r="T179" s="473">
        <v>5887.5730775767925</v>
      </c>
      <c r="U179" s="544">
        <v>5990.8504322963408</v>
      </c>
      <c r="V179" s="473"/>
      <c r="W179" s="547">
        <v>5367.8277828112123</v>
      </c>
      <c r="X179" s="217" t="s">
        <v>411</v>
      </c>
      <c r="Y179" s="2"/>
      <c r="Z179" s="606">
        <v>19</v>
      </c>
      <c r="AA179" s="608">
        <f t="shared" si="8"/>
        <v>4553.5306248414481</v>
      </c>
      <c r="AB179" s="606">
        <v>10</v>
      </c>
      <c r="AC179" s="608">
        <f t="shared" si="9"/>
        <v>5581.1772039729613</v>
      </c>
      <c r="AD179" s="606">
        <v>5</v>
      </c>
      <c r="AE179" s="608">
        <f t="shared" si="10"/>
        <v>5968.7755196192284</v>
      </c>
      <c r="AF179" s="606"/>
      <c r="AG179" s="608">
        <f t="shared" si="11"/>
        <v>5367.8277828112123</v>
      </c>
    </row>
    <row r="180" spans="1:33">
      <c r="A180" s="2"/>
      <c r="B180" s="624" t="s">
        <v>248</v>
      </c>
      <c r="C180" s="555"/>
      <c r="D180" s="555"/>
      <c r="E180" s="555"/>
      <c r="F180" s="555"/>
      <c r="G180" s="555"/>
      <c r="H180" s="555"/>
      <c r="I180" s="555"/>
      <c r="J180" s="555"/>
      <c r="K180" s="555"/>
      <c r="L180" s="555"/>
      <c r="M180" s="555"/>
      <c r="N180" s="555"/>
      <c r="O180" s="555"/>
      <c r="P180" s="551"/>
      <c r="Q180" s="551"/>
      <c r="R180" s="551"/>
      <c r="S180" s="551"/>
      <c r="T180" s="555"/>
      <c r="U180" s="552"/>
      <c r="V180" s="473"/>
      <c r="W180" s="555"/>
      <c r="X180" s="217" t="s">
        <v>329</v>
      </c>
      <c r="Y180" s="2"/>
      <c r="Z180" s="606">
        <v>19</v>
      </c>
      <c r="AA180" s="608">
        <f t="shared" si="8"/>
        <v>0</v>
      </c>
      <c r="AB180" s="606">
        <v>10</v>
      </c>
      <c r="AC180" s="608">
        <f t="shared" si="9"/>
        <v>0</v>
      </c>
      <c r="AD180" s="606">
        <v>5</v>
      </c>
      <c r="AE180" s="608">
        <f t="shared" si="10"/>
        <v>0</v>
      </c>
      <c r="AF180" s="606"/>
      <c r="AG180" s="608">
        <f t="shared" si="11"/>
        <v>0</v>
      </c>
    </row>
    <row r="181" spans="1:33">
      <c r="A181" s="2"/>
      <c r="B181" s="624" t="s">
        <v>356</v>
      </c>
      <c r="C181" s="473">
        <v>6127.0352741516672</v>
      </c>
      <c r="D181" s="473">
        <v>6028.8609105281375</v>
      </c>
      <c r="E181" s="473">
        <v>6305.3721850580978</v>
      </c>
      <c r="F181" s="473">
        <v>6502.6510987759584</v>
      </c>
      <c r="G181" s="473">
        <v>7080.1101431002571</v>
      </c>
      <c r="H181" s="473">
        <v>7759.7015687151525</v>
      </c>
      <c r="I181" s="473">
        <v>8584.8535859061085</v>
      </c>
      <c r="J181" s="473">
        <v>9242.9732031607455</v>
      </c>
      <c r="K181" s="473">
        <v>10418.055144525699</v>
      </c>
      <c r="L181" s="473">
        <v>10914.42066376699</v>
      </c>
      <c r="M181" s="473">
        <v>11273.856996323957</v>
      </c>
      <c r="N181" s="473">
        <v>11611.251151112248</v>
      </c>
      <c r="O181" s="473">
        <v>11839.616874635898</v>
      </c>
      <c r="P181" s="543">
        <v>12653.596546254985</v>
      </c>
      <c r="Q181" s="543">
        <v>13368.146735371716</v>
      </c>
      <c r="R181" s="543">
        <v>13831.227987030526</v>
      </c>
      <c r="S181" s="543">
        <v>14813.357450806008</v>
      </c>
      <c r="T181" s="473">
        <v>15298.951931806845</v>
      </c>
      <c r="U181" s="544">
        <v>16358.66204919755</v>
      </c>
      <c r="V181" s="473"/>
      <c r="W181" s="547">
        <v>12819.12078631964</v>
      </c>
      <c r="X181" s="217" t="s">
        <v>10</v>
      </c>
      <c r="Y181" s="2"/>
      <c r="Z181" s="606">
        <v>19</v>
      </c>
      <c r="AA181" s="608">
        <f t="shared" si="8"/>
        <v>10526.984289485714</v>
      </c>
      <c r="AB181" s="606">
        <v>10</v>
      </c>
      <c r="AC181" s="608">
        <f t="shared" si="9"/>
        <v>13196.308838630674</v>
      </c>
      <c r="AD181" s="606">
        <v>5</v>
      </c>
      <c r="AE181" s="608">
        <f t="shared" si="10"/>
        <v>14734.06923084253</v>
      </c>
      <c r="AF181" s="606"/>
      <c r="AG181" s="608">
        <f t="shared" si="11"/>
        <v>12819.12078631964</v>
      </c>
    </row>
    <row r="182" spans="1:33">
      <c r="A182" s="2"/>
      <c r="B182" s="624" t="s">
        <v>25</v>
      </c>
      <c r="C182" s="473">
        <v>36941.600932604859</v>
      </c>
      <c r="D182" s="473">
        <v>37780.100512553072</v>
      </c>
      <c r="E182" s="473">
        <v>37980.353976174534</v>
      </c>
      <c r="F182" s="473">
        <v>38550.955387211579</v>
      </c>
      <c r="G182" s="473">
        <v>42511.176445991783</v>
      </c>
      <c r="H182" s="473">
        <v>47797.529947205199</v>
      </c>
      <c r="I182" s="473">
        <v>54104.289273529277</v>
      </c>
      <c r="J182" s="473">
        <v>55876.503923936449</v>
      </c>
      <c r="K182" s="473">
        <v>61716.59971284221</v>
      </c>
      <c r="L182" s="473">
        <v>55375.576280593436</v>
      </c>
      <c r="M182" s="473">
        <v>57915.019373385832</v>
      </c>
      <c r="N182" s="473">
        <v>62076.740657668641</v>
      </c>
      <c r="O182" s="473">
        <v>65354.779248388309</v>
      </c>
      <c r="P182" s="543">
        <v>66961.25309882054</v>
      </c>
      <c r="Q182" s="543">
        <v>65892.689278781327</v>
      </c>
      <c r="R182" s="543">
        <v>60385.116763208098</v>
      </c>
      <c r="S182" s="543">
        <v>57744.274509232127</v>
      </c>
      <c r="T182" s="473">
        <v>62012.40776321345</v>
      </c>
      <c r="U182" s="544">
        <v>65510.58527424714</v>
      </c>
      <c r="V182" s="473"/>
      <c r="W182" s="547">
        <v>59524.436355559716</v>
      </c>
      <c r="X182" s="217" t="s">
        <v>10</v>
      </c>
      <c r="Y182" s="2"/>
      <c r="Z182" s="606">
        <v>19</v>
      </c>
      <c r="AA182" s="608">
        <f t="shared" si="8"/>
        <v>54341.450124188843</v>
      </c>
      <c r="AB182" s="606">
        <v>10</v>
      </c>
      <c r="AC182" s="608">
        <f t="shared" si="9"/>
        <v>61922.844224753884</v>
      </c>
      <c r="AD182" s="606">
        <v>5</v>
      </c>
      <c r="AE182" s="608">
        <f t="shared" si="10"/>
        <v>62309.014717736434</v>
      </c>
      <c r="AF182" s="606"/>
      <c r="AG182" s="608">
        <f t="shared" si="11"/>
        <v>59524.436355559716</v>
      </c>
    </row>
    <row r="183" spans="1:33">
      <c r="A183" s="2"/>
      <c r="B183" s="624" t="s">
        <v>20</v>
      </c>
      <c r="C183" s="473">
        <v>34986.153823569119</v>
      </c>
      <c r="D183" s="473">
        <v>36916.872649873803</v>
      </c>
      <c r="E183" s="473">
        <v>36454.360551246289</v>
      </c>
      <c r="F183" s="473">
        <v>35363.228958076565</v>
      </c>
      <c r="G183" s="473">
        <v>35891.781739451631</v>
      </c>
      <c r="H183" s="473">
        <v>36938.616067718533</v>
      </c>
      <c r="I183" s="473">
        <v>39020.844713733866</v>
      </c>
      <c r="J183" s="473">
        <v>40649.820556565697</v>
      </c>
      <c r="K183" s="473">
        <v>43309.562241509244</v>
      </c>
      <c r="L183" s="473">
        <v>44291.074892109864</v>
      </c>
      <c r="M183" s="473">
        <v>44408.587415181719</v>
      </c>
      <c r="N183" s="473">
        <v>41942.120555518115</v>
      </c>
      <c r="O183" s="473">
        <v>43436.877777583832</v>
      </c>
      <c r="P183" s="543">
        <v>42862.893653855986</v>
      </c>
      <c r="Q183" s="543">
        <v>41950.787643185766</v>
      </c>
      <c r="R183" s="543">
        <v>41911.086482526189</v>
      </c>
      <c r="S183" s="543">
        <v>42375.545426843812</v>
      </c>
      <c r="T183" s="473">
        <v>41563.638266719136</v>
      </c>
      <c r="U183" s="544">
        <v>41859.934476788956</v>
      </c>
      <c r="V183" s="473"/>
      <c r="W183" s="547">
        <v>41638.428019977131</v>
      </c>
      <c r="X183" s="217" t="s">
        <v>10</v>
      </c>
      <c r="Y183" s="2"/>
      <c r="Z183" s="606">
        <v>19</v>
      </c>
      <c r="AA183" s="608">
        <f t="shared" si="8"/>
        <v>40322.83094168728</v>
      </c>
      <c r="AB183" s="606">
        <v>10</v>
      </c>
      <c r="AC183" s="608">
        <f t="shared" si="9"/>
        <v>42660.254659031336</v>
      </c>
      <c r="AD183" s="606">
        <v>5</v>
      </c>
      <c r="AE183" s="608">
        <f t="shared" si="10"/>
        <v>41932.19845921277</v>
      </c>
      <c r="AF183" s="606"/>
      <c r="AG183" s="608">
        <f t="shared" si="11"/>
        <v>41638.428019977131</v>
      </c>
    </row>
    <row r="184" spans="1:33">
      <c r="A184" s="2"/>
      <c r="B184" s="624" t="s">
        <v>154</v>
      </c>
      <c r="C184" s="473">
        <v>2706.4325204524162</v>
      </c>
      <c r="D184" s="473">
        <v>2750.3946751930825</v>
      </c>
      <c r="E184" s="473">
        <v>2815.1161406137016</v>
      </c>
      <c r="F184" s="473">
        <v>2936.7701255273328</v>
      </c>
      <c r="G184" s="473">
        <v>3164.2434216437109</v>
      </c>
      <c r="H184" s="473">
        <v>3433.2236127580195</v>
      </c>
      <c r="I184" s="473">
        <v>3670.4818181706773</v>
      </c>
      <c r="J184" s="473">
        <v>3862.1005880280409</v>
      </c>
      <c r="K184" s="473">
        <v>3914.6119523617681</v>
      </c>
      <c r="L184" s="473">
        <v>3966.5652190876044</v>
      </c>
      <c r="M184" s="473">
        <v>3988.6567253493076</v>
      </c>
      <c r="N184" s="473">
        <v>4094.527112059086</v>
      </c>
      <c r="O184" s="473">
        <v>4228.5130007023354</v>
      </c>
      <c r="P184" s="543">
        <v>4398.381229597494</v>
      </c>
      <c r="Q184" s="543">
        <v>4593.9642401277861</v>
      </c>
      <c r="R184" s="543">
        <v>4762.2967208562386</v>
      </c>
      <c r="S184" s="543">
        <v>4975.6543947430946</v>
      </c>
      <c r="T184" s="473">
        <v>5241.938740984383</v>
      </c>
      <c r="U184" s="544">
        <v>5567.0556079438647</v>
      </c>
      <c r="V184" s="473"/>
      <c r="W184" s="547">
        <v>4520.3462352218876</v>
      </c>
      <c r="X184" s="217" t="s">
        <v>411</v>
      </c>
      <c r="Y184" s="2"/>
      <c r="Z184" s="606">
        <v>19</v>
      </c>
      <c r="AA184" s="608">
        <f t="shared" si="8"/>
        <v>3951.1014655894701</v>
      </c>
      <c r="AB184" s="606">
        <v>10</v>
      </c>
      <c r="AC184" s="608">
        <f t="shared" si="9"/>
        <v>4581.7552991451184</v>
      </c>
      <c r="AD184" s="606">
        <v>5</v>
      </c>
      <c r="AE184" s="608">
        <f t="shared" si="10"/>
        <v>5028.1819409310738</v>
      </c>
      <c r="AF184" s="606"/>
      <c r="AG184" s="608">
        <f t="shared" si="11"/>
        <v>4520.3462352218876</v>
      </c>
    </row>
    <row r="185" spans="1:33">
      <c r="A185" s="2"/>
      <c r="B185" s="624" t="s">
        <v>362</v>
      </c>
      <c r="C185" s="473">
        <v>2934.9945302669103</v>
      </c>
      <c r="D185" s="473">
        <v>2651.4852296698873</v>
      </c>
      <c r="E185" s="473">
        <v>2297.5723348951883</v>
      </c>
      <c r="F185" s="473">
        <v>2600.9288327953977</v>
      </c>
      <c r="G185" s="473">
        <v>2872.8544168656099</v>
      </c>
      <c r="H185" s="473">
        <v>3199.4311335382395</v>
      </c>
      <c r="I185" s="473">
        <v>3087.7619113273531</v>
      </c>
      <c r="J185" s="473">
        <v>3294.4110274024179</v>
      </c>
      <c r="K185" s="473">
        <v>3465.9787275837971</v>
      </c>
      <c r="L185" s="473">
        <v>3695.0238864540929</v>
      </c>
      <c r="M185" s="473">
        <v>3937.2399134281991</v>
      </c>
      <c r="N185" s="473">
        <v>4405.778573479176</v>
      </c>
      <c r="O185" s="473">
        <v>4656.1261762447639</v>
      </c>
      <c r="P185" s="473">
        <v>4728.0092056574949</v>
      </c>
      <c r="Q185" s="543">
        <v>4697.2867969813033</v>
      </c>
      <c r="R185" s="543">
        <v>4799.1053870757296</v>
      </c>
      <c r="S185" s="543">
        <v>4967.1878815621785</v>
      </c>
      <c r="T185" s="473">
        <v>5117.7545625139564</v>
      </c>
      <c r="U185" s="544">
        <v>5157.568578258536</v>
      </c>
      <c r="V185" s="473"/>
      <c r="W185" s="547">
        <v>4461.0593880251581</v>
      </c>
      <c r="X185" s="217" t="s">
        <v>329</v>
      </c>
      <c r="Y185" s="2"/>
      <c r="Z185" s="606">
        <v>19</v>
      </c>
      <c r="AA185" s="608">
        <f t="shared" si="8"/>
        <v>3819.2894266315911</v>
      </c>
      <c r="AB185" s="606">
        <v>10</v>
      </c>
      <c r="AC185" s="608">
        <f t="shared" si="9"/>
        <v>4616.1080961655425</v>
      </c>
      <c r="AD185" s="606">
        <v>5</v>
      </c>
      <c r="AE185" s="608">
        <f t="shared" si="10"/>
        <v>4947.7806412783411</v>
      </c>
      <c r="AF185" s="606"/>
      <c r="AG185" s="608">
        <f t="shared" si="11"/>
        <v>4461.0593880251581</v>
      </c>
    </row>
    <row r="186" spans="1:33">
      <c r="A186" s="2"/>
      <c r="B186" s="624" t="s">
        <v>79</v>
      </c>
      <c r="C186" s="473">
        <v>8454.7161583028537</v>
      </c>
      <c r="D186" s="473">
        <v>8522.9418309582743</v>
      </c>
      <c r="E186" s="473">
        <v>8683.4125197209632</v>
      </c>
      <c r="F186" s="473">
        <v>9044.7115190731456</v>
      </c>
      <c r="G186" s="473">
        <v>9802.658752119678</v>
      </c>
      <c r="H186" s="473">
        <v>10636.888876102292</v>
      </c>
      <c r="I186" s="473">
        <v>11691.261247449474</v>
      </c>
      <c r="J186" s="473">
        <v>13202.656124474857</v>
      </c>
      <c r="K186" s="473">
        <v>14523.043019086235</v>
      </c>
      <c r="L186" s="473">
        <v>14554.830789225938</v>
      </c>
      <c r="M186" s="473">
        <v>15311.029130771905</v>
      </c>
      <c r="N186" s="473">
        <v>17099.818826215796</v>
      </c>
      <c r="O186" s="473">
        <v>18806.563023909759</v>
      </c>
      <c r="P186" s="543">
        <v>20111.951216544036</v>
      </c>
      <c r="Q186" s="543">
        <v>21167.17678697615</v>
      </c>
      <c r="R186" s="543">
        <v>22237.093046917194</v>
      </c>
      <c r="S186" s="543">
        <v>23195.811131765946</v>
      </c>
      <c r="T186" s="473">
        <v>24472.009849658447</v>
      </c>
      <c r="U186" s="544">
        <v>25553.696708853102</v>
      </c>
      <c r="V186" s="473"/>
      <c r="W186" s="547">
        <v>19737.179405624</v>
      </c>
      <c r="X186" s="217" t="s">
        <v>10</v>
      </c>
      <c r="Y186" s="2"/>
      <c r="Z186" s="606">
        <v>19</v>
      </c>
      <c r="AA186" s="608">
        <f t="shared" si="8"/>
        <v>15635.382660954003</v>
      </c>
      <c r="AB186" s="606">
        <v>10</v>
      </c>
      <c r="AC186" s="608">
        <f t="shared" si="9"/>
        <v>20250.998051083829</v>
      </c>
      <c r="AD186" s="606">
        <v>5</v>
      </c>
      <c r="AE186" s="608">
        <f t="shared" si="10"/>
        <v>23325.157504834166</v>
      </c>
      <c r="AF186" s="606"/>
      <c r="AG186" s="608">
        <f t="shared" si="11"/>
        <v>19737.179405624</v>
      </c>
    </row>
    <row r="187" spans="1:33">
      <c r="A187" s="2"/>
      <c r="B187" s="624" t="s">
        <v>109</v>
      </c>
      <c r="C187" s="473">
        <v>2081.4553619927001</v>
      </c>
      <c r="D187" s="473">
        <v>2079.3551075667783</v>
      </c>
      <c r="E187" s="473">
        <v>2066.0130576607676</v>
      </c>
      <c r="F187" s="473">
        <v>2106.8237584273829</v>
      </c>
      <c r="G187" s="473">
        <v>2176.6462488938619</v>
      </c>
      <c r="H187" s="473">
        <v>2335.1618381279227</v>
      </c>
      <c r="I187" s="473">
        <v>2477.9932521801693</v>
      </c>
      <c r="J187" s="473">
        <v>2678.298444661104</v>
      </c>
      <c r="K187" s="473">
        <v>2656.8644551788566</v>
      </c>
      <c r="L187" s="473">
        <v>2791.714611487876</v>
      </c>
      <c r="M187" s="473">
        <v>3039.7862363712857</v>
      </c>
      <c r="N187" s="473">
        <v>3069.7580977651869</v>
      </c>
      <c r="O187" s="473">
        <v>3206.1962448309782</v>
      </c>
      <c r="P187" s="543">
        <v>3318.8047687147391</v>
      </c>
      <c r="Q187" s="543">
        <v>3763.0778785842581</v>
      </c>
      <c r="R187" s="543">
        <v>4081.29824656452</v>
      </c>
      <c r="S187" s="543">
        <v>4209.0436623651794</v>
      </c>
      <c r="T187" s="473">
        <v>4353.2833571561041</v>
      </c>
      <c r="U187" s="544">
        <v>4336.2446570943684</v>
      </c>
      <c r="V187" s="473"/>
      <c r="W187" s="547">
        <v>3585.4827311948143</v>
      </c>
      <c r="X187" s="217" t="s">
        <v>10</v>
      </c>
      <c r="Y187" s="2"/>
      <c r="Z187" s="606">
        <v>19</v>
      </c>
      <c r="AA187" s="608">
        <f t="shared" si="8"/>
        <v>2990.9378571381071</v>
      </c>
      <c r="AB187" s="606">
        <v>10</v>
      </c>
      <c r="AC187" s="608">
        <f t="shared" si="9"/>
        <v>3616.9207760934501</v>
      </c>
      <c r="AD187" s="606">
        <v>5</v>
      </c>
      <c r="AE187" s="608">
        <f t="shared" si="10"/>
        <v>4148.5895603528861</v>
      </c>
      <c r="AF187" s="606"/>
      <c r="AG187" s="608">
        <f t="shared" si="11"/>
        <v>3585.4827311948143</v>
      </c>
    </row>
    <row r="188" spans="1:33">
      <c r="A188" s="2"/>
      <c r="B188" s="624" t="s">
        <v>155</v>
      </c>
      <c r="C188" s="473">
        <v>6353.2378620899835</v>
      </c>
      <c r="D188" s="473">
        <v>6313.6155147019272</v>
      </c>
      <c r="E188" s="473">
        <v>6292.1212434596418</v>
      </c>
      <c r="F188" s="473">
        <v>6565.9836762214363</v>
      </c>
      <c r="G188" s="473">
        <v>6896.8783383817254</v>
      </c>
      <c r="H188" s="473">
        <v>7146.7740041345651</v>
      </c>
      <c r="I188" s="473">
        <v>7600.7040303897784</v>
      </c>
      <c r="J188" s="473">
        <v>8111.1379285929797</v>
      </c>
      <c r="K188" s="473">
        <v>8674.8954999946582</v>
      </c>
      <c r="L188" s="473">
        <v>8601.5401649727319</v>
      </c>
      <c r="M188" s="473">
        <v>9541.3718041362208</v>
      </c>
      <c r="N188" s="473">
        <v>10016.770371171466</v>
      </c>
      <c r="O188" s="473">
        <v>10015.486047451119</v>
      </c>
      <c r="P188" s="543">
        <v>10898.449016468672</v>
      </c>
      <c r="Q188" s="543">
        <v>11486.944372539381</v>
      </c>
      <c r="R188" s="543">
        <v>11807.772589295409</v>
      </c>
      <c r="S188" s="543">
        <v>12287.985879323787</v>
      </c>
      <c r="T188" s="473">
        <v>12971.683845029107</v>
      </c>
      <c r="U188" s="544">
        <v>13599.926563259389</v>
      </c>
      <c r="V188" s="473"/>
      <c r="W188" s="547">
        <v>10924.609427042853</v>
      </c>
      <c r="X188" s="217" t="s">
        <v>411</v>
      </c>
      <c r="Y188" s="2"/>
      <c r="Z188" s="606">
        <v>19</v>
      </c>
      <c r="AA188" s="608">
        <f t="shared" si="8"/>
        <v>9220.1725658744199</v>
      </c>
      <c r="AB188" s="606">
        <v>10</v>
      </c>
      <c r="AC188" s="608">
        <f t="shared" si="9"/>
        <v>11122.793065364727</v>
      </c>
      <c r="AD188" s="606">
        <v>5</v>
      </c>
      <c r="AE188" s="608">
        <f t="shared" si="10"/>
        <v>12430.862649889415</v>
      </c>
      <c r="AF188" s="606"/>
      <c r="AG188" s="608">
        <f t="shared" si="11"/>
        <v>10924.609427042853</v>
      </c>
    </row>
    <row r="189" spans="1:33">
      <c r="A189" s="2"/>
      <c r="B189" s="624" t="s">
        <v>98</v>
      </c>
      <c r="C189" s="473">
        <v>5115.1279185920221</v>
      </c>
      <c r="D189" s="473">
        <v>5193.0246532097754</v>
      </c>
      <c r="E189" s="473">
        <v>5500.9240898962962</v>
      </c>
      <c r="F189" s="473">
        <v>5778.612058881572</v>
      </c>
      <c r="G189" s="473">
        <v>6171.5981358270164</v>
      </c>
      <c r="H189" s="473">
        <v>6705.0880802539268</v>
      </c>
      <c r="I189" s="473">
        <v>7365.736619367628</v>
      </c>
      <c r="J189" s="473">
        <v>8140.9796817292554</v>
      </c>
      <c r="K189" s="473">
        <v>8984.0794573971834</v>
      </c>
      <c r="L189" s="473">
        <v>9078.556656828423</v>
      </c>
      <c r="M189" s="473">
        <v>9869.0704162494876</v>
      </c>
      <c r="N189" s="473">
        <v>10626.077133757815</v>
      </c>
      <c r="O189" s="473">
        <v>11400.335732508014</v>
      </c>
      <c r="P189" s="543">
        <v>12169.120077503112</v>
      </c>
      <c r="Q189" s="543">
        <v>12561.245449828804</v>
      </c>
      <c r="R189" s="543">
        <v>12944.822337892603</v>
      </c>
      <c r="S189" s="543">
        <v>13403.447265344332</v>
      </c>
      <c r="T189" s="473">
        <v>13771.459945296225</v>
      </c>
      <c r="U189" s="544">
        <v>14418.070667873031</v>
      </c>
      <c r="V189" s="473"/>
      <c r="W189" s="547">
        <v>11625.156854522545</v>
      </c>
      <c r="X189" s="217" t="s">
        <v>411</v>
      </c>
      <c r="Y189" s="2"/>
      <c r="Z189" s="606">
        <v>19</v>
      </c>
      <c r="AA189" s="608">
        <f t="shared" si="8"/>
        <v>9431.4408620124486</v>
      </c>
      <c r="AB189" s="606">
        <v>10</v>
      </c>
      <c r="AC189" s="608">
        <f t="shared" si="9"/>
        <v>12024.220568308187</v>
      </c>
      <c r="AD189" s="606">
        <v>5</v>
      </c>
      <c r="AE189" s="608">
        <f t="shared" si="10"/>
        <v>13419.809133247001</v>
      </c>
      <c r="AF189" s="606"/>
      <c r="AG189" s="608">
        <f t="shared" si="11"/>
        <v>11625.156854522545</v>
      </c>
    </row>
    <row r="190" spans="1:33">
      <c r="A190" s="2"/>
      <c r="B190" s="624" t="s">
        <v>156</v>
      </c>
      <c r="C190" s="473">
        <v>3361.3258493587418</v>
      </c>
      <c r="D190" s="473">
        <v>3459.8859459821683</v>
      </c>
      <c r="E190" s="473">
        <v>3566.9838399655209</v>
      </c>
      <c r="F190" s="473">
        <v>3736.3556918721092</v>
      </c>
      <c r="G190" s="473">
        <v>4013.774343192681</v>
      </c>
      <c r="H190" s="473">
        <v>4255.3752977686918</v>
      </c>
      <c r="I190" s="473">
        <v>4531.9862518644923</v>
      </c>
      <c r="J190" s="473">
        <v>4877.4727385234673</v>
      </c>
      <c r="K190" s="473">
        <v>5093.5783342367531</v>
      </c>
      <c r="L190" s="473">
        <v>5106.39920580137</v>
      </c>
      <c r="M190" s="473">
        <v>5468.305506857454</v>
      </c>
      <c r="N190" s="473">
        <v>5689.7609409830102</v>
      </c>
      <c r="O190" s="473">
        <v>6081.9366666397564</v>
      </c>
      <c r="P190" s="543">
        <v>6514.6671710152095</v>
      </c>
      <c r="Q190" s="543">
        <v>6930.7644631532967</v>
      </c>
      <c r="R190" s="543">
        <v>7313.4098049388804</v>
      </c>
      <c r="S190" s="543">
        <v>7784.1366990414062</v>
      </c>
      <c r="T190" s="473">
        <v>8340.3313306967775</v>
      </c>
      <c r="U190" s="544">
        <v>8951.0856536615247</v>
      </c>
      <c r="V190" s="473"/>
      <c r="W190" s="547">
        <v>6737.4739840793145</v>
      </c>
      <c r="X190" s="217" t="s">
        <v>411</v>
      </c>
      <c r="Y190" s="2"/>
      <c r="Z190" s="606">
        <v>19</v>
      </c>
      <c r="AA190" s="608">
        <f t="shared" si="8"/>
        <v>5530.3966176607018</v>
      </c>
      <c r="AB190" s="606">
        <v>10</v>
      </c>
      <c r="AC190" s="608">
        <f t="shared" si="9"/>
        <v>6818.0797442788662</v>
      </c>
      <c r="AD190" s="606">
        <v>5</v>
      </c>
      <c r="AE190" s="608">
        <f t="shared" si="10"/>
        <v>7863.9455902983773</v>
      </c>
      <c r="AF190" s="606"/>
      <c r="AG190" s="608">
        <f t="shared" si="11"/>
        <v>6737.4739840793145</v>
      </c>
    </row>
    <row r="191" spans="1:33">
      <c r="A191" s="2"/>
      <c r="B191" s="624" t="s">
        <v>61</v>
      </c>
      <c r="C191" s="473">
        <v>10652.908289011915</v>
      </c>
      <c r="D191" s="473">
        <v>11101.97471171235</v>
      </c>
      <c r="E191" s="473">
        <v>11781.056352439515</v>
      </c>
      <c r="F191" s="473">
        <v>12257.14486680741</v>
      </c>
      <c r="G191" s="473">
        <v>13341.099999251574</v>
      </c>
      <c r="H191" s="473">
        <v>13895.923541690619</v>
      </c>
      <c r="I191" s="473">
        <v>15142.184873536298</v>
      </c>
      <c r="J191" s="473">
        <v>16787.970246315177</v>
      </c>
      <c r="K191" s="473">
        <v>18310.443208668483</v>
      </c>
      <c r="L191" s="473">
        <v>19246.448675482818</v>
      </c>
      <c r="M191" s="473">
        <v>21048.330521310847</v>
      </c>
      <c r="N191" s="473">
        <v>22850.638846028618</v>
      </c>
      <c r="O191" s="473">
        <v>23833.209704918652</v>
      </c>
      <c r="P191" s="543">
        <v>24719.247505352094</v>
      </c>
      <c r="Q191" s="543">
        <v>25612.257831143841</v>
      </c>
      <c r="R191" s="543">
        <v>26856.035219263318</v>
      </c>
      <c r="S191" s="543">
        <v>27735.350849501872</v>
      </c>
      <c r="T191" s="473">
        <v>29922.204979343991</v>
      </c>
      <c r="U191" s="544">
        <v>31336.603496668569</v>
      </c>
      <c r="V191" s="473"/>
      <c r="W191" s="547">
        <v>24473.560969159258</v>
      </c>
      <c r="X191" s="217" t="s">
        <v>10</v>
      </c>
      <c r="Y191" s="2"/>
      <c r="Z191" s="606">
        <v>19</v>
      </c>
      <c r="AA191" s="608">
        <f t="shared" si="8"/>
        <v>19812.159669391996</v>
      </c>
      <c r="AB191" s="606">
        <v>10</v>
      </c>
      <c r="AC191" s="608">
        <f t="shared" si="9"/>
        <v>25316.032762901461</v>
      </c>
      <c r="AD191" s="606">
        <v>5</v>
      </c>
      <c r="AE191" s="608">
        <f t="shared" si="10"/>
        <v>28292.490475184321</v>
      </c>
      <c r="AF191" s="606"/>
      <c r="AG191" s="608">
        <f t="shared" si="11"/>
        <v>24473.560969159258</v>
      </c>
    </row>
    <row r="192" spans="1:33">
      <c r="A192" s="2"/>
      <c r="B192" s="624" t="s">
        <v>54</v>
      </c>
      <c r="C192" s="473">
        <v>18879.286691519679</v>
      </c>
      <c r="D192" s="473">
        <v>19533.066098630694</v>
      </c>
      <c r="E192" s="473">
        <v>20356.647299736018</v>
      </c>
      <c r="F192" s="473">
        <v>20827.984236148033</v>
      </c>
      <c r="G192" s="473">
        <v>21458.27673725949</v>
      </c>
      <c r="H192" s="473">
        <v>22725.277494608355</v>
      </c>
      <c r="I192" s="473">
        <v>24657.104822569039</v>
      </c>
      <c r="J192" s="473">
        <v>25708.246192201597</v>
      </c>
      <c r="K192" s="473">
        <v>26665.837295293903</v>
      </c>
      <c r="L192" s="473">
        <v>26464.310805365516</v>
      </c>
      <c r="M192" s="473">
        <v>27259.766098617722</v>
      </c>
      <c r="N192" s="473">
        <v>26769.511885000364</v>
      </c>
      <c r="O192" s="473">
        <v>26438.016301997348</v>
      </c>
      <c r="P192" s="543">
        <v>27936.039664456341</v>
      </c>
      <c r="Q192" s="543">
        <v>28742.440378350919</v>
      </c>
      <c r="R192" s="543">
        <v>29668.859200484309</v>
      </c>
      <c r="S192" s="543">
        <v>31043.56386224362</v>
      </c>
      <c r="T192" s="473">
        <v>32777.401974035092</v>
      </c>
      <c r="U192" s="544">
        <v>33415.437900689372</v>
      </c>
      <c r="V192" s="473"/>
      <c r="W192" s="547">
        <v>28680.131734642404</v>
      </c>
      <c r="X192" s="217" t="s">
        <v>10</v>
      </c>
      <c r="Y192" s="2"/>
      <c r="Z192" s="606">
        <v>19</v>
      </c>
      <c r="AA192" s="608">
        <f t="shared" si="8"/>
        <v>25859.319733642493</v>
      </c>
      <c r="AB192" s="606">
        <v>10</v>
      </c>
      <c r="AC192" s="608">
        <f t="shared" si="9"/>
        <v>29051.534807124051</v>
      </c>
      <c r="AD192" s="606">
        <v>5</v>
      </c>
      <c r="AE192" s="608">
        <f t="shared" si="10"/>
        <v>31129.540663160664</v>
      </c>
      <c r="AF192" s="606"/>
      <c r="AG192" s="608">
        <f t="shared" si="11"/>
        <v>28680.131734642404</v>
      </c>
    </row>
    <row r="193" spans="1:33">
      <c r="A193" s="2"/>
      <c r="B193" s="624" t="s">
        <v>14</v>
      </c>
      <c r="C193" s="473">
        <v>86169.394324970213</v>
      </c>
      <c r="D193" s="473">
        <v>88138.422440596929</v>
      </c>
      <c r="E193" s="473">
        <v>92091.27660047682</v>
      </c>
      <c r="F193" s="473">
        <v>91451.608539470326</v>
      </c>
      <c r="G193" s="473">
        <v>101329.47870344587</v>
      </c>
      <c r="H193" s="473">
        <v>97768.571145942376</v>
      </c>
      <c r="I193" s="473">
        <v>107541.45580793111</v>
      </c>
      <c r="J193" s="473">
        <v>109362.50761163382</v>
      </c>
      <c r="K193" s="473">
        <v>111255.99439036594</v>
      </c>
      <c r="L193" s="473">
        <v>108953.67710131685</v>
      </c>
      <c r="M193" s="473">
        <v>117518.70090755523</v>
      </c>
      <c r="N193" s="473">
        <v>124024.56816457205</v>
      </c>
      <c r="O193" s="473">
        <v>122674.72365378519</v>
      </c>
      <c r="P193" s="543">
        <v>122495.7880043629</v>
      </c>
      <c r="Q193" s="543">
        <v>123308.20233839603</v>
      </c>
      <c r="R193" s="543">
        <v>123822.08327786482</v>
      </c>
      <c r="S193" s="543">
        <v>123573.63077829753</v>
      </c>
      <c r="T193" s="473">
        <v>124609.30413964976</v>
      </c>
      <c r="U193" s="544">
        <v>126898.42593160507</v>
      </c>
      <c r="V193" s="473"/>
      <c r="W193" s="547">
        <v>118971.26962451579</v>
      </c>
      <c r="X193" s="217" t="s">
        <v>10</v>
      </c>
      <c r="Y193" s="2"/>
      <c r="Z193" s="606">
        <v>19</v>
      </c>
      <c r="AA193" s="608">
        <f t="shared" si="8"/>
        <v>110683.56915064417</v>
      </c>
      <c r="AB193" s="606">
        <v>10</v>
      </c>
      <c r="AC193" s="608">
        <f t="shared" si="9"/>
        <v>121787.91042974056</v>
      </c>
      <c r="AD193" s="606">
        <v>5</v>
      </c>
      <c r="AE193" s="608">
        <f t="shared" si="10"/>
        <v>124442.32929316263</v>
      </c>
      <c r="AF193" s="606"/>
      <c r="AG193" s="608">
        <f t="shared" si="11"/>
        <v>118971.26962451579</v>
      </c>
    </row>
    <row r="194" spans="1:33">
      <c r="A194" s="2"/>
      <c r="B194" s="624" t="s">
        <v>249</v>
      </c>
      <c r="C194" s="555"/>
      <c r="D194" s="555"/>
      <c r="E194" s="555"/>
      <c r="F194" s="555"/>
      <c r="G194" s="555"/>
      <c r="H194" s="555"/>
      <c r="I194" s="555"/>
      <c r="J194" s="555"/>
      <c r="K194" s="555"/>
      <c r="L194" s="555"/>
      <c r="M194" s="555"/>
      <c r="N194" s="555"/>
      <c r="O194" s="555"/>
      <c r="P194" s="551"/>
      <c r="Q194" s="551"/>
      <c r="R194" s="551"/>
      <c r="S194" s="551"/>
      <c r="T194" s="555"/>
      <c r="U194" s="552"/>
      <c r="V194" s="473"/>
      <c r="W194" s="555"/>
      <c r="X194" s="217" t="s">
        <v>329</v>
      </c>
      <c r="Y194" s="2"/>
      <c r="Z194" s="606">
        <v>19</v>
      </c>
      <c r="AA194" s="608">
        <f t="shared" si="8"/>
        <v>0</v>
      </c>
      <c r="AB194" s="606">
        <v>10</v>
      </c>
      <c r="AC194" s="608">
        <f t="shared" si="9"/>
        <v>0</v>
      </c>
      <c r="AD194" s="606">
        <v>5</v>
      </c>
      <c r="AE194" s="608">
        <f t="shared" si="10"/>
        <v>0</v>
      </c>
      <c r="AF194" s="606"/>
      <c r="AG194" s="608">
        <f t="shared" si="11"/>
        <v>0</v>
      </c>
    </row>
    <row r="195" spans="1:33">
      <c r="A195" s="2"/>
      <c r="B195" s="624" t="s">
        <v>91</v>
      </c>
      <c r="C195" s="473">
        <v>5848.8853762303761</v>
      </c>
      <c r="D195" s="473">
        <v>6521.4153787086816</v>
      </c>
      <c r="E195" s="473">
        <v>7162.3356541613803</v>
      </c>
      <c r="F195" s="473">
        <v>7551.6047785096662</v>
      </c>
      <c r="G195" s="473">
        <v>8982.1013371868576</v>
      </c>
      <c r="H195" s="473">
        <v>9602.1261987765192</v>
      </c>
      <c r="I195" s="473">
        <v>11544.682725752791</v>
      </c>
      <c r="J195" s="473">
        <v>13686.830972026248</v>
      </c>
      <c r="K195" s="473">
        <v>16782.232098128035</v>
      </c>
      <c r="L195" s="473">
        <v>16635.229798445354</v>
      </c>
      <c r="M195" s="473">
        <v>16966.460609266025</v>
      </c>
      <c r="N195" s="473">
        <v>17907.674626981167</v>
      </c>
      <c r="O195" s="473">
        <v>18931.532496888245</v>
      </c>
      <c r="P195" s="543">
        <v>19797.378874675709</v>
      </c>
      <c r="Q195" s="543">
        <v>20623.324369433856</v>
      </c>
      <c r="R195" s="543">
        <v>21631.770154175909</v>
      </c>
      <c r="S195" s="543">
        <v>23868.069196030719</v>
      </c>
      <c r="T195" s="473">
        <v>26631.879480356933</v>
      </c>
      <c r="U195" s="544">
        <v>28206.357049756058</v>
      </c>
      <c r="V195" s="473"/>
      <c r="W195" s="547">
        <v>20347.624522297763</v>
      </c>
      <c r="X195" s="217" t="s">
        <v>10</v>
      </c>
      <c r="Y195" s="2"/>
      <c r="Z195" s="606">
        <v>19</v>
      </c>
      <c r="AA195" s="608">
        <f t="shared" si="8"/>
        <v>15730.625851341605</v>
      </c>
      <c r="AB195" s="606">
        <v>10</v>
      </c>
      <c r="AC195" s="608">
        <f t="shared" si="9"/>
        <v>21119.967665600998</v>
      </c>
      <c r="AD195" s="606">
        <v>5</v>
      </c>
      <c r="AE195" s="608">
        <f t="shared" si="10"/>
        <v>24192.280049950692</v>
      </c>
      <c r="AF195" s="606"/>
      <c r="AG195" s="608">
        <f t="shared" si="11"/>
        <v>20347.624522297763</v>
      </c>
    </row>
    <row r="196" spans="1:33">
      <c r="A196" s="2"/>
      <c r="B196" s="624" t="s">
        <v>44</v>
      </c>
      <c r="C196" s="473">
        <v>6825.4060375949302</v>
      </c>
      <c r="D196" s="473">
        <v>7361.3837995219401</v>
      </c>
      <c r="E196" s="473">
        <v>8037.4994820789498</v>
      </c>
      <c r="F196" s="473">
        <v>9254.5602974286794</v>
      </c>
      <c r="G196" s="473">
        <v>10226.7847523037</v>
      </c>
      <c r="H196" s="473">
        <v>11822.3709000989</v>
      </c>
      <c r="I196" s="473">
        <v>14912.2452959989</v>
      </c>
      <c r="J196" s="473">
        <v>16648.244671067299</v>
      </c>
      <c r="K196" s="473">
        <v>20163.611675727101</v>
      </c>
      <c r="L196" s="473">
        <v>19389.9421268072</v>
      </c>
      <c r="M196" s="473">
        <v>20490.1294447295</v>
      </c>
      <c r="N196" s="473">
        <v>24310.043965548</v>
      </c>
      <c r="O196" s="473">
        <v>25784.567158839502</v>
      </c>
      <c r="P196" s="543">
        <v>26240.274504790301</v>
      </c>
      <c r="Q196" s="543">
        <v>25751.514137268801</v>
      </c>
      <c r="R196" s="543">
        <v>24061.0993654187</v>
      </c>
      <c r="S196" s="543">
        <v>24072.277925897899</v>
      </c>
      <c r="T196" s="473">
        <v>25766.9288144165</v>
      </c>
      <c r="U196" s="544">
        <v>27147.333582245101</v>
      </c>
      <c r="V196" s="473"/>
      <c r="W196" s="547">
        <v>22663.680937246449</v>
      </c>
      <c r="X196" s="217" t="s">
        <v>10</v>
      </c>
      <c r="Y196" s="2"/>
      <c r="Z196" s="606">
        <v>19</v>
      </c>
      <c r="AA196" s="608">
        <f t="shared" si="8"/>
        <v>18329.800944093786</v>
      </c>
      <c r="AB196" s="606">
        <v>10</v>
      </c>
      <c r="AC196" s="608">
        <f t="shared" si="9"/>
        <v>24301.41110259615</v>
      </c>
      <c r="AD196" s="606">
        <v>5</v>
      </c>
      <c r="AE196" s="608">
        <f t="shared" si="10"/>
        <v>25359.830765049403</v>
      </c>
      <c r="AF196" s="606"/>
      <c r="AG196" s="608">
        <f t="shared" si="11"/>
        <v>22663.680937246449</v>
      </c>
    </row>
    <row r="197" spans="1:33">
      <c r="A197" s="2"/>
      <c r="B197" s="624" t="s">
        <v>157</v>
      </c>
      <c r="C197" s="473">
        <v>637.98981279296663</v>
      </c>
      <c r="D197" s="473">
        <v>681.73975578164652</v>
      </c>
      <c r="E197" s="473">
        <v>765.65849627537955</v>
      </c>
      <c r="F197" s="473">
        <v>784.93510497367765</v>
      </c>
      <c r="G197" s="473">
        <v>853.79194055636538</v>
      </c>
      <c r="H197" s="473">
        <v>945.55416728316231</v>
      </c>
      <c r="I197" s="473">
        <v>1054.4658165180506</v>
      </c>
      <c r="J197" s="473">
        <v>1136.4869589380621</v>
      </c>
      <c r="K197" s="473">
        <v>1253.9966331861717</v>
      </c>
      <c r="L197" s="473">
        <v>1307.0683247276334</v>
      </c>
      <c r="M197" s="473">
        <v>1383.0133874201133</v>
      </c>
      <c r="N197" s="473">
        <v>1486.6554736398175</v>
      </c>
      <c r="O197" s="473">
        <v>1606.102664451432</v>
      </c>
      <c r="P197" s="543">
        <v>1669.9718659805342</v>
      </c>
      <c r="Q197" s="543">
        <v>1762.105584982786</v>
      </c>
      <c r="R197" s="543">
        <v>1890.2036749324984</v>
      </c>
      <c r="S197" s="543">
        <v>1973.1469663416974</v>
      </c>
      <c r="T197" s="473">
        <v>2078.0527553321604</v>
      </c>
      <c r="U197" s="544">
        <v>2251.5563884336307</v>
      </c>
      <c r="V197" s="473"/>
      <c r="W197" s="547">
        <v>1691.6966779385036</v>
      </c>
      <c r="X197" s="217" t="s">
        <v>411</v>
      </c>
      <c r="Y197" s="2"/>
      <c r="Z197" s="606">
        <v>19</v>
      </c>
      <c r="AA197" s="608">
        <f t="shared" si="8"/>
        <v>1343.2892511867256</v>
      </c>
      <c r="AB197" s="606">
        <v>10</v>
      </c>
      <c r="AC197" s="608">
        <f t="shared" si="9"/>
        <v>1740.7877086242304</v>
      </c>
      <c r="AD197" s="606">
        <v>5</v>
      </c>
      <c r="AE197" s="608">
        <f t="shared" si="10"/>
        <v>1991.0130740045547</v>
      </c>
      <c r="AF197" s="606"/>
      <c r="AG197" s="608">
        <f t="shared" si="11"/>
        <v>1691.6966779385036</v>
      </c>
    </row>
    <row r="198" spans="1:33">
      <c r="A198" s="2"/>
      <c r="B198" s="624" t="s">
        <v>250</v>
      </c>
      <c r="C198" s="473">
        <v>17734.62003994621</v>
      </c>
      <c r="D198" s="473">
        <v>18898.427892771178</v>
      </c>
      <c r="E198" s="473">
        <v>19424.953319767588</v>
      </c>
      <c r="F198" s="473">
        <v>18861.590231331003</v>
      </c>
      <c r="G198" s="473">
        <v>19903.889224807393</v>
      </c>
      <c r="H198" s="473">
        <v>22257.628213182652</v>
      </c>
      <c r="I198" s="473">
        <v>23359.95825564022</v>
      </c>
      <c r="J198" s="473">
        <v>23754.908406197104</v>
      </c>
      <c r="K198" s="473">
        <v>25570.312482580051</v>
      </c>
      <c r="L198" s="473">
        <v>24685.258214906709</v>
      </c>
      <c r="M198" s="473">
        <v>24033.320384497518</v>
      </c>
      <c r="N198" s="473">
        <v>24766.196053191503</v>
      </c>
      <c r="O198" s="473">
        <v>24461.132483834041</v>
      </c>
      <c r="P198" s="543">
        <v>25999.032801650817</v>
      </c>
      <c r="Q198" s="543">
        <v>27910.150160408586</v>
      </c>
      <c r="R198" s="543">
        <v>28261.412064637319</v>
      </c>
      <c r="S198" s="543">
        <v>29137.821852077621</v>
      </c>
      <c r="T198" s="473">
        <v>28869.689191908819</v>
      </c>
      <c r="U198" s="544">
        <v>30207.79021299673</v>
      </c>
      <c r="V198" s="473"/>
      <c r="W198" s="547">
        <v>26606.99296870617</v>
      </c>
      <c r="X198" s="217" t="s">
        <v>328</v>
      </c>
      <c r="Y198" s="2"/>
      <c r="Z198" s="606">
        <v>19</v>
      </c>
      <c r="AA198" s="608">
        <f t="shared" si="8"/>
        <v>24110.425867701735</v>
      </c>
      <c r="AB198" s="606">
        <v>10</v>
      </c>
      <c r="AC198" s="608">
        <f t="shared" si="9"/>
        <v>26833.180342010961</v>
      </c>
      <c r="AD198" s="606">
        <v>5</v>
      </c>
      <c r="AE198" s="608">
        <f t="shared" si="10"/>
        <v>28877.372696405819</v>
      </c>
      <c r="AF198" s="606"/>
      <c r="AG198" s="608">
        <f t="shared" si="11"/>
        <v>26606.99296870617</v>
      </c>
    </row>
    <row r="199" spans="1:33">
      <c r="A199" s="2"/>
      <c r="B199" s="624" t="s">
        <v>251</v>
      </c>
      <c r="C199" s="473">
        <v>8486.8546991042876</v>
      </c>
      <c r="D199" s="473">
        <v>8300.6314160594302</v>
      </c>
      <c r="E199" s="473">
        <v>8402.6069132744524</v>
      </c>
      <c r="F199" s="473">
        <v>8860.3846355421319</v>
      </c>
      <c r="G199" s="473">
        <v>9682.6140026506073</v>
      </c>
      <c r="H199" s="473">
        <v>9845.8418821806772</v>
      </c>
      <c r="I199" s="473">
        <v>10644.30462534618</v>
      </c>
      <c r="J199" s="473">
        <v>11005.989650564326</v>
      </c>
      <c r="K199" s="473">
        <v>11614.166621803866</v>
      </c>
      <c r="L199" s="473">
        <v>11384.555956473438</v>
      </c>
      <c r="M199" s="473">
        <v>11428.511708471395</v>
      </c>
      <c r="N199" s="473">
        <v>12049.209355057925</v>
      </c>
      <c r="O199" s="473">
        <v>12168.578383048109</v>
      </c>
      <c r="P199" s="543">
        <v>12078.363623333287</v>
      </c>
      <c r="Q199" s="543">
        <v>12416.873447792746</v>
      </c>
      <c r="R199" s="543">
        <v>12520.763222841799</v>
      </c>
      <c r="S199" s="543">
        <v>12990.807746386648</v>
      </c>
      <c r="T199" s="473">
        <v>13505.454772396275</v>
      </c>
      <c r="U199" s="544">
        <v>13881.37213334481</v>
      </c>
      <c r="V199" s="473"/>
      <c r="W199" s="547">
        <v>12208.288552378022</v>
      </c>
      <c r="X199" s="217" t="s">
        <v>10</v>
      </c>
      <c r="Y199" s="2"/>
      <c r="Z199" s="606">
        <v>19</v>
      </c>
      <c r="AA199" s="608">
        <f t="shared" si="8"/>
        <v>11119.362357666971</v>
      </c>
      <c r="AB199" s="606">
        <v>10</v>
      </c>
      <c r="AC199" s="608">
        <f t="shared" si="9"/>
        <v>12442.449034914642</v>
      </c>
      <c r="AD199" s="606">
        <v>5</v>
      </c>
      <c r="AE199" s="608">
        <f t="shared" si="10"/>
        <v>13063.054264552457</v>
      </c>
      <c r="AF199" s="606"/>
      <c r="AG199" s="608">
        <f t="shared" si="11"/>
        <v>12208.288552378022</v>
      </c>
    </row>
    <row r="200" spans="1:33">
      <c r="A200" s="2"/>
      <c r="B200" s="624" t="s">
        <v>252</v>
      </c>
      <c r="C200" s="473">
        <v>6018.0548364210845</v>
      </c>
      <c r="D200" s="473">
        <v>6248.6839486244653</v>
      </c>
      <c r="E200" s="473">
        <v>6736.2423940943572</v>
      </c>
      <c r="F200" s="473">
        <v>7373.3434244774198</v>
      </c>
      <c r="G200" s="473">
        <v>7873.0387431064082</v>
      </c>
      <c r="H200" s="473">
        <v>8312.448941248138</v>
      </c>
      <c r="I200" s="473">
        <v>9223.3660480406652</v>
      </c>
      <c r="J200" s="473">
        <v>9795.3761573360425</v>
      </c>
      <c r="K200" s="473">
        <v>10155.831368016217</v>
      </c>
      <c r="L200" s="473">
        <v>10028.258933946232</v>
      </c>
      <c r="M200" s="473">
        <v>9807.7925862529373</v>
      </c>
      <c r="N200" s="473">
        <v>9965.0645065782828</v>
      </c>
      <c r="O200" s="473">
        <v>10285.280700937108</v>
      </c>
      <c r="P200" s="543">
        <v>10639.246904755521</v>
      </c>
      <c r="Q200" s="543">
        <v>10948.049249392314</v>
      </c>
      <c r="R200" s="543">
        <v>11182.835587821301</v>
      </c>
      <c r="S200" s="543">
        <v>11486.900655090882</v>
      </c>
      <c r="T200" s="473">
        <v>11782.721997299212</v>
      </c>
      <c r="U200" s="544">
        <v>12287.975504958791</v>
      </c>
      <c r="V200" s="473"/>
      <c r="W200" s="547">
        <v>10620.238394019241</v>
      </c>
      <c r="X200" s="217" t="s">
        <v>329</v>
      </c>
      <c r="Y200" s="2"/>
      <c r="Z200" s="606">
        <v>19</v>
      </c>
      <c r="AA200" s="608">
        <f t="shared" si="8"/>
        <v>9481.6059204419671</v>
      </c>
      <c r="AB200" s="606">
        <v>10</v>
      </c>
      <c r="AC200" s="608">
        <f t="shared" si="9"/>
        <v>10841.412662703258</v>
      </c>
      <c r="AD200" s="606">
        <v>5</v>
      </c>
      <c r="AE200" s="608">
        <f t="shared" si="10"/>
        <v>11537.696598912498</v>
      </c>
      <c r="AF200" s="606"/>
      <c r="AG200" s="608">
        <f t="shared" si="11"/>
        <v>10620.238394019241</v>
      </c>
    </row>
    <row r="201" spans="1:33">
      <c r="A201" s="2"/>
      <c r="B201" s="624" t="s">
        <v>253</v>
      </c>
      <c r="C201" s="473">
        <v>3487.1698151200549</v>
      </c>
      <c r="D201" s="473">
        <v>3790.5866875034781</v>
      </c>
      <c r="E201" s="473">
        <v>3994.6948344183315</v>
      </c>
      <c r="F201" s="473">
        <v>4226.8040699391113</v>
      </c>
      <c r="G201" s="473">
        <v>4513.2269825297608</v>
      </c>
      <c r="H201" s="473">
        <v>4816.5817539944965</v>
      </c>
      <c r="I201" s="473">
        <v>5027.8968531149922</v>
      </c>
      <c r="J201" s="473">
        <v>5454.1156051082689</v>
      </c>
      <c r="K201" s="473">
        <v>5579.0162168858114</v>
      </c>
      <c r="L201" s="473">
        <v>5313.7576575888734</v>
      </c>
      <c r="M201" s="473">
        <v>5360.9704967996386</v>
      </c>
      <c r="N201" s="473">
        <v>5655.1373338852472</v>
      </c>
      <c r="O201" s="473">
        <v>5480.6059033639194</v>
      </c>
      <c r="P201" s="543">
        <v>5505.9934928557122</v>
      </c>
      <c r="Q201" s="543">
        <v>5570.6205189267612</v>
      </c>
      <c r="R201" s="543">
        <v>5831.5256564887986</v>
      </c>
      <c r="S201" s="543">
        <v>6336.6455005701491</v>
      </c>
      <c r="T201" s="473">
        <v>6495.3877271360461</v>
      </c>
      <c r="U201" s="544">
        <v>6483.534227953387</v>
      </c>
      <c r="V201" s="473"/>
      <c r="W201" s="547">
        <v>5717.8337247692734</v>
      </c>
      <c r="X201" s="217" t="s">
        <v>411</v>
      </c>
      <c r="Y201" s="2"/>
      <c r="Z201" s="606">
        <v>19</v>
      </c>
      <c r="AA201" s="608">
        <f t="shared" si="8"/>
        <v>5206.5405965359378</v>
      </c>
      <c r="AB201" s="606">
        <v>10</v>
      </c>
      <c r="AC201" s="608">
        <f t="shared" si="9"/>
        <v>5803.4178515568537</v>
      </c>
      <c r="AD201" s="606">
        <v>5</v>
      </c>
      <c r="AE201" s="608">
        <f t="shared" si="10"/>
        <v>6143.5427262150288</v>
      </c>
      <c r="AF201" s="606"/>
      <c r="AG201" s="608">
        <f t="shared" si="11"/>
        <v>5717.8337247692734</v>
      </c>
    </row>
    <row r="202" spans="1:33">
      <c r="A202" s="2"/>
      <c r="B202" s="624" t="s">
        <v>254</v>
      </c>
      <c r="C202" s="548">
        <v>1551.7782495806962</v>
      </c>
      <c r="D202" s="473">
        <v>1605.1921210626001</v>
      </c>
      <c r="E202" s="473">
        <v>1638.8615931269562</v>
      </c>
      <c r="F202" s="473">
        <v>1743.9236784786872</v>
      </c>
      <c r="G202" s="473">
        <v>1819.3233726542312</v>
      </c>
      <c r="H202" s="473">
        <v>1961.4207702384972</v>
      </c>
      <c r="I202" s="473">
        <v>2147.5825092627774</v>
      </c>
      <c r="J202" s="473">
        <v>2213.7788556400442</v>
      </c>
      <c r="K202" s="473">
        <v>2372.8154292040949</v>
      </c>
      <c r="L202" s="473">
        <v>2382.6916492394507</v>
      </c>
      <c r="M202" s="473">
        <v>2507.202711902039</v>
      </c>
      <c r="N202" s="473">
        <v>2612.0101469872357</v>
      </c>
      <c r="O202" s="473">
        <v>2689.2012043898289</v>
      </c>
      <c r="P202" s="543">
        <v>2813.153486649433</v>
      </c>
      <c r="Q202" s="543">
        <v>2997.3224552029787</v>
      </c>
      <c r="R202" s="543">
        <v>3086.0250979521411</v>
      </c>
      <c r="S202" s="543">
        <v>3189.2518129473629</v>
      </c>
      <c r="T202" s="473">
        <v>3312.7279685623826</v>
      </c>
      <c r="U202" s="544">
        <v>3418.5869298218645</v>
      </c>
      <c r="V202" s="473"/>
      <c r="W202" s="547">
        <v>2841.9869092788922</v>
      </c>
      <c r="X202" s="217" t="s">
        <v>411</v>
      </c>
      <c r="Y202" s="2"/>
      <c r="Z202" s="606">
        <v>19</v>
      </c>
      <c r="AA202" s="608">
        <f t="shared" si="8"/>
        <v>2424.3605285738581</v>
      </c>
      <c r="AB202" s="606">
        <v>10</v>
      </c>
      <c r="AC202" s="608">
        <f t="shared" si="9"/>
        <v>2900.8173463654721</v>
      </c>
      <c r="AD202" s="606">
        <v>5</v>
      </c>
      <c r="AE202" s="608">
        <f t="shared" si="10"/>
        <v>3200.7828528973455</v>
      </c>
      <c r="AF202" s="606"/>
      <c r="AG202" s="608">
        <f t="shared" si="11"/>
        <v>2841.9869092788922</v>
      </c>
    </row>
    <row r="203" spans="1:33">
      <c r="A203" s="2"/>
      <c r="B203" s="624" t="s">
        <v>21</v>
      </c>
      <c r="C203" s="473">
        <v>34440.705843715201</v>
      </c>
      <c r="D203" s="473">
        <v>33886.430818287983</v>
      </c>
      <c r="E203" s="473">
        <v>32527.434699248955</v>
      </c>
      <c r="F203" s="473">
        <v>35787.182036691142</v>
      </c>
      <c r="G203" s="473">
        <v>38515.947135105205</v>
      </c>
      <c r="H203" s="473">
        <v>40726.05788165002</v>
      </c>
      <c r="I203" s="473">
        <v>41927.621254865757</v>
      </c>
      <c r="J203" s="473">
        <v>42654.274188051881</v>
      </c>
      <c r="K203" s="473">
        <v>44945.321132702091</v>
      </c>
      <c r="L203" s="473">
        <v>43119.884393929467</v>
      </c>
      <c r="M203" s="473">
        <v>44498.67573694812</v>
      </c>
      <c r="N203" s="473">
        <v>48473.709208094355</v>
      </c>
      <c r="O203" s="473">
        <v>50491.54740147313</v>
      </c>
      <c r="P203" s="543">
        <v>51188.963636596476</v>
      </c>
      <c r="Q203" s="543">
        <v>52550.792456463336</v>
      </c>
      <c r="R203" s="543">
        <v>53897.943975269874</v>
      </c>
      <c r="S203" s="543">
        <v>54159.792385034372</v>
      </c>
      <c r="T203" s="473">
        <v>53693.369701248012</v>
      </c>
      <c r="U203" s="544">
        <v>55335.679589227067</v>
      </c>
      <c r="V203" s="473"/>
      <c r="W203" s="547">
        <v>49851.29493688183</v>
      </c>
      <c r="X203" s="217" t="s">
        <v>10</v>
      </c>
      <c r="Y203" s="2"/>
      <c r="Z203" s="606">
        <v>19</v>
      </c>
      <c r="AA203" s="608">
        <f t="shared" si="8"/>
        <v>44885.33334076855</v>
      </c>
      <c r="AB203" s="606">
        <v>10</v>
      </c>
      <c r="AC203" s="608">
        <f t="shared" si="9"/>
        <v>50741.035848428422</v>
      </c>
      <c r="AD203" s="606">
        <v>5</v>
      </c>
      <c r="AE203" s="608">
        <f t="shared" si="10"/>
        <v>53927.515621448532</v>
      </c>
      <c r="AF203" s="606"/>
      <c r="AG203" s="608">
        <f t="shared" si="11"/>
        <v>49851.29493688183</v>
      </c>
    </row>
    <row r="204" spans="1:33">
      <c r="A204" s="2"/>
      <c r="B204" s="624" t="s">
        <v>158</v>
      </c>
      <c r="C204" s="473">
        <v>1923.9821354007079</v>
      </c>
      <c r="D204" s="473">
        <v>2007.4138956681984</v>
      </c>
      <c r="E204" s="473">
        <v>2003.1015850192107</v>
      </c>
      <c r="F204" s="473">
        <v>2123.4337362553269</v>
      </c>
      <c r="G204" s="473">
        <v>2251.2531217602632</v>
      </c>
      <c r="H204" s="473">
        <v>2389.9881798615138</v>
      </c>
      <c r="I204" s="473">
        <v>2458.169033524206</v>
      </c>
      <c r="J204" s="473">
        <v>2579.7744672071235</v>
      </c>
      <c r="K204" s="473">
        <v>2664.22927582072</v>
      </c>
      <c r="L204" s="473">
        <v>2667.3074260529629</v>
      </c>
      <c r="M204" s="473">
        <v>2718.9065715423221</v>
      </c>
      <c r="N204" s="473">
        <v>2739.3356552045843</v>
      </c>
      <c r="O204" s="473">
        <v>2854.1192626555408</v>
      </c>
      <c r="P204" s="543">
        <v>2903.7408258804271</v>
      </c>
      <c r="Q204" s="543">
        <v>3067.0340491796178</v>
      </c>
      <c r="R204" s="543">
        <v>3205.8944991770477</v>
      </c>
      <c r="S204" s="543">
        <v>3351.5366169284125</v>
      </c>
      <c r="T204" s="473">
        <v>3556.1377583339231</v>
      </c>
      <c r="U204" s="544">
        <v>3782.538612644053</v>
      </c>
      <c r="V204" s="473"/>
      <c r="W204" s="547">
        <v>3058.1803854974328</v>
      </c>
      <c r="X204" s="217" t="s">
        <v>411</v>
      </c>
      <c r="Y204" s="2"/>
      <c r="Z204" s="606">
        <v>19</v>
      </c>
      <c r="AA204" s="608">
        <f t="shared" si="8"/>
        <v>2697.2577214797971</v>
      </c>
      <c r="AB204" s="606">
        <v>10</v>
      </c>
      <c r="AC204" s="608">
        <f t="shared" si="9"/>
        <v>3084.6551277598892</v>
      </c>
      <c r="AD204" s="606">
        <v>5</v>
      </c>
      <c r="AE204" s="608">
        <f t="shared" si="10"/>
        <v>3392.6283072526107</v>
      </c>
      <c r="AF204" s="606"/>
      <c r="AG204" s="608">
        <f t="shared" si="11"/>
        <v>3058.1803854974328</v>
      </c>
    </row>
    <row r="205" spans="1:33">
      <c r="A205" s="2"/>
      <c r="B205" s="624" t="s">
        <v>68</v>
      </c>
      <c r="C205" s="473">
        <v>5726.130473886682</v>
      </c>
      <c r="D205" s="473">
        <v>6137.7967378425938</v>
      </c>
      <c r="E205" s="473">
        <v>6800.8772153077507</v>
      </c>
      <c r="F205" s="473">
        <v>7197.8717156928778</v>
      </c>
      <c r="G205" s="473">
        <v>8064.4923250835691</v>
      </c>
      <c r="H205" s="473">
        <v>9181.6925848374722</v>
      </c>
      <c r="I205" s="473">
        <v>10198.610805372928</v>
      </c>
      <c r="J205" s="473">
        <v>11225.362439995562</v>
      </c>
      <c r="K205" s="473">
        <v>12632.1426970174</v>
      </c>
      <c r="L205" s="473">
        <v>12536.504052520069</v>
      </c>
      <c r="M205" s="473">
        <v>12797.324265741552</v>
      </c>
      <c r="N205" s="473">
        <v>13746.926684133437</v>
      </c>
      <c r="O205" s="473">
        <v>13933.838211104417</v>
      </c>
      <c r="P205" s="543">
        <v>14629.070525097188</v>
      </c>
      <c r="Q205" s="543">
        <v>14659.540584377013</v>
      </c>
      <c r="R205" s="543">
        <v>14922.137346299494</v>
      </c>
      <c r="S205" s="543">
        <v>15615.232105943442</v>
      </c>
      <c r="T205" s="473">
        <v>16433.449751773631</v>
      </c>
      <c r="U205" s="544">
        <v>17434.916125390981</v>
      </c>
      <c r="V205" s="473"/>
      <c r="W205" s="547">
        <v>14088.928955426731</v>
      </c>
      <c r="X205" s="217" t="s">
        <v>10</v>
      </c>
      <c r="Y205" s="2"/>
      <c r="Z205" s="606">
        <v>19</v>
      </c>
      <c r="AA205" s="608">
        <f t="shared" si="8"/>
        <v>11782.83771828516</v>
      </c>
      <c r="AB205" s="606">
        <v>10</v>
      </c>
      <c r="AC205" s="608">
        <f t="shared" si="9"/>
        <v>14670.893965238123</v>
      </c>
      <c r="AD205" s="606">
        <v>5</v>
      </c>
      <c r="AE205" s="608">
        <f t="shared" si="10"/>
        <v>15813.055182756911</v>
      </c>
      <c r="AF205" s="606"/>
      <c r="AG205" s="608">
        <f t="shared" si="11"/>
        <v>14088.928955426731</v>
      </c>
    </row>
    <row r="206" spans="1:33">
      <c r="A206" s="2"/>
      <c r="B206" s="624" t="s">
        <v>255</v>
      </c>
      <c r="C206" s="473">
        <v>14684.043605199715</v>
      </c>
      <c r="D206" s="473">
        <v>14652.49076418615</v>
      </c>
      <c r="E206" s="473">
        <v>14611.160797657309</v>
      </c>
      <c r="F206" s="473">
        <v>14165.736177449746</v>
      </c>
      <c r="G206" s="473">
        <v>14184.883704862517</v>
      </c>
      <c r="H206" s="473">
        <v>15870.284554544178</v>
      </c>
      <c r="I206" s="473">
        <v>17520.163143274705</v>
      </c>
      <c r="J206" s="473">
        <v>19764.544725305557</v>
      </c>
      <c r="K206" s="473">
        <v>19280.392695868915</v>
      </c>
      <c r="L206" s="473">
        <v>19137.388701229502</v>
      </c>
      <c r="M206" s="473">
        <v>19948.415723708924</v>
      </c>
      <c r="N206" s="473">
        <v>22556.582570934585</v>
      </c>
      <c r="O206" s="473">
        <v>23051.791714898885</v>
      </c>
      <c r="P206" s="543">
        <v>24412.886204187365</v>
      </c>
      <c r="Q206" s="543">
        <v>25594.103963561221</v>
      </c>
      <c r="R206" s="543">
        <v>26546.405852193395</v>
      </c>
      <c r="S206" s="543">
        <v>27672.518818804285</v>
      </c>
      <c r="T206" s="473">
        <v>29062.262853853244</v>
      </c>
      <c r="U206" s="544">
        <v>30557.075716939304</v>
      </c>
      <c r="V206" s="473"/>
      <c r="W206" s="547">
        <v>24479.667521010269</v>
      </c>
      <c r="X206" s="217" t="s">
        <v>328</v>
      </c>
      <c r="Y206" s="2"/>
      <c r="Z206" s="606">
        <v>19</v>
      </c>
      <c r="AA206" s="608">
        <f t="shared" si="8"/>
        <v>20698.58590992945</v>
      </c>
      <c r="AB206" s="606">
        <v>10</v>
      </c>
      <c r="AC206" s="608">
        <f t="shared" si="9"/>
        <v>24853.943212031074</v>
      </c>
      <c r="AD206" s="606">
        <v>5</v>
      </c>
      <c r="AE206" s="608">
        <f t="shared" si="10"/>
        <v>27886.473441070288</v>
      </c>
      <c r="AF206" s="606"/>
      <c r="AG206" s="608">
        <f t="shared" si="11"/>
        <v>24479.667521010269</v>
      </c>
    </row>
    <row r="207" spans="1:33">
      <c r="A207" s="2"/>
      <c r="B207" s="624" t="s">
        <v>159</v>
      </c>
      <c r="C207" s="473">
        <v>723.10205232110502</v>
      </c>
      <c r="D207" s="473">
        <v>667.39716272326029</v>
      </c>
      <c r="E207" s="473">
        <v>820.51433655230824</v>
      </c>
      <c r="F207" s="473">
        <v>872.25467538440637</v>
      </c>
      <c r="G207" s="473">
        <v>913.91000373001714</v>
      </c>
      <c r="H207" s="473">
        <v>947.91515294291639</v>
      </c>
      <c r="I207" s="473">
        <v>985.79085404208615</v>
      </c>
      <c r="J207" s="473">
        <v>1064.5503552218061</v>
      </c>
      <c r="K207" s="473">
        <v>1116.993886118765</v>
      </c>
      <c r="L207" s="473">
        <v>1135.6311209604269</v>
      </c>
      <c r="M207" s="473">
        <v>1183.3300936168712</v>
      </c>
      <c r="N207" s="473">
        <v>1255.4530381485779</v>
      </c>
      <c r="O207" s="473">
        <v>1440.9974491677738</v>
      </c>
      <c r="P207" s="543">
        <v>1730.9963166071707</v>
      </c>
      <c r="Q207" s="543">
        <v>1803.8630229638543</v>
      </c>
      <c r="R207" s="543">
        <v>1416.3661365767873</v>
      </c>
      <c r="S207" s="543">
        <v>1486.0448514966479</v>
      </c>
      <c r="T207" s="473">
        <v>1544.4292896024567</v>
      </c>
      <c r="U207" s="544">
        <v>1601.9740288578769</v>
      </c>
      <c r="V207" s="473"/>
      <c r="W207" s="547">
        <v>1408.595611233739</v>
      </c>
      <c r="X207" s="217" t="s">
        <v>411</v>
      </c>
      <c r="Y207" s="2"/>
      <c r="Z207" s="606">
        <v>19</v>
      </c>
      <c r="AA207" s="608">
        <f t="shared" si="8"/>
        <v>1195.342833001848</v>
      </c>
      <c r="AB207" s="606">
        <v>10</v>
      </c>
      <c r="AC207" s="608">
        <f t="shared" si="9"/>
        <v>1459.9085347998443</v>
      </c>
      <c r="AD207" s="606">
        <v>5</v>
      </c>
      <c r="AE207" s="608">
        <f t="shared" si="10"/>
        <v>1570.5354658995243</v>
      </c>
      <c r="AF207" s="606"/>
      <c r="AG207" s="608">
        <f t="shared" si="11"/>
        <v>1408.595611233739</v>
      </c>
    </row>
    <row r="208" spans="1:33">
      <c r="A208" s="2"/>
      <c r="B208" s="624" t="s">
        <v>160</v>
      </c>
      <c r="C208" s="473">
        <v>41662.743671869335</v>
      </c>
      <c r="D208" s="473">
        <v>41000.418428772777</v>
      </c>
      <c r="E208" s="473">
        <v>42886.181052102693</v>
      </c>
      <c r="F208" s="473">
        <v>46342.296496114068</v>
      </c>
      <c r="G208" s="473">
        <v>51612.824214012981</v>
      </c>
      <c r="H208" s="473">
        <v>55809.700319493604</v>
      </c>
      <c r="I208" s="473">
        <v>60745.455873874249</v>
      </c>
      <c r="J208" s="473">
        <v>65230.10844044228</v>
      </c>
      <c r="K208" s="473">
        <v>64230.635958306171</v>
      </c>
      <c r="L208" s="473">
        <v>62873.494749810678</v>
      </c>
      <c r="M208" s="473">
        <v>71565.999728719238</v>
      </c>
      <c r="N208" s="473">
        <v>76034.334063520597</v>
      </c>
      <c r="O208" s="473">
        <v>78978.822853623395</v>
      </c>
      <c r="P208" s="543">
        <v>82881.406998983672</v>
      </c>
      <c r="Q208" s="543">
        <v>86611.513586388668</v>
      </c>
      <c r="R208" s="543">
        <v>89007.460802474583</v>
      </c>
      <c r="S208" s="543">
        <v>91452.042729971639</v>
      </c>
      <c r="T208" s="473">
        <v>96552.60260720618</v>
      </c>
      <c r="U208" s="544">
        <v>101531.6302280674</v>
      </c>
      <c r="V208" s="473"/>
      <c r="W208" s="547">
        <v>81856.654534947767</v>
      </c>
      <c r="X208" s="217" t="s">
        <v>10</v>
      </c>
      <c r="Y208" s="2"/>
      <c r="Z208" s="606">
        <v>19</v>
      </c>
      <c r="AA208" s="608">
        <f t="shared" si="8"/>
        <v>68789.982779144964</v>
      </c>
      <c r="AB208" s="606">
        <v>10</v>
      </c>
      <c r="AC208" s="608">
        <f t="shared" si="9"/>
        <v>83748.930834876621</v>
      </c>
      <c r="AD208" s="606">
        <v>5</v>
      </c>
      <c r="AE208" s="608">
        <f t="shared" si="10"/>
        <v>93031.049990821703</v>
      </c>
      <c r="AF208" s="606"/>
      <c r="AG208" s="608">
        <f t="shared" si="11"/>
        <v>81856.654534947767</v>
      </c>
    </row>
    <row r="209" spans="1:33">
      <c r="A209" s="2"/>
      <c r="B209" s="624" t="s">
        <v>64</v>
      </c>
      <c r="C209" s="473">
        <v>11378.142185671433</v>
      </c>
      <c r="D209" s="473">
        <v>12391.153175620984</v>
      </c>
      <c r="E209" s="473">
        <v>13312.203306834008</v>
      </c>
      <c r="F209" s="473">
        <v>14165.404101845565</v>
      </c>
      <c r="G209" s="473">
        <v>15212.459627471551</v>
      </c>
      <c r="H209" s="473">
        <v>16639.394123979913</v>
      </c>
      <c r="I209" s="473">
        <v>18894.404348088705</v>
      </c>
      <c r="J209" s="473">
        <v>21201.858529077828</v>
      </c>
      <c r="K209" s="473">
        <v>23725.857755899597</v>
      </c>
      <c r="L209" s="473">
        <v>23085.332891061775</v>
      </c>
      <c r="M209" s="473">
        <v>25152.764199639958</v>
      </c>
      <c r="N209" s="473">
        <v>26049.792384201595</v>
      </c>
      <c r="O209" s="473">
        <v>26933.422216762581</v>
      </c>
      <c r="P209" s="473">
        <v>27967.172303374085</v>
      </c>
      <c r="Q209" s="543">
        <v>28991.56583083947</v>
      </c>
      <c r="R209" s="543">
        <v>29924.121548370174</v>
      </c>
      <c r="S209" s="543">
        <v>30824.596194982711</v>
      </c>
      <c r="T209" s="473">
        <v>32243.849513253121</v>
      </c>
      <c r="U209" s="544">
        <v>33736.400937171951</v>
      </c>
      <c r="V209" s="473"/>
      <c r="W209" s="547">
        <v>27454.299275527057</v>
      </c>
      <c r="X209" s="217" t="s">
        <v>10</v>
      </c>
      <c r="Y209" s="2"/>
      <c r="Z209" s="606">
        <v>19</v>
      </c>
      <c r="AA209" s="608">
        <f t="shared" si="8"/>
        <v>22727.889219691948</v>
      </c>
      <c r="AB209" s="606">
        <v>10</v>
      </c>
      <c r="AC209" s="608">
        <f t="shared" si="9"/>
        <v>28490.901801965741</v>
      </c>
      <c r="AD209" s="606">
        <v>5</v>
      </c>
      <c r="AE209" s="608">
        <f t="shared" si="10"/>
        <v>31144.106804923485</v>
      </c>
      <c r="AF209" s="606"/>
      <c r="AG209" s="608">
        <f t="shared" si="11"/>
        <v>27454.299275527057</v>
      </c>
    </row>
    <row r="210" spans="1:33">
      <c r="A210" s="2"/>
      <c r="B210" s="624" t="s">
        <v>41</v>
      </c>
      <c r="C210" s="473">
        <v>18003.72502877704</v>
      </c>
      <c r="D210" s="473">
        <v>18956.120753052815</v>
      </c>
      <c r="E210" s="473">
        <v>20241.525420830847</v>
      </c>
      <c r="F210" s="473">
        <v>21088.99236284813</v>
      </c>
      <c r="G210" s="473">
        <v>22740.22061246532</v>
      </c>
      <c r="H210" s="473">
        <v>23852.643284183148</v>
      </c>
      <c r="I210" s="473">
        <v>25693.730953573402</v>
      </c>
      <c r="J210" s="473">
        <v>27543.491696825207</v>
      </c>
      <c r="K210" s="473">
        <v>29604.291234848079</v>
      </c>
      <c r="L210" s="473">
        <v>27543.391184911157</v>
      </c>
      <c r="M210" s="473">
        <v>27824.648073815097</v>
      </c>
      <c r="N210" s="473">
        <v>28931.383714151776</v>
      </c>
      <c r="O210" s="473">
        <v>29042.820272964134</v>
      </c>
      <c r="P210" s="473">
        <v>29973.699107485143</v>
      </c>
      <c r="Q210" s="543">
        <v>30870.023666742534</v>
      </c>
      <c r="R210" s="543">
        <v>31636.750034272027</v>
      </c>
      <c r="S210" s="543">
        <v>33191.673874473316</v>
      </c>
      <c r="T210" s="473">
        <v>36142.790939265149</v>
      </c>
      <c r="U210" s="544">
        <v>38048.784659197634</v>
      </c>
      <c r="V210" s="473"/>
      <c r="W210" s="547">
        <v>30905.335604167063</v>
      </c>
      <c r="X210" s="217" t="s">
        <v>10</v>
      </c>
      <c r="Y210" s="2"/>
      <c r="Z210" s="606">
        <v>19</v>
      </c>
      <c r="AA210" s="608">
        <f t="shared" si="8"/>
        <v>27417.405624983261</v>
      </c>
      <c r="AB210" s="606">
        <v>10</v>
      </c>
      <c r="AC210" s="608">
        <f t="shared" si="9"/>
        <v>31320.596552727795</v>
      </c>
      <c r="AD210" s="606">
        <v>5</v>
      </c>
      <c r="AE210" s="608">
        <f t="shared" si="10"/>
        <v>33978.004634790137</v>
      </c>
      <c r="AF210" s="606"/>
      <c r="AG210" s="608">
        <f t="shared" si="11"/>
        <v>30905.335604167063</v>
      </c>
    </row>
    <row r="211" spans="1:33">
      <c r="A211" s="2"/>
      <c r="B211" s="624" t="s">
        <v>161</v>
      </c>
      <c r="C211" s="473">
        <v>1445.4862285028692</v>
      </c>
      <c r="D211" s="473">
        <v>1323.1521882928246</v>
      </c>
      <c r="E211" s="473">
        <v>1271.9790252038547</v>
      </c>
      <c r="F211" s="473">
        <v>1344.0553516959085</v>
      </c>
      <c r="G211" s="473">
        <v>1411.4684257429801</v>
      </c>
      <c r="H211" s="473">
        <v>1497.1830339902615</v>
      </c>
      <c r="I211" s="473">
        <v>1611.3740583322708</v>
      </c>
      <c r="J211" s="473">
        <v>1735.8945696380165</v>
      </c>
      <c r="K211" s="473">
        <v>1853.1374653739958</v>
      </c>
      <c r="L211" s="473">
        <v>1737.9725089158237</v>
      </c>
      <c r="M211" s="473">
        <v>1832.8315730862728</v>
      </c>
      <c r="N211" s="473">
        <v>2064.5958034054802</v>
      </c>
      <c r="O211" s="473">
        <v>2142.5070479064334</v>
      </c>
      <c r="P211" s="543">
        <v>2185.8687833000436</v>
      </c>
      <c r="Q211" s="543">
        <v>2216.2650532199182</v>
      </c>
      <c r="R211" s="543">
        <v>2235.8269641723027</v>
      </c>
      <c r="S211" s="543">
        <v>2271.6139148180678</v>
      </c>
      <c r="T211" s="473">
        <v>2337.6426720615182</v>
      </c>
      <c r="U211" s="544">
        <v>2422.8195326674563</v>
      </c>
      <c r="V211" s="473"/>
      <c r="W211" s="547">
        <v>2093.5544989902942</v>
      </c>
      <c r="X211" s="217" t="s">
        <v>411</v>
      </c>
      <c r="Y211" s="2"/>
      <c r="Z211" s="606">
        <v>19</v>
      </c>
      <c r="AA211" s="608">
        <f t="shared" si="8"/>
        <v>1839.0354842276995</v>
      </c>
      <c r="AB211" s="606">
        <v>10</v>
      </c>
      <c r="AC211" s="608">
        <f t="shared" si="9"/>
        <v>2144.7943853553315</v>
      </c>
      <c r="AD211" s="606">
        <v>5</v>
      </c>
      <c r="AE211" s="608">
        <f t="shared" si="10"/>
        <v>2296.8336273878526</v>
      </c>
      <c r="AF211" s="606"/>
      <c r="AG211" s="608">
        <f t="shared" si="11"/>
        <v>2093.5544989902942</v>
      </c>
    </row>
    <row r="212" spans="1:33">
      <c r="A212" s="2"/>
      <c r="B212" s="624" t="s">
        <v>256</v>
      </c>
      <c r="C212" s="555"/>
      <c r="D212" s="555"/>
      <c r="E212" s="555"/>
      <c r="F212" s="555"/>
      <c r="G212" s="555"/>
      <c r="H212" s="555"/>
      <c r="I212" s="555"/>
      <c r="J212" s="555"/>
      <c r="K212" s="555"/>
      <c r="L212" s="555"/>
      <c r="M212" s="555"/>
      <c r="N212" s="555"/>
      <c r="O212" s="555"/>
      <c r="P212" s="551"/>
      <c r="Q212" s="551"/>
      <c r="R212" s="551"/>
      <c r="S212" s="551"/>
      <c r="T212" s="555"/>
      <c r="U212" s="552"/>
      <c r="V212" s="473"/>
      <c r="W212" s="555"/>
      <c r="X212" s="217" t="s">
        <v>329</v>
      </c>
      <c r="Y212" s="2"/>
      <c r="Z212" s="606">
        <v>19</v>
      </c>
      <c r="AA212" s="608">
        <f t="shared" si="8"/>
        <v>0</v>
      </c>
      <c r="AB212" s="606">
        <v>10</v>
      </c>
      <c r="AC212" s="608">
        <f t="shared" si="9"/>
        <v>0</v>
      </c>
      <c r="AD212" s="606">
        <v>5</v>
      </c>
      <c r="AE212" s="608">
        <f t="shared" si="10"/>
        <v>0</v>
      </c>
      <c r="AF212" s="606"/>
      <c r="AG212" s="608">
        <f t="shared" si="11"/>
        <v>0</v>
      </c>
    </row>
    <row r="213" spans="1:33">
      <c r="A213" s="2"/>
      <c r="B213" s="624" t="s">
        <v>56</v>
      </c>
      <c r="C213" s="473">
        <v>7719.2559568916558</v>
      </c>
      <c r="D213" s="473">
        <v>7994.2624251646794</v>
      </c>
      <c r="E213" s="473">
        <v>8315.442736478286</v>
      </c>
      <c r="F213" s="473">
        <v>8613.5874416462721</v>
      </c>
      <c r="G213" s="473">
        <v>9136.4143139704884</v>
      </c>
      <c r="H213" s="473">
        <v>9796.1545492522691</v>
      </c>
      <c r="I213" s="473">
        <v>10524.346061546739</v>
      </c>
      <c r="J213" s="473">
        <v>11240.260367340517</v>
      </c>
      <c r="K213" s="473">
        <v>11667.849825996153</v>
      </c>
      <c r="L213" s="473">
        <v>11416.001688195385</v>
      </c>
      <c r="M213" s="473">
        <v>11728.160490411678</v>
      </c>
      <c r="N213" s="473">
        <v>12179.174188180319</v>
      </c>
      <c r="O213" s="473">
        <v>12488.215571795756</v>
      </c>
      <c r="P213" s="543">
        <v>12815.727074054766</v>
      </c>
      <c r="Q213" s="543">
        <v>13090.47682831066</v>
      </c>
      <c r="R213" s="543">
        <v>13185.253283268223</v>
      </c>
      <c r="S213" s="543">
        <v>13188.029617160852</v>
      </c>
      <c r="T213" s="473">
        <v>13438.282887041179</v>
      </c>
      <c r="U213" s="544">
        <v>13686.882361315789</v>
      </c>
      <c r="V213" s="473"/>
      <c r="W213" s="547">
        <v>12403.025967745349</v>
      </c>
      <c r="X213" s="217" t="s">
        <v>10</v>
      </c>
      <c r="Y213" s="2"/>
      <c r="Z213" s="606">
        <v>19</v>
      </c>
      <c r="AA213" s="608">
        <f t="shared" si="8"/>
        <v>11169.672508843249</v>
      </c>
      <c r="AB213" s="606">
        <v>10</v>
      </c>
      <c r="AC213" s="608">
        <f t="shared" si="9"/>
        <v>12721.62039897346</v>
      </c>
      <c r="AD213" s="606">
        <v>5</v>
      </c>
      <c r="AE213" s="608">
        <f t="shared" si="10"/>
        <v>13317.784995419341</v>
      </c>
      <c r="AF213" s="606"/>
      <c r="AG213" s="608">
        <f t="shared" si="11"/>
        <v>12403.025967745349</v>
      </c>
    </row>
    <row r="214" spans="1:33">
      <c r="A214" s="2"/>
      <c r="B214" s="624" t="s">
        <v>28</v>
      </c>
      <c r="C214" s="473">
        <v>18082.954801634467</v>
      </c>
      <c r="D214" s="473">
        <v>19168.215124235685</v>
      </c>
      <c r="E214" s="473">
        <v>20775.105140143496</v>
      </c>
      <c r="F214" s="473">
        <v>21376.766166259047</v>
      </c>
      <c r="G214" s="473">
        <v>22936.811630030192</v>
      </c>
      <c r="H214" s="473">
        <v>24196.423850374613</v>
      </c>
      <c r="I214" s="473">
        <v>25820.971632939581</v>
      </c>
      <c r="J214" s="473">
        <v>27822.276531613992</v>
      </c>
      <c r="K214" s="473">
        <v>28655.983524182804</v>
      </c>
      <c r="L214" s="473">
        <v>28325.209295487493</v>
      </c>
      <c r="M214" s="473">
        <v>30365.278368475738</v>
      </c>
      <c r="N214" s="473">
        <v>31228.510695226611</v>
      </c>
      <c r="O214" s="473">
        <v>32097.164002475969</v>
      </c>
      <c r="P214" s="543">
        <v>32615.772589583466</v>
      </c>
      <c r="Q214" s="543">
        <v>33587.583396144604</v>
      </c>
      <c r="R214" s="543">
        <v>35760.734442377005</v>
      </c>
      <c r="S214" s="543">
        <v>37142.832902789043</v>
      </c>
      <c r="T214" s="473">
        <v>38824.115390261177</v>
      </c>
      <c r="U214" s="544">
        <v>40111.775757461473</v>
      </c>
      <c r="V214" s="473"/>
      <c r="W214" s="547">
        <v>33326.82983186948</v>
      </c>
      <c r="X214" s="217" t="s">
        <v>10</v>
      </c>
      <c r="Y214" s="2"/>
      <c r="Z214" s="606">
        <v>19</v>
      </c>
      <c r="AA214" s="608">
        <f t="shared" si="8"/>
        <v>28889.183433773498</v>
      </c>
      <c r="AB214" s="606">
        <v>10</v>
      </c>
      <c r="AC214" s="608">
        <f t="shared" si="9"/>
        <v>34005.897684028263</v>
      </c>
      <c r="AD214" s="606">
        <v>5</v>
      </c>
      <c r="AE214" s="608">
        <f t="shared" si="10"/>
        <v>37085.408377806663</v>
      </c>
      <c r="AF214" s="606"/>
      <c r="AG214" s="608">
        <f t="shared" si="11"/>
        <v>33326.82983186948</v>
      </c>
    </row>
    <row r="215" spans="1:33">
      <c r="A215" s="2"/>
      <c r="B215" s="624" t="s">
        <v>257</v>
      </c>
      <c r="C215" s="555"/>
      <c r="D215" s="555"/>
      <c r="E215" s="555"/>
      <c r="F215" s="555"/>
      <c r="G215" s="555"/>
      <c r="H215" s="555"/>
      <c r="I215" s="555"/>
      <c r="J215" s="555"/>
      <c r="K215" s="473">
        <v>3166.7427440791976</v>
      </c>
      <c r="L215" s="473">
        <v>3203.1579611001544</v>
      </c>
      <c r="M215" s="473">
        <v>3286.8720339826268</v>
      </c>
      <c r="N215" s="473">
        <v>3094.9068405654675</v>
      </c>
      <c r="O215" s="473">
        <v>1653.1306663562154</v>
      </c>
      <c r="P215" s="543">
        <v>1858.6410061430386</v>
      </c>
      <c r="Q215" s="543">
        <v>1920.6276259498218</v>
      </c>
      <c r="R215" s="551"/>
      <c r="S215" s="555"/>
      <c r="T215" s="555"/>
      <c r="U215" s="552"/>
      <c r="V215" s="473"/>
      <c r="W215" s="555"/>
      <c r="X215" s="217" t="s">
        <v>329</v>
      </c>
      <c r="Y215" s="2"/>
      <c r="Z215" s="606">
        <v>19</v>
      </c>
      <c r="AA215" s="608">
        <f t="shared" si="8"/>
        <v>957.05678306192226</v>
      </c>
      <c r="AB215" s="606">
        <v>10</v>
      </c>
      <c r="AC215" s="608">
        <f t="shared" si="9"/>
        <v>1501.7336134097325</v>
      </c>
      <c r="AD215" s="606">
        <v>5</v>
      </c>
      <c r="AE215" s="608">
        <f t="shared" si="10"/>
        <v>384.12552518996438</v>
      </c>
      <c r="AF215" s="606"/>
      <c r="AG215" s="608">
        <f t="shared" si="11"/>
        <v>947.63864055387296</v>
      </c>
    </row>
    <row r="216" spans="1:33">
      <c r="A216" s="2"/>
      <c r="B216" s="624" t="s">
        <v>47</v>
      </c>
      <c r="C216" s="473">
        <v>21587.25644105209</v>
      </c>
      <c r="D216" s="473">
        <v>22958.761575898858</v>
      </c>
      <c r="E216" s="473">
        <v>24371.598849266567</v>
      </c>
      <c r="F216" s="473">
        <v>25018.366115728593</v>
      </c>
      <c r="G216" s="473">
        <v>26119.793742520571</v>
      </c>
      <c r="H216" s="473">
        <v>27606.934051626933</v>
      </c>
      <c r="I216" s="473">
        <v>30688.366217250594</v>
      </c>
      <c r="J216" s="473">
        <v>32438.173386725673</v>
      </c>
      <c r="K216" s="473">
        <v>33263.272398524918</v>
      </c>
      <c r="L216" s="473">
        <v>32098.975053088321</v>
      </c>
      <c r="M216" s="473">
        <v>31680.185393235141</v>
      </c>
      <c r="N216" s="473">
        <v>31867.973239686235</v>
      </c>
      <c r="O216" s="473">
        <v>31720.119998653481</v>
      </c>
      <c r="P216" s="543">
        <v>32434.003201770411</v>
      </c>
      <c r="Q216" s="543">
        <v>33525.740629908942</v>
      </c>
      <c r="R216" s="543">
        <v>34912.476126667898</v>
      </c>
      <c r="S216" s="543">
        <v>36554.93454869635</v>
      </c>
      <c r="T216" s="473">
        <v>38888.735474242101</v>
      </c>
      <c r="U216" s="544">
        <v>39715.439059486642</v>
      </c>
      <c r="V216" s="473"/>
      <c r="W216" s="547">
        <v>33992.600892466049</v>
      </c>
      <c r="X216" s="217" t="s">
        <v>10</v>
      </c>
      <c r="Y216" s="2"/>
      <c r="Z216" s="606">
        <v>19</v>
      </c>
      <c r="AA216" s="608">
        <f t="shared" si="8"/>
        <v>30918.479237054224</v>
      </c>
      <c r="AB216" s="606">
        <v>10</v>
      </c>
      <c r="AC216" s="608">
        <f t="shared" si="9"/>
        <v>34339.858272543548</v>
      </c>
      <c r="AD216" s="606">
        <v>5</v>
      </c>
      <c r="AE216" s="608">
        <f t="shared" si="10"/>
        <v>36719.465167800387</v>
      </c>
      <c r="AF216" s="606"/>
      <c r="AG216" s="608">
        <f t="shared" si="11"/>
        <v>33992.600892466049</v>
      </c>
    </row>
    <row r="217" spans="1:33">
      <c r="A217" s="2"/>
      <c r="B217" s="624" t="s">
        <v>162</v>
      </c>
      <c r="C217" s="473">
        <v>4410.9877349479493</v>
      </c>
      <c r="D217" s="473">
        <v>4406.600001825861</v>
      </c>
      <c r="E217" s="473">
        <v>4616.9693523612341</v>
      </c>
      <c r="F217" s="473">
        <v>4940.1962643886854</v>
      </c>
      <c r="G217" s="473">
        <v>5304.4274237800573</v>
      </c>
      <c r="H217" s="473">
        <v>5764.1324586027013</v>
      </c>
      <c r="I217" s="473">
        <v>6344.9392275680948</v>
      </c>
      <c r="J217" s="473">
        <v>6906.9965476013222</v>
      </c>
      <c r="K217" s="473">
        <v>7407.3247924797479</v>
      </c>
      <c r="L217" s="473">
        <v>7674.3509419084558</v>
      </c>
      <c r="M217" s="473">
        <v>8328.9066200648649</v>
      </c>
      <c r="N217" s="473">
        <v>9155.6587920713373</v>
      </c>
      <c r="O217" s="473">
        <v>10171.424473123407</v>
      </c>
      <c r="P217" s="543">
        <v>10618.202082801006</v>
      </c>
      <c r="Q217" s="543">
        <v>11250.309243895947</v>
      </c>
      <c r="R217" s="543">
        <v>11830.695749285962</v>
      </c>
      <c r="S217" s="543">
        <v>12359.34586449561</v>
      </c>
      <c r="T217" s="473">
        <v>12878.588671171781</v>
      </c>
      <c r="U217" s="544">
        <v>13473.663094269787</v>
      </c>
      <c r="V217" s="473"/>
      <c r="W217" s="547">
        <v>10480.066417848489</v>
      </c>
      <c r="X217" s="217" t="s">
        <v>411</v>
      </c>
      <c r="Y217" s="2"/>
      <c r="Z217" s="606">
        <v>19</v>
      </c>
      <c r="AA217" s="608">
        <f t="shared" si="8"/>
        <v>8307.5641756128316</v>
      </c>
      <c r="AB217" s="606">
        <v>10</v>
      </c>
      <c r="AC217" s="608">
        <f t="shared" si="9"/>
        <v>10774.114553308817</v>
      </c>
      <c r="AD217" s="606">
        <v>5</v>
      </c>
      <c r="AE217" s="608">
        <f t="shared" si="10"/>
        <v>12358.520524623818</v>
      </c>
      <c r="AF217" s="606"/>
      <c r="AG217" s="608">
        <f t="shared" si="11"/>
        <v>10480.066417848489</v>
      </c>
    </row>
    <row r="218" spans="1:33">
      <c r="A218" s="2"/>
      <c r="B218" s="624" t="s">
        <v>163</v>
      </c>
      <c r="C218" s="473">
        <v>1845.5233407718399</v>
      </c>
      <c r="D218" s="473">
        <v>1953.48384028999</v>
      </c>
      <c r="E218" s="473">
        <v>2053.7981240723602</v>
      </c>
      <c r="F218" s="473">
        <v>2191.6220015108001</v>
      </c>
      <c r="G218" s="473">
        <v>2273.5974950085701</v>
      </c>
      <c r="H218" s="473">
        <v>2450.7384999978199</v>
      </c>
      <c r="I218" s="473">
        <v>2702.9010088405098</v>
      </c>
      <c r="J218" s="473">
        <v>3011.09645487644</v>
      </c>
      <c r="K218" s="473">
        <v>3220.3296561385</v>
      </c>
      <c r="L218" s="473">
        <v>3262.02033780071</v>
      </c>
      <c r="M218" s="473">
        <v>3327.14229487283</v>
      </c>
      <c r="N218" s="473">
        <v>3643.0921609187399</v>
      </c>
      <c r="O218" s="473">
        <v>4152.15610132041</v>
      </c>
      <c r="P218" s="543">
        <v>4306.1493379733802</v>
      </c>
      <c r="Q218" s="543">
        <v>4397.8093432404703</v>
      </c>
      <c r="R218" s="543">
        <v>4551.9969178852798</v>
      </c>
      <c r="S218" s="543">
        <v>4703.8568079996603</v>
      </c>
      <c r="T218" s="473">
        <v>4880.2615167413196</v>
      </c>
      <c r="U218" s="544">
        <v>4759.2818823582402</v>
      </c>
      <c r="V218" s="473"/>
      <c r="W218" s="547">
        <v>4069.6526041049779</v>
      </c>
      <c r="X218" s="217" t="s">
        <v>411</v>
      </c>
      <c r="Y218" s="2"/>
      <c r="Z218" s="606">
        <v>19</v>
      </c>
      <c r="AA218" s="608">
        <f t="shared" si="8"/>
        <v>3351.9398485588354</v>
      </c>
      <c r="AB218" s="606">
        <v>10</v>
      </c>
      <c r="AC218" s="608">
        <f t="shared" si="9"/>
        <v>4198.3766701111035</v>
      </c>
      <c r="AD218" s="606">
        <v>5</v>
      </c>
      <c r="AE218" s="608">
        <f t="shared" si="10"/>
        <v>4658.6412936449942</v>
      </c>
      <c r="AF218" s="606"/>
      <c r="AG218" s="608">
        <f t="shared" si="11"/>
        <v>4069.6526041049779</v>
      </c>
    </row>
    <row r="219" spans="1:33">
      <c r="A219" s="2"/>
      <c r="B219" s="624" t="s">
        <v>81</v>
      </c>
      <c r="C219" s="473">
        <v>7799.4000085129683</v>
      </c>
      <c r="D219" s="473">
        <v>8207.1212071798254</v>
      </c>
      <c r="E219" s="473">
        <v>8469.8532490369653</v>
      </c>
      <c r="F219" s="473">
        <v>9063.3960661376968</v>
      </c>
      <c r="G219" s="473">
        <v>9981.1769652118746</v>
      </c>
      <c r="H219" s="473">
        <v>10630.657225813409</v>
      </c>
      <c r="I219" s="473">
        <v>11453.18222591889</v>
      </c>
      <c r="J219" s="473">
        <v>12219.658467841133</v>
      </c>
      <c r="K219" s="473">
        <v>12824.433431097455</v>
      </c>
      <c r="L219" s="473">
        <v>13159.259685545589</v>
      </c>
      <c r="M219" s="473">
        <v>13841.41492290088</v>
      </c>
      <c r="N219" s="473">
        <v>14788.067998746623</v>
      </c>
      <c r="O219" s="473">
        <v>15303.701592068754</v>
      </c>
      <c r="P219" s="543">
        <v>15851.99661688607</v>
      </c>
      <c r="Q219" s="543">
        <v>16018.086880389308</v>
      </c>
      <c r="R219" s="543">
        <v>15472.977896642034</v>
      </c>
      <c r="S219" s="543">
        <v>14622.050535004491</v>
      </c>
      <c r="T219" s="473">
        <v>15002.419861620334</v>
      </c>
      <c r="U219" s="544">
        <v>15510.464635585562</v>
      </c>
      <c r="V219" s="473"/>
      <c r="W219" s="547">
        <v>14308.455367289453</v>
      </c>
      <c r="X219" s="217" t="s">
        <v>10</v>
      </c>
      <c r="Y219" s="2"/>
      <c r="Z219" s="606">
        <v>19</v>
      </c>
      <c r="AA219" s="608">
        <f t="shared" si="8"/>
        <v>12643.122077481044</v>
      </c>
      <c r="AB219" s="606">
        <v>10</v>
      </c>
      <c r="AC219" s="608">
        <f t="shared" si="9"/>
        <v>14957.044062538964</v>
      </c>
      <c r="AD219" s="606">
        <v>5</v>
      </c>
      <c r="AE219" s="608">
        <f t="shared" si="10"/>
        <v>15325.199961848348</v>
      </c>
      <c r="AF219" s="606"/>
      <c r="AG219" s="608">
        <f t="shared" si="11"/>
        <v>14308.455367289453</v>
      </c>
    </row>
    <row r="220" spans="1:33">
      <c r="A220" s="2"/>
      <c r="B220" s="624" t="s">
        <v>164</v>
      </c>
      <c r="C220" s="473">
        <v>4905.5454765246432</v>
      </c>
      <c r="D220" s="473">
        <v>5025.1681642769345</v>
      </c>
      <c r="E220" s="473">
        <v>5299.7475076201572</v>
      </c>
      <c r="F220" s="473">
        <v>5587.107920542855</v>
      </c>
      <c r="G220" s="473">
        <v>5925.2642971961959</v>
      </c>
      <c r="H220" s="473">
        <v>6449.370070395883</v>
      </c>
      <c r="I220" s="473">
        <v>7005.2193356033667</v>
      </c>
      <c r="J220" s="473">
        <v>7465.1876257961085</v>
      </c>
      <c r="K220" s="473">
        <v>7619.6304786301953</v>
      </c>
      <c r="L220" s="473">
        <v>7742.4107248474638</v>
      </c>
      <c r="M220" s="473">
        <v>8073.5117306617558</v>
      </c>
      <c r="N220" s="473">
        <v>8370.8190972289922</v>
      </c>
      <c r="O220" s="473">
        <v>8930.8625618346323</v>
      </c>
      <c r="P220" s="543">
        <v>9373.0030282800308</v>
      </c>
      <c r="Q220" s="543">
        <v>9565.5315823750952</v>
      </c>
      <c r="R220" s="543">
        <v>9810.545674666002</v>
      </c>
      <c r="S220" s="543">
        <v>9953.9954772431829</v>
      </c>
      <c r="T220" s="473">
        <v>10249.511691550846</v>
      </c>
      <c r="U220" s="544">
        <v>10637.841727643769</v>
      </c>
      <c r="V220" s="473"/>
      <c r="W220" s="547">
        <v>9034.416786301199</v>
      </c>
      <c r="X220" s="217" t="s">
        <v>411</v>
      </c>
      <c r="Y220" s="2"/>
      <c r="Z220" s="606">
        <v>19</v>
      </c>
      <c r="AA220" s="608">
        <f t="shared" si="8"/>
        <v>7788.9617985746372</v>
      </c>
      <c r="AB220" s="606">
        <v>10</v>
      </c>
      <c r="AC220" s="608">
        <f t="shared" si="9"/>
        <v>9270.803329633176</v>
      </c>
      <c r="AD220" s="606">
        <v>5</v>
      </c>
      <c r="AE220" s="608">
        <f t="shared" si="10"/>
        <v>10043.48523069578</v>
      </c>
      <c r="AF220" s="606"/>
      <c r="AG220" s="608">
        <f t="shared" si="11"/>
        <v>9034.416786301199</v>
      </c>
    </row>
    <row r="221" spans="1:33">
      <c r="A221" s="2"/>
      <c r="B221" s="624" t="s">
        <v>51</v>
      </c>
      <c r="C221" s="473">
        <v>29453.55154671572</v>
      </c>
      <c r="D221" s="473">
        <v>29770.044837631227</v>
      </c>
      <c r="E221" s="473">
        <v>30751.206648202955</v>
      </c>
      <c r="F221" s="473">
        <v>31583.048070440233</v>
      </c>
      <c r="G221" s="473">
        <v>33608.733269970704</v>
      </c>
      <c r="H221" s="473">
        <v>34029.190292314015</v>
      </c>
      <c r="I221" s="473">
        <v>37435.37573370539</v>
      </c>
      <c r="J221" s="473">
        <v>40592.800196812248</v>
      </c>
      <c r="K221" s="473">
        <v>41971.612048599418</v>
      </c>
      <c r="L221" s="473">
        <v>40156.410308891383</v>
      </c>
      <c r="M221" s="473">
        <v>42179.337124966863</v>
      </c>
      <c r="N221" s="473">
        <v>44503.673236459363</v>
      </c>
      <c r="O221" s="473">
        <v>45304.415712107533</v>
      </c>
      <c r="P221" s="543">
        <v>46138.454573684568</v>
      </c>
      <c r="Q221" s="543">
        <v>47045.646347982351</v>
      </c>
      <c r="R221" s="543">
        <v>48975.004512353778</v>
      </c>
      <c r="S221" s="543">
        <v>49423.216467024038</v>
      </c>
      <c r="T221" s="473">
        <v>51878.694399681022</v>
      </c>
      <c r="U221" s="544">
        <v>53208.884360378535</v>
      </c>
      <c r="V221" s="473"/>
      <c r="W221" s="547">
        <v>45978.506933382851</v>
      </c>
      <c r="X221" s="217" t="s">
        <v>10</v>
      </c>
      <c r="Y221" s="2"/>
      <c r="Z221" s="606">
        <v>19</v>
      </c>
      <c r="AA221" s="608">
        <f t="shared" si="8"/>
        <v>40947.857878311654</v>
      </c>
      <c r="AB221" s="606">
        <v>10</v>
      </c>
      <c r="AC221" s="608">
        <f t="shared" si="9"/>
        <v>46881.373704352955</v>
      </c>
      <c r="AD221" s="606">
        <v>5</v>
      </c>
      <c r="AE221" s="608">
        <f t="shared" si="10"/>
        <v>50106.289217483951</v>
      </c>
      <c r="AF221" s="606"/>
      <c r="AG221" s="608">
        <f t="shared" si="11"/>
        <v>45978.506933382851</v>
      </c>
    </row>
    <row r="222" spans="1:33">
      <c r="A222" s="2"/>
      <c r="B222" s="624" t="s">
        <v>60</v>
      </c>
      <c r="C222" s="473">
        <v>35754.547611806294</v>
      </c>
      <c r="D222" s="473">
        <v>36778.01064387292</v>
      </c>
      <c r="E222" s="473">
        <v>37718.284826645569</v>
      </c>
      <c r="F222" s="473">
        <v>37713.337496585627</v>
      </c>
      <c r="G222" s="473">
        <v>39170.032249222335</v>
      </c>
      <c r="H222" s="473">
        <v>40572.264482834922</v>
      </c>
      <c r="I222" s="473">
        <v>45106.416682867006</v>
      </c>
      <c r="J222" s="473">
        <v>49746.389390810829</v>
      </c>
      <c r="K222" s="473">
        <v>52584.72681001023</v>
      </c>
      <c r="L222" s="473">
        <v>51769.030289798946</v>
      </c>
      <c r="M222" s="473">
        <v>53067.724636561878</v>
      </c>
      <c r="N222" s="473">
        <v>56183.821624181677</v>
      </c>
      <c r="O222" s="473">
        <v>57849.572038325961</v>
      </c>
      <c r="P222" s="543">
        <v>60108.520020158001</v>
      </c>
      <c r="Q222" s="543">
        <v>61902.129536036351</v>
      </c>
      <c r="R222" s="543">
        <v>63938.989386885252</v>
      </c>
      <c r="S222" s="543">
        <v>64323.925242108613</v>
      </c>
      <c r="T222" s="473">
        <v>66395.856341546023</v>
      </c>
      <c r="U222" s="544">
        <v>68060.941045250147</v>
      </c>
      <c r="V222" s="473"/>
      <c r="W222" s="547">
        <v>58932.429606281919</v>
      </c>
      <c r="X222" s="217" t="s">
        <v>10</v>
      </c>
      <c r="Y222" s="2"/>
      <c r="Z222" s="606">
        <v>19</v>
      </c>
      <c r="AA222" s="608">
        <f t="shared" si="8"/>
        <v>51512.869492395184</v>
      </c>
      <c r="AB222" s="606">
        <v>10</v>
      </c>
      <c r="AC222" s="608">
        <f t="shared" si="9"/>
        <v>60360.051016085294</v>
      </c>
      <c r="AD222" s="606">
        <v>5</v>
      </c>
      <c r="AE222" s="608">
        <f t="shared" si="10"/>
        <v>64924.36831036528</v>
      </c>
      <c r="AF222" s="606"/>
      <c r="AG222" s="608">
        <f t="shared" si="11"/>
        <v>58932.429606281919</v>
      </c>
    </row>
    <row r="223" spans="1:33">
      <c r="A223" s="2"/>
      <c r="B223" s="624" t="s">
        <v>258</v>
      </c>
      <c r="C223" s="555"/>
      <c r="D223" s="555"/>
      <c r="E223" s="555"/>
      <c r="F223" s="555"/>
      <c r="G223" s="555"/>
      <c r="H223" s="555"/>
      <c r="I223" s="555"/>
      <c r="J223" s="555"/>
      <c r="K223" s="555"/>
      <c r="L223" s="555"/>
      <c r="M223" s="555"/>
      <c r="N223" s="555"/>
      <c r="O223" s="555"/>
      <c r="P223" s="551"/>
      <c r="Q223" s="551"/>
      <c r="R223" s="551"/>
      <c r="S223" s="551"/>
      <c r="T223" s="555"/>
      <c r="U223" s="552"/>
      <c r="V223" s="473"/>
      <c r="W223" s="555"/>
      <c r="X223" s="217" t="s">
        <v>329</v>
      </c>
      <c r="Y223" s="2"/>
      <c r="Z223" s="606">
        <v>19</v>
      </c>
      <c r="AA223" s="608">
        <f t="shared" si="8"/>
        <v>0</v>
      </c>
      <c r="AB223" s="606">
        <v>10</v>
      </c>
      <c r="AC223" s="608">
        <f t="shared" si="9"/>
        <v>0</v>
      </c>
      <c r="AD223" s="606">
        <v>5</v>
      </c>
      <c r="AE223" s="608">
        <f t="shared" si="10"/>
        <v>0</v>
      </c>
      <c r="AF223" s="606"/>
      <c r="AG223" s="608">
        <f t="shared" si="11"/>
        <v>0</v>
      </c>
    </row>
    <row r="224" spans="1:33">
      <c r="A224" s="2"/>
      <c r="B224" s="624" t="s">
        <v>259</v>
      </c>
      <c r="C224" s="555"/>
      <c r="D224" s="555"/>
      <c r="E224" s="555"/>
      <c r="F224" s="555"/>
      <c r="G224" s="555"/>
      <c r="H224" s="555"/>
      <c r="I224" s="555"/>
      <c r="J224" s="555"/>
      <c r="K224" s="555"/>
      <c r="L224" s="555"/>
      <c r="M224" s="555"/>
      <c r="N224" s="555"/>
      <c r="O224" s="555"/>
      <c r="P224" s="551"/>
      <c r="Q224" s="551"/>
      <c r="R224" s="551"/>
      <c r="S224" s="551"/>
      <c r="T224" s="555"/>
      <c r="U224" s="552"/>
      <c r="V224" s="473"/>
      <c r="W224" s="555"/>
      <c r="X224" s="217" t="s">
        <v>329</v>
      </c>
      <c r="Y224" s="2"/>
      <c r="Z224" s="606">
        <v>19</v>
      </c>
      <c r="AA224" s="608">
        <f t="shared" si="8"/>
        <v>0</v>
      </c>
      <c r="AB224" s="606">
        <v>10</v>
      </c>
      <c r="AC224" s="608">
        <f t="shared" si="9"/>
        <v>0</v>
      </c>
      <c r="AD224" s="606">
        <v>5</v>
      </c>
      <c r="AE224" s="608">
        <f t="shared" si="10"/>
        <v>0</v>
      </c>
      <c r="AF224" s="606"/>
      <c r="AG224" s="608">
        <f t="shared" si="11"/>
        <v>0</v>
      </c>
    </row>
    <row r="225" spans="1:33">
      <c r="A225" s="2"/>
      <c r="B225" s="624" t="s">
        <v>165</v>
      </c>
      <c r="C225" s="473">
        <v>943.13718194864089</v>
      </c>
      <c r="D225" s="473">
        <v>1039.0881197854624</v>
      </c>
      <c r="E225" s="473">
        <v>1150.1962632859636</v>
      </c>
      <c r="F225" s="473">
        <v>1276.8070123509171</v>
      </c>
      <c r="G225" s="473">
        <v>1420.9073517570816</v>
      </c>
      <c r="H225" s="473">
        <v>1533.3052782882903</v>
      </c>
      <c r="I225" s="473">
        <v>1658.4969292110343</v>
      </c>
      <c r="J225" s="473">
        <v>1798.8071992757139</v>
      </c>
      <c r="K225" s="473">
        <v>1938.4424928425019</v>
      </c>
      <c r="L225" s="473">
        <v>1986.5962468980433</v>
      </c>
      <c r="M225" s="473">
        <v>2094.5389592571923</v>
      </c>
      <c r="N225" s="473">
        <v>2245.7853348322192</v>
      </c>
      <c r="O225" s="473">
        <v>2404.8051812302238</v>
      </c>
      <c r="P225" s="543">
        <v>2567.7857006899958</v>
      </c>
      <c r="Q225" s="543">
        <v>2726.5071940966782</v>
      </c>
      <c r="R225" s="543">
        <v>2851.7094857620295</v>
      </c>
      <c r="S225" s="543">
        <v>3006.5111410205232</v>
      </c>
      <c r="T225" s="473">
        <v>3216.5807023439447</v>
      </c>
      <c r="U225" s="544">
        <v>3449.7793157896153</v>
      </c>
      <c r="V225" s="473"/>
      <c r="W225" s="547">
        <v>2591.4045522204128</v>
      </c>
      <c r="X225" s="217" t="s">
        <v>411</v>
      </c>
      <c r="Y225" s="2"/>
      <c r="Z225" s="606">
        <v>19</v>
      </c>
      <c r="AA225" s="608">
        <f t="shared" si="8"/>
        <v>2068.936162666635</v>
      </c>
      <c r="AB225" s="606">
        <v>10</v>
      </c>
      <c r="AC225" s="608">
        <f t="shared" si="9"/>
        <v>2655.0599261920465</v>
      </c>
      <c r="AD225" s="606">
        <v>5</v>
      </c>
      <c r="AE225" s="608">
        <f t="shared" si="10"/>
        <v>3050.2175678025583</v>
      </c>
      <c r="AF225" s="606"/>
      <c r="AG225" s="608">
        <f t="shared" si="11"/>
        <v>2591.4045522204128</v>
      </c>
    </row>
    <row r="226" spans="1:33">
      <c r="A226" s="2"/>
      <c r="B226" s="624" t="s">
        <v>166</v>
      </c>
      <c r="C226" s="473">
        <v>1245.0694741797299</v>
      </c>
      <c r="D226" s="473">
        <v>1314.90984712352</v>
      </c>
      <c r="E226" s="473">
        <v>1392.1314449046799</v>
      </c>
      <c r="F226" s="473">
        <v>1470.92968418787</v>
      </c>
      <c r="G226" s="473">
        <v>1578.69347275327</v>
      </c>
      <c r="H226" s="473">
        <v>1700.9500774415999</v>
      </c>
      <c r="I226" s="473">
        <v>1815.14439072143</v>
      </c>
      <c r="J226" s="473">
        <v>1934.7527431277799</v>
      </c>
      <c r="K226" s="473">
        <v>2026.2528556439399</v>
      </c>
      <c r="L226" s="473">
        <v>2088.5199464992802</v>
      </c>
      <c r="M226" s="473">
        <v>2182.37474742621</v>
      </c>
      <c r="N226" s="473">
        <v>2329.3304365704398</v>
      </c>
      <c r="O226" s="473">
        <v>2408.2497923517699</v>
      </c>
      <c r="P226" s="543">
        <v>2539.6623992559698</v>
      </c>
      <c r="Q226" s="543">
        <v>2680.3855938812098</v>
      </c>
      <c r="R226" s="543">
        <v>2791.0234244477701</v>
      </c>
      <c r="S226" s="543">
        <v>2926.3280430887398</v>
      </c>
      <c r="T226" s="473">
        <v>3090.4943711467699</v>
      </c>
      <c r="U226" s="544">
        <v>3227.0342112812</v>
      </c>
      <c r="V226" s="473"/>
      <c r="W226" s="547">
        <v>2571.2405620693085</v>
      </c>
      <c r="X226" s="217" t="s">
        <v>411</v>
      </c>
      <c r="Y226" s="2"/>
      <c r="Z226" s="606">
        <v>19</v>
      </c>
      <c r="AA226" s="608">
        <f t="shared" si="8"/>
        <v>2144.3282608438512</v>
      </c>
      <c r="AB226" s="606">
        <v>10</v>
      </c>
      <c r="AC226" s="608">
        <f t="shared" si="9"/>
        <v>2626.3402965949363</v>
      </c>
      <c r="AD226" s="606">
        <v>5</v>
      </c>
      <c r="AE226" s="608">
        <f t="shared" si="10"/>
        <v>2943.0531287691379</v>
      </c>
      <c r="AF226" s="606"/>
      <c r="AG226" s="608">
        <f t="shared" si="11"/>
        <v>2571.2405620693085</v>
      </c>
    </row>
    <row r="227" spans="1:33">
      <c r="A227" s="2"/>
      <c r="B227" s="624" t="s">
        <v>69</v>
      </c>
      <c r="C227" s="473">
        <v>7312.8106975484916</v>
      </c>
      <c r="D227" s="473">
        <v>7659.2432521703868</v>
      </c>
      <c r="E227" s="473">
        <v>8190.4960262534414</v>
      </c>
      <c r="F227" s="473">
        <v>8875.7740310599729</v>
      </c>
      <c r="G227" s="473">
        <v>9621.5855415496153</v>
      </c>
      <c r="H227" s="473">
        <v>10270.272536208178</v>
      </c>
      <c r="I227" s="473">
        <v>11039.842089448555</v>
      </c>
      <c r="J227" s="473">
        <v>11885.809367268726</v>
      </c>
      <c r="K227" s="473">
        <v>12261.459899190304</v>
      </c>
      <c r="L227" s="473">
        <v>12207.96844581898</v>
      </c>
      <c r="M227" s="473">
        <v>13213.314737085273</v>
      </c>
      <c r="N227" s="473">
        <v>13537.488341522017</v>
      </c>
      <c r="O227" s="473">
        <v>14727.143047078924</v>
      </c>
      <c r="P227" s="543">
        <v>15318.636743349429</v>
      </c>
      <c r="Q227" s="543">
        <v>15694.336682133518</v>
      </c>
      <c r="R227" s="543">
        <v>16293.609799368676</v>
      </c>
      <c r="S227" s="543">
        <v>16961.265570527368</v>
      </c>
      <c r="T227" s="473">
        <v>17917.206889532401</v>
      </c>
      <c r="U227" s="544">
        <v>19051.333381711171</v>
      </c>
      <c r="V227" s="473"/>
      <c r="W227" s="547">
        <v>15138.235663503614</v>
      </c>
      <c r="X227" s="217" t="s">
        <v>10</v>
      </c>
      <c r="Y227" s="2"/>
      <c r="Z227" s="606">
        <v>19</v>
      </c>
      <c r="AA227" s="608">
        <f t="shared" si="8"/>
        <v>12738.926162043443</v>
      </c>
      <c r="AB227" s="606">
        <v>10</v>
      </c>
      <c r="AC227" s="608">
        <f t="shared" si="9"/>
        <v>15492.230363812774</v>
      </c>
      <c r="AD227" s="606">
        <v>5</v>
      </c>
      <c r="AE227" s="608">
        <f t="shared" si="10"/>
        <v>17183.550464654625</v>
      </c>
      <c r="AF227" s="606"/>
      <c r="AG227" s="608">
        <f t="shared" si="11"/>
        <v>15138.235663503614</v>
      </c>
    </row>
    <row r="228" spans="1:33">
      <c r="A228" s="2"/>
      <c r="B228" s="624" t="s">
        <v>167</v>
      </c>
      <c r="C228" s="473">
        <v>2597.7699541637699</v>
      </c>
      <c r="D228" s="473">
        <v>2844.8608991453998</v>
      </c>
      <c r="E228" s="473">
        <v>2628.7658181236507</v>
      </c>
      <c r="F228" s="473">
        <v>2577.7203580655132</v>
      </c>
      <c r="G228" s="473">
        <v>4232.6604917512423</v>
      </c>
      <c r="H228" s="473">
        <v>5791.9840389825968</v>
      </c>
      <c r="I228" s="473">
        <v>8277.1147813924908</v>
      </c>
      <c r="J228" s="473">
        <v>8774.6811046444327</v>
      </c>
      <c r="K228" s="473">
        <v>9655.6490976349232</v>
      </c>
      <c r="L228" s="473">
        <v>8981.0849251519558</v>
      </c>
      <c r="M228" s="473">
        <v>8821.211792985343</v>
      </c>
      <c r="N228" s="473">
        <v>9860.3315456885302</v>
      </c>
      <c r="O228" s="473">
        <v>10369.38916331256</v>
      </c>
      <c r="P228" s="543">
        <v>9216.4748569144303</v>
      </c>
      <c r="Q228" s="543">
        <v>6833.3005018250342</v>
      </c>
      <c r="R228" s="543">
        <v>8177.8501858989785</v>
      </c>
      <c r="S228" s="543">
        <v>8168.7469912459237</v>
      </c>
      <c r="T228" s="473">
        <v>7416.2233437505229</v>
      </c>
      <c r="U228" s="544">
        <v>7658.4349964898111</v>
      </c>
      <c r="V228" s="473"/>
      <c r="W228" s="547">
        <v>7731.7080613397547</v>
      </c>
      <c r="X228" s="217" t="s">
        <v>411</v>
      </c>
      <c r="Y228" s="2"/>
      <c r="Z228" s="606">
        <v>19</v>
      </c>
      <c r="AA228" s="608">
        <f t="shared" si="8"/>
        <v>6993.9081498508995</v>
      </c>
      <c r="AB228" s="606">
        <v>10</v>
      </c>
      <c r="AC228" s="608">
        <f t="shared" si="9"/>
        <v>8550.3048303263095</v>
      </c>
      <c r="AD228" s="606">
        <v>5</v>
      </c>
      <c r="AE228" s="608">
        <f t="shared" si="10"/>
        <v>7650.9112038420544</v>
      </c>
      <c r="AF228" s="606"/>
      <c r="AG228" s="608">
        <f t="shared" si="11"/>
        <v>7731.7080613397547</v>
      </c>
    </row>
    <row r="229" spans="1:33">
      <c r="A229" s="2"/>
      <c r="B229" s="624" t="s">
        <v>168</v>
      </c>
      <c r="C229" s="473">
        <v>983.11989910836371</v>
      </c>
      <c r="D229" s="473">
        <v>961.36637738268792</v>
      </c>
      <c r="E229" s="473">
        <v>942.53333912139851</v>
      </c>
      <c r="F229" s="473">
        <v>982.34645707996788</v>
      </c>
      <c r="G229" s="473">
        <v>1004.3344868143535</v>
      </c>
      <c r="H229" s="473">
        <v>1020.9783166545228</v>
      </c>
      <c r="I229" s="473">
        <v>1065.777628966051</v>
      </c>
      <c r="J229" s="473">
        <v>1089.6967507673251</v>
      </c>
      <c r="K229" s="473">
        <v>1125.03390819885</v>
      </c>
      <c r="L229" s="473">
        <v>1164.3462780005314</v>
      </c>
      <c r="M229" s="473">
        <v>1216.5089672667345</v>
      </c>
      <c r="N229" s="473">
        <v>1286.4704966096608</v>
      </c>
      <c r="O229" s="473">
        <v>1360.2575449706226</v>
      </c>
      <c r="P229" s="543">
        <v>1430.5253332387385</v>
      </c>
      <c r="Q229" s="543">
        <v>1504.2461660200408</v>
      </c>
      <c r="R229" s="543">
        <v>1566.994218237237</v>
      </c>
      <c r="S229" s="543">
        <v>1630.6005057094974</v>
      </c>
      <c r="T229" s="473">
        <v>1691.5344076338822</v>
      </c>
      <c r="U229" s="544">
        <v>1773.8966317061891</v>
      </c>
      <c r="V229" s="473"/>
      <c r="W229" s="547">
        <v>1449.5512998017482</v>
      </c>
      <c r="X229" s="217" t="s">
        <v>411</v>
      </c>
      <c r="Y229" s="2"/>
      <c r="Z229" s="606">
        <v>19</v>
      </c>
      <c r="AA229" s="608">
        <f t="shared" si="8"/>
        <v>1252.6614586045609</v>
      </c>
      <c r="AB229" s="606">
        <v>10</v>
      </c>
      <c r="AC229" s="608">
        <f t="shared" si="9"/>
        <v>1462.5380549393135</v>
      </c>
      <c r="AD229" s="606">
        <v>5</v>
      </c>
      <c r="AE229" s="608">
        <f t="shared" si="10"/>
        <v>1633.4543858613692</v>
      </c>
      <c r="AF229" s="606"/>
      <c r="AG229" s="608">
        <f t="shared" si="11"/>
        <v>1449.5512998017482</v>
      </c>
    </row>
    <row r="230" spans="1:33">
      <c r="A230" s="2"/>
      <c r="B230" s="624" t="s">
        <v>260</v>
      </c>
      <c r="C230" s="473">
        <v>3665.9025261860179</v>
      </c>
      <c r="D230" s="473">
        <v>3860.9895020807726</v>
      </c>
      <c r="E230" s="473">
        <v>4034.2369030427203</v>
      </c>
      <c r="F230" s="473">
        <v>4171.9130683000349</v>
      </c>
      <c r="G230" s="473">
        <v>4242.3794839972297</v>
      </c>
      <c r="H230" s="473">
        <v>4413.4848584424553</v>
      </c>
      <c r="I230" s="473">
        <v>4474.5937899377068</v>
      </c>
      <c r="J230" s="473">
        <v>4365.8248594457109</v>
      </c>
      <c r="K230" s="473">
        <v>4553.2767245114628</v>
      </c>
      <c r="L230" s="473">
        <v>4669.997987645268</v>
      </c>
      <c r="M230" s="473">
        <v>4889.2985279544409</v>
      </c>
      <c r="N230" s="473">
        <v>5151.4548249847403</v>
      </c>
      <c r="O230" s="473">
        <v>5339.5321363671874</v>
      </c>
      <c r="P230" s="543">
        <v>5313.8056714410222</v>
      </c>
      <c r="Q230" s="543">
        <v>5567.0354112372861</v>
      </c>
      <c r="R230" s="543">
        <v>5849.7173350489929</v>
      </c>
      <c r="S230" s="543">
        <v>6092.258365937123</v>
      </c>
      <c r="T230" s="473">
        <v>6321.6069330471737</v>
      </c>
      <c r="U230" s="544">
        <v>6419.5617782979161</v>
      </c>
      <c r="V230" s="473"/>
      <c r="W230" s="547">
        <v>5509.0292116524861</v>
      </c>
      <c r="X230" s="217" t="s">
        <v>10</v>
      </c>
      <c r="Y230" s="2"/>
      <c r="Z230" s="606">
        <v>19</v>
      </c>
      <c r="AA230" s="608">
        <f t="shared" si="8"/>
        <v>4915.6247730476452</v>
      </c>
      <c r="AB230" s="606">
        <v>10</v>
      </c>
      <c r="AC230" s="608">
        <f t="shared" si="9"/>
        <v>5561.4268971961146</v>
      </c>
      <c r="AD230" s="606">
        <v>5</v>
      </c>
      <c r="AE230" s="608">
        <f t="shared" si="10"/>
        <v>6050.0359647136984</v>
      </c>
      <c r="AF230" s="606"/>
      <c r="AG230" s="608">
        <f t="shared" si="11"/>
        <v>5509.0292116524861</v>
      </c>
    </row>
    <row r="231" spans="1:33">
      <c r="A231" s="2"/>
      <c r="B231" s="624" t="s">
        <v>261</v>
      </c>
      <c r="C231" s="473">
        <v>14590.833833818797</v>
      </c>
      <c r="D231" s="473">
        <v>15477.727140304809</v>
      </c>
      <c r="E231" s="473">
        <v>16896.246039451813</v>
      </c>
      <c r="F231" s="473">
        <v>19597.948411367848</v>
      </c>
      <c r="G231" s="473">
        <v>21615.022486474045</v>
      </c>
      <c r="H231" s="473">
        <v>23555.714800403603</v>
      </c>
      <c r="I231" s="473">
        <v>27346.166378495531</v>
      </c>
      <c r="J231" s="473">
        <v>29283.363608495725</v>
      </c>
      <c r="K231" s="473">
        <v>30724.794655372847</v>
      </c>
      <c r="L231" s="473">
        <v>29454.027919806398</v>
      </c>
      <c r="M231" s="473">
        <v>30620.174802656329</v>
      </c>
      <c r="N231" s="473">
        <v>30980.454492665485</v>
      </c>
      <c r="O231" s="473">
        <v>31770.190396318751</v>
      </c>
      <c r="P231" s="543">
        <v>32831.476057259075</v>
      </c>
      <c r="Q231" s="543">
        <v>32937.072005988521</v>
      </c>
      <c r="R231" s="543">
        <v>33698.66655432983</v>
      </c>
      <c r="S231" s="543">
        <v>31754.469666433204</v>
      </c>
      <c r="T231" s="473">
        <v>31461.264064929317</v>
      </c>
      <c r="U231" s="544">
        <v>32014.783131170752</v>
      </c>
      <c r="V231" s="473"/>
      <c r="W231" s="547">
        <v>30438.509953097164</v>
      </c>
      <c r="X231" s="217" t="s">
        <v>10</v>
      </c>
      <c r="Y231" s="2"/>
      <c r="Z231" s="606">
        <v>19</v>
      </c>
      <c r="AA231" s="608">
        <f t="shared" si="8"/>
        <v>27190.020865565406</v>
      </c>
      <c r="AB231" s="606">
        <v>10</v>
      </c>
      <c r="AC231" s="608">
        <f t="shared" si="9"/>
        <v>31752.257909155764</v>
      </c>
      <c r="AD231" s="606">
        <v>5</v>
      </c>
      <c r="AE231" s="608">
        <f t="shared" si="10"/>
        <v>32373.251084570325</v>
      </c>
      <c r="AF231" s="606"/>
      <c r="AG231" s="608">
        <f t="shared" si="11"/>
        <v>30438.509953097164</v>
      </c>
    </row>
    <row r="232" spans="1:33">
      <c r="A232" s="2"/>
      <c r="B232" s="624" t="s">
        <v>92</v>
      </c>
      <c r="C232" s="473">
        <v>6021.2643946736343</v>
      </c>
      <c r="D232" s="473">
        <v>6331.1363497287257</v>
      </c>
      <c r="E232" s="473">
        <v>6465.2777302164277</v>
      </c>
      <c r="F232" s="473">
        <v>6843.6922114072895</v>
      </c>
      <c r="G232" s="473">
        <v>7408.8248547286894</v>
      </c>
      <c r="H232" s="473">
        <v>7839.8681163893016</v>
      </c>
      <c r="I232" s="473">
        <v>8421.9988330006108</v>
      </c>
      <c r="J232" s="473">
        <v>9135.7998810865265</v>
      </c>
      <c r="K232" s="473">
        <v>9605.9213770603037</v>
      </c>
      <c r="L232" s="473">
        <v>9868.3056394126197</v>
      </c>
      <c r="M232" s="473">
        <v>10227.325955123788</v>
      </c>
      <c r="N232" s="473">
        <v>10139.131456566118</v>
      </c>
      <c r="O232" s="473">
        <v>10642.537897061738</v>
      </c>
      <c r="P232" s="543">
        <v>11032.939570611979</v>
      </c>
      <c r="Q232" s="543">
        <v>11460.348264250419</v>
      </c>
      <c r="R232" s="543">
        <v>11598.86038328802</v>
      </c>
      <c r="S232" s="543">
        <v>11743.489904026736</v>
      </c>
      <c r="T232" s="473">
        <v>12047.051135655496</v>
      </c>
      <c r="U232" s="544">
        <v>12502.820188687583</v>
      </c>
      <c r="V232" s="473"/>
      <c r="W232" s="547">
        <v>10811.854375812769</v>
      </c>
      <c r="X232" s="217" t="s">
        <v>10</v>
      </c>
      <c r="Y232" s="2"/>
      <c r="Z232" s="606">
        <v>19</v>
      </c>
      <c r="AA232" s="608">
        <f t="shared" si="8"/>
        <v>9438.7681127882115</v>
      </c>
      <c r="AB232" s="606">
        <v>10</v>
      </c>
      <c r="AC232" s="608">
        <f t="shared" si="9"/>
        <v>11126.281039468449</v>
      </c>
      <c r="AD232" s="606">
        <v>5</v>
      </c>
      <c r="AE232" s="608">
        <f t="shared" si="10"/>
        <v>11870.51397518165</v>
      </c>
      <c r="AF232" s="606"/>
      <c r="AG232" s="608">
        <f t="shared" si="11"/>
        <v>10811.854375812769</v>
      </c>
    </row>
    <row r="233" spans="1:33">
      <c r="A233" s="2"/>
      <c r="B233" s="624" t="s">
        <v>70</v>
      </c>
      <c r="C233" s="473">
        <v>9583.7806502943076</v>
      </c>
      <c r="D233" s="473">
        <v>9215.1319887653081</v>
      </c>
      <c r="E233" s="473">
        <v>9329.8131758904365</v>
      </c>
      <c r="F233" s="473">
        <v>9603.8804373833955</v>
      </c>
      <c r="G233" s="473">
        <v>10860.058738402542</v>
      </c>
      <c r="H233" s="473">
        <v>11887.863952071864</v>
      </c>
      <c r="I233" s="473">
        <v>13621.465476385863</v>
      </c>
      <c r="J233" s="473">
        <v>14849.325287256725</v>
      </c>
      <c r="K233" s="473">
        <v>16053.803794930644</v>
      </c>
      <c r="L233" s="473">
        <v>15489.871923599409</v>
      </c>
      <c r="M233" s="473">
        <v>17425.861361749332</v>
      </c>
      <c r="N233" s="473">
        <v>19651.678476504701</v>
      </c>
      <c r="O233" s="473">
        <v>20616.86987489766</v>
      </c>
      <c r="P233" s="543">
        <v>22269.037663137366</v>
      </c>
      <c r="Q233" s="543">
        <v>23967.118028277742</v>
      </c>
      <c r="R233" s="543">
        <v>25625.574633852659</v>
      </c>
      <c r="S233" s="543">
        <v>26150.399799042541</v>
      </c>
      <c r="T233" s="473">
        <v>27915.523645672911</v>
      </c>
      <c r="U233" s="544">
        <v>28068.859413334751</v>
      </c>
      <c r="V233" s="473"/>
      <c r="W233" s="547">
        <v>22182.347990460836</v>
      </c>
      <c r="X233" s="217" t="s">
        <v>10</v>
      </c>
      <c r="Y233" s="2"/>
      <c r="Z233" s="606">
        <v>19</v>
      </c>
      <c r="AA233" s="608">
        <f t="shared" ref="AA233:AA247" si="12">SUM(C233:U233)/Z233</f>
        <v>17483.469385339482</v>
      </c>
      <c r="AB233" s="606">
        <v>10</v>
      </c>
      <c r="AC233" s="608">
        <f t="shared" ref="AC233:AC247" si="13">SUM(L233:U233)/AB233</f>
        <v>22718.079482006906</v>
      </c>
      <c r="AD233" s="606">
        <v>5</v>
      </c>
      <c r="AE233" s="608">
        <f t="shared" ref="AE233:AE247" si="14">SUM(Q233:U233)/AD233</f>
        <v>26345.495104036119</v>
      </c>
      <c r="AF233" s="606"/>
      <c r="AG233" s="608">
        <f t="shared" ref="AG233:AG247" si="15">(AA233+AC233+AE233)/3</f>
        <v>22182.347990460836</v>
      </c>
    </row>
    <row r="234" spans="1:33">
      <c r="A234" s="2"/>
      <c r="B234" s="624" t="s">
        <v>48</v>
      </c>
      <c r="C234" s="473">
        <v>4243.7985393392328</v>
      </c>
      <c r="D234" s="473">
        <v>4477.7283631685059</v>
      </c>
      <c r="E234" s="473">
        <v>4514.8269800087592</v>
      </c>
      <c r="F234" s="473">
        <v>4702.3402059296013</v>
      </c>
      <c r="G234" s="473">
        <v>5019.0269963666869</v>
      </c>
      <c r="H234" s="473">
        <v>5786.8761115151701</v>
      </c>
      <c r="I234" s="473">
        <v>6539.9388772023067</v>
      </c>
      <c r="J234" s="473">
        <v>7366.3850826990465</v>
      </c>
      <c r="K234" s="473">
        <v>8499.0662107268508</v>
      </c>
      <c r="L234" s="473">
        <v>8955.2807057512437</v>
      </c>
      <c r="M234" s="473">
        <v>9738.9831068049571</v>
      </c>
      <c r="N234" s="473">
        <v>11212.486503722259</v>
      </c>
      <c r="O234" s="473">
        <v>12469.880113655165</v>
      </c>
      <c r="P234" s="543">
        <v>13726.372379961645</v>
      </c>
      <c r="Q234" s="543">
        <v>15144.545446460928</v>
      </c>
      <c r="R234" s="543">
        <v>16011.551212909364</v>
      </c>
      <c r="S234" s="543">
        <v>16895.476134972218</v>
      </c>
      <c r="T234" s="473">
        <v>18032.221958834409</v>
      </c>
      <c r="U234" s="544">
        <v>19304.101305869866</v>
      </c>
      <c r="V234" s="473"/>
      <c r="W234" s="547">
        <v>13788.554370373087</v>
      </c>
      <c r="X234" s="217" t="s">
        <v>10</v>
      </c>
      <c r="Y234" s="2"/>
      <c r="Z234" s="606">
        <v>19</v>
      </c>
      <c r="AA234" s="608">
        <f t="shared" si="12"/>
        <v>10138.994012415695</v>
      </c>
      <c r="AB234" s="606">
        <v>10</v>
      </c>
      <c r="AC234" s="608">
        <f t="shared" si="13"/>
        <v>14149.089886894208</v>
      </c>
      <c r="AD234" s="606">
        <v>5</v>
      </c>
      <c r="AE234" s="608">
        <f t="shared" si="14"/>
        <v>17077.57921180936</v>
      </c>
      <c r="AF234" s="606"/>
      <c r="AG234" s="608">
        <f t="shared" si="15"/>
        <v>13788.554370373087</v>
      </c>
    </row>
    <row r="235" spans="1:33">
      <c r="A235" s="2"/>
      <c r="B235" s="624" t="s">
        <v>169</v>
      </c>
      <c r="C235" s="473">
        <v>849.10396696226826</v>
      </c>
      <c r="D235" s="473">
        <v>885.06056161685228</v>
      </c>
      <c r="E235" s="473">
        <v>947.34112381209388</v>
      </c>
      <c r="F235" s="473">
        <v>995.23521134937164</v>
      </c>
      <c r="G235" s="473">
        <v>1057.3834451549344</v>
      </c>
      <c r="H235" s="473">
        <v>1123.2130952990035</v>
      </c>
      <c r="I235" s="473">
        <v>1242.2104424423151</v>
      </c>
      <c r="J235" s="473">
        <v>1339.9804946918982</v>
      </c>
      <c r="K235" s="473">
        <v>1438.8767313706196</v>
      </c>
      <c r="L235" s="473">
        <v>1500.1785016838269</v>
      </c>
      <c r="M235" s="473">
        <v>1552.9358403348074</v>
      </c>
      <c r="N235" s="473">
        <v>1679.9378553668269</v>
      </c>
      <c r="O235" s="473">
        <v>1722.1846205770535</v>
      </c>
      <c r="P235" s="543">
        <v>1757.4900117244133</v>
      </c>
      <c r="Q235" s="543">
        <v>1820.1296663218036</v>
      </c>
      <c r="R235" s="543">
        <v>1868.5471534020328</v>
      </c>
      <c r="S235" s="543">
        <v>1908.3002678009859</v>
      </c>
      <c r="T235" s="473">
        <v>1945.3586041893</v>
      </c>
      <c r="U235" s="544">
        <v>2038.0738919599414</v>
      </c>
      <c r="V235" s="473"/>
      <c r="W235" s="547">
        <v>1717.2641594632926</v>
      </c>
      <c r="X235" s="217" t="s">
        <v>411</v>
      </c>
      <c r="Y235" s="2"/>
      <c r="Z235" s="606">
        <v>19</v>
      </c>
      <c r="AA235" s="608">
        <f t="shared" si="12"/>
        <v>1456.3969203189658</v>
      </c>
      <c r="AB235" s="606">
        <v>10</v>
      </c>
      <c r="AC235" s="608">
        <f t="shared" si="13"/>
        <v>1779.313641336099</v>
      </c>
      <c r="AD235" s="606">
        <v>5</v>
      </c>
      <c r="AE235" s="608">
        <f t="shared" si="14"/>
        <v>1916.0819167348127</v>
      </c>
      <c r="AF235" s="606"/>
      <c r="AG235" s="608">
        <f t="shared" si="15"/>
        <v>1717.2641594632926</v>
      </c>
    </row>
    <row r="236" spans="1:33">
      <c r="A236" s="2"/>
      <c r="B236" s="624" t="s">
        <v>104</v>
      </c>
      <c r="C236" s="473">
        <v>3817.5105471935699</v>
      </c>
      <c r="D236" s="473">
        <v>4303.3566698615195</v>
      </c>
      <c r="E236" s="473">
        <v>4646.8407438423501</v>
      </c>
      <c r="F236" s="473">
        <v>5225.7724280080402</v>
      </c>
      <c r="G236" s="473">
        <v>6062.0876557184602</v>
      </c>
      <c r="H236" s="473">
        <v>6485.6330609734196</v>
      </c>
      <c r="I236" s="473">
        <v>7227.7298345628296</v>
      </c>
      <c r="J236" s="473">
        <v>8033.2656794126797</v>
      </c>
      <c r="K236" s="473">
        <v>8423.7001457795996</v>
      </c>
      <c r="L236" s="473">
        <v>7267.4158708404802</v>
      </c>
      <c r="M236" s="473">
        <v>7664.3965820913099</v>
      </c>
      <c r="N236" s="473">
        <v>8281.8671261235195</v>
      </c>
      <c r="O236" s="473">
        <v>8481.7797472607199</v>
      </c>
      <c r="P236" s="543">
        <v>8647.9903814654099</v>
      </c>
      <c r="Q236" s="543">
        <v>8710.7493826759601</v>
      </c>
      <c r="R236" s="543">
        <v>7972.4356115146702</v>
      </c>
      <c r="S236" s="543">
        <v>8289.7072876474504</v>
      </c>
      <c r="T236" s="473">
        <v>8693.6936488473402</v>
      </c>
      <c r="U236" s="544">
        <v>9233.1504692400504</v>
      </c>
      <c r="V236" s="473"/>
      <c r="W236" s="547">
        <v>8046.4935929371813</v>
      </c>
      <c r="X236" s="217" t="s">
        <v>10</v>
      </c>
      <c r="Y236" s="2"/>
      <c r="Z236" s="606">
        <v>19</v>
      </c>
      <c r="AA236" s="608">
        <f t="shared" si="12"/>
        <v>7235.214888055757</v>
      </c>
      <c r="AB236" s="606">
        <v>10</v>
      </c>
      <c r="AC236" s="608">
        <f t="shared" si="13"/>
        <v>8324.3186107706897</v>
      </c>
      <c r="AD236" s="606">
        <v>5</v>
      </c>
      <c r="AE236" s="608">
        <f t="shared" si="14"/>
        <v>8579.9472799850955</v>
      </c>
      <c r="AF236" s="606"/>
      <c r="AG236" s="608">
        <f t="shared" si="15"/>
        <v>8046.4935929371813</v>
      </c>
    </row>
    <row r="237" spans="1:33">
      <c r="A237" s="2"/>
      <c r="B237" s="624" t="s">
        <v>19</v>
      </c>
      <c r="C237" s="473">
        <v>82215.314467538847</v>
      </c>
      <c r="D237" s="473">
        <v>80843.605374099352</v>
      </c>
      <c r="E237" s="473">
        <v>79863.489732741451</v>
      </c>
      <c r="F237" s="473">
        <v>82946.335207339653</v>
      </c>
      <c r="G237" s="473">
        <v>85147.219094012107</v>
      </c>
      <c r="H237" s="473">
        <v>81635.467974473402</v>
      </c>
      <c r="I237" s="473">
        <v>79970.736249765498</v>
      </c>
      <c r="J237" s="473">
        <v>72802.161602053253</v>
      </c>
      <c r="K237" s="473">
        <v>66641.48428216415</v>
      </c>
      <c r="L237" s="473">
        <v>56975.529379720705</v>
      </c>
      <c r="M237" s="473">
        <v>54230.173673126097</v>
      </c>
      <c r="N237" s="473">
        <v>56574.288175055131</v>
      </c>
      <c r="O237" s="473">
        <v>58961.2020108164</v>
      </c>
      <c r="P237" s="543">
        <v>62641.83698594429</v>
      </c>
      <c r="Q237" s="543">
        <v>66443.997578068098</v>
      </c>
      <c r="R237" s="543">
        <v>70212.093013668797</v>
      </c>
      <c r="S237" s="543">
        <v>72386.090468666051</v>
      </c>
      <c r="T237" s="473">
        <v>73137.870185480977</v>
      </c>
      <c r="U237" s="544">
        <v>75075.257410980368</v>
      </c>
      <c r="V237" s="473"/>
      <c r="W237" s="547">
        <v>69208.546835731584</v>
      </c>
      <c r="X237" s="217" t="s">
        <v>10</v>
      </c>
      <c r="Y237" s="2"/>
      <c r="Z237" s="606">
        <v>19</v>
      </c>
      <c r="AA237" s="608">
        <f t="shared" si="12"/>
        <v>71510.744887669192</v>
      </c>
      <c r="AB237" s="606">
        <v>10</v>
      </c>
      <c r="AC237" s="608">
        <f t="shared" si="13"/>
        <v>64663.833888152694</v>
      </c>
      <c r="AD237" s="606">
        <v>5</v>
      </c>
      <c r="AE237" s="608">
        <f t="shared" si="14"/>
        <v>71451.061731372858</v>
      </c>
      <c r="AF237" s="606"/>
      <c r="AG237" s="608">
        <f t="shared" si="15"/>
        <v>69208.546835731584</v>
      </c>
    </row>
    <row r="238" spans="1:33">
      <c r="A238" s="2"/>
      <c r="B238" s="624" t="s">
        <v>52</v>
      </c>
      <c r="C238" s="473">
        <v>26407.209920783036</v>
      </c>
      <c r="D238" s="473">
        <v>27756.812632113033</v>
      </c>
      <c r="E238" s="473">
        <v>29068.593857460062</v>
      </c>
      <c r="F238" s="473">
        <v>30261.577689929713</v>
      </c>
      <c r="G238" s="473">
        <v>31964.595966061628</v>
      </c>
      <c r="H238" s="473">
        <v>32668.226316135522</v>
      </c>
      <c r="I238" s="473">
        <v>34767.001135262704</v>
      </c>
      <c r="J238" s="473">
        <v>35600.007793119097</v>
      </c>
      <c r="K238" s="473">
        <v>36660.192563540309</v>
      </c>
      <c r="L238" s="473">
        <v>35003.497418398001</v>
      </c>
      <c r="M238" s="473">
        <v>36340.733874453836</v>
      </c>
      <c r="N238" s="473">
        <v>37161.490686609563</v>
      </c>
      <c r="O238" s="473">
        <v>38311.846077224312</v>
      </c>
      <c r="P238" s="543">
        <v>39971.025362852582</v>
      </c>
      <c r="Q238" s="543">
        <v>41259.000944173386</v>
      </c>
      <c r="R238" s="543">
        <v>42509.888166433702</v>
      </c>
      <c r="S238" s="543">
        <v>43543.587833035788</v>
      </c>
      <c r="T238" s="473">
        <v>45378.99774182785</v>
      </c>
      <c r="U238" s="544">
        <v>45973.573504419808</v>
      </c>
      <c r="V238" s="473"/>
      <c r="W238" s="547">
        <v>40208.718625672504</v>
      </c>
      <c r="X238" s="217" t="s">
        <v>10</v>
      </c>
      <c r="Y238" s="2"/>
      <c r="Z238" s="606">
        <v>19</v>
      </c>
      <c r="AA238" s="608">
        <f t="shared" si="12"/>
        <v>36347.782078096519</v>
      </c>
      <c r="AB238" s="606">
        <v>10</v>
      </c>
      <c r="AC238" s="608">
        <f t="shared" si="13"/>
        <v>40545.364160942889</v>
      </c>
      <c r="AD238" s="606">
        <v>5</v>
      </c>
      <c r="AE238" s="608">
        <f t="shared" si="14"/>
        <v>43733.009637978117</v>
      </c>
      <c r="AF238" s="606"/>
      <c r="AG238" s="608">
        <f t="shared" si="15"/>
        <v>40208.718625672504</v>
      </c>
    </row>
    <row r="239" spans="1:33">
      <c r="A239" s="2"/>
      <c r="B239" s="624" t="s">
        <v>22</v>
      </c>
      <c r="C239" s="473">
        <v>36334.908777058896</v>
      </c>
      <c r="D239" s="473">
        <v>37133.242808852636</v>
      </c>
      <c r="E239" s="473">
        <v>38023.161114402101</v>
      </c>
      <c r="F239" s="473">
        <v>39496.485875138067</v>
      </c>
      <c r="G239" s="473">
        <v>41712.801067554457</v>
      </c>
      <c r="H239" s="473">
        <v>44114.74777767052</v>
      </c>
      <c r="I239" s="473">
        <v>46298.731444092657</v>
      </c>
      <c r="J239" s="473">
        <v>47975.967675885586</v>
      </c>
      <c r="K239" s="473">
        <v>48382.558449055185</v>
      </c>
      <c r="L239" s="473">
        <v>47099.980471134266</v>
      </c>
      <c r="M239" s="473">
        <v>48466.823375080057</v>
      </c>
      <c r="N239" s="473">
        <v>49883.113983734431</v>
      </c>
      <c r="O239" s="473">
        <v>51603.497261441204</v>
      </c>
      <c r="P239" s="543">
        <v>53106.909770315469</v>
      </c>
      <c r="Q239" s="543">
        <v>55032.957997916623</v>
      </c>
      <c r="R239" s="543">
        <v>56803.472433491879</v>
      </c>
      <c r="S239" s="543">
        <v>57904.201961064071</v>
      </c>
      <c r="T239" s="473">
        <v>59927.929833953538</v>
      </c>
      <c r="U239" s="544">
        <v>62794.585652239766</v>
      </c>
      <c r="V239" s="473"/>
      <c r="W239" s="547">
        <v>53762.116453959956</v>
      </c>
      <c r="X239" s="217" t="s">
        <v>10</v>
      </c>
      <c r="Y239" s="2"/>
      <c r="Z239" s="606">
        <v>19</v>
      </c>
      <c r="AA239" s="608">
        <f t="shared" si="12"/>
        <v>48531.372512109549</v>
      </c>
      <c r="AB239" s="606">
        <v>10</v>
      </c>
      <c r="AC239" s="608">
        <f t="shared" si="13"/>
        <v>54262.347274037136</v>
      </c>
      <c r="AD239" s="606">
        <v>5</v>
      </c>
      <c r="AE239" s="608">
        <f t="shared" si="14"/>
        <v>58492.629575733175</v>
      </c>
      <c r="AF239" s="606"/>
      <c r="AG239" s="608">
        <f t="shared" si="15"/>
        <v>53762.116453959956</v>
      </c>
    </row>
    <row r="240" spans="1:33">
      <c r="A240" s="2"/>
      <c r="B240" s="624" t="s">
        <v>94</v>
      </c>
      <c r="C240" s="473">
        <v>10249.738100547431</v>
      </c>
      <c r="D240" s="473">
        <v>10054.527087511635</v>
      </c>
      <c r="E240" s="473">
        <v>9422.245715024872</v>
      </c>
      <c r="F240" s="473">
        <v>9681.4151057793242</v>
      </c>
      <c r="G240" s="473">
        <v>10446.465502613713</v>
      </c>
      <c r="H240" s="473">
        <v>11574.322885538348</v>
      </c>
      <c r="I240" s="473">
        <v>12399.893043065338</v>
      </c>
      <c r="J240" s="473">
        <v>13540.071368717907</v>
      </c>
      <c r="K240" s="473">
        <v>14756.47578274702</v>
      </c>
      <c r="L240" s="473">
        <v>15456.184663149717</v>
      </c>
      <c r="M240" s="473">
        <v>16808.284875561592</v>
      </c>
      <c r="N240" s="473">
        <v>17993.447535476906</v>
      </c>
      <c r="O240" s="473">
        <v>18930.967299646876</v>
      </c>
      <c r="P240" s="543">
        <v>20094.293779517393</v>
      </c>
      <c r="Q240" s="543">
        <v>21069.234376120763</v>
      </c>
      <c r="R240" s="543">
        <v>21300.97607053912</v>
      </c>
      <c r="S240" s="543">
        <v>21820.259010508507</v>
      </c>
      <c r="T240" s="473">
        <v>22728.134751840658</v>
      </c>
      <c r="U240" s="544">
        <v>23572.177462667896</v>
      </c>
      <c r="V240" s="473"/>
      <c r="W240" s="547">
        <v>19321.659797131637</v>
      </c>
      <c r="X240" s="217" t="s">
        <v>411</v>
      </c>
      <c r="Y240" s="2"/>
      <c r="Z240" s="606">
        <v>19</v>
      </c>
      <c r="AA240" s="608">
        <f t="shared" si="12"/>
        <v>15889.427074556575</v>
      </c>
      <c r="AB240" s="606">
        <v>10</v>
      </c>
      <c r="AC240" s="608">
        <f t="shared" si="13"/>
        <v>19977.395982502941</v>
      </c>
      <c r="AD240" s="606">
        <v>5</v>
      </c>
      <c r="AE240" s="608">
        <f t="shared" si="14"/>
        <v>22098.156334335388</v>
      </c>
      <c r="AF240" s="606"/>
      <c r="AG240" s="608">
        <f t="shared" si="15"/>
        <v>19321.659797131637</v>
      </c>
    </row>
    <row r="241" spans="1:33">
      <c r="A241" s="2"/>
      <c r="B241" s="624" t="s">
        <v>95</v>
      </c>
      <c r="C241" s="473">
        <v>2499.4961624549528</v>
      </c>
      <c r="D241" s="473">
        <v>2627.2074894065772</v>
      </c>
      <c r="E241" s="473">
        <v>2741.0546916945605</v>
      </c>
      <c r="F241" s="473">
        <v>2876.4636845407213</v>
      </c>
      <c r="G241" s="473">
        <v>3137.5310254741917</v>
      </c>
      <c r="H241" s="473">
        <v>3420.0943305075784</v>
      </c>
      <c r="I241" s="473">
        <v>3740.2325604018984</v>
      </c>
      <c r="J241" s="473">
        <v>4145.1093373951471</v>
      </c>
      <c r="K241" s="473">
        <v>4533.914271565839</v>
      </c>
      <c r="L241" s="473">
        <v>4853.6905659724698</v>
      </c>
      <c r="M241" s="473">
        <v>5136.2340680751358</v>
      </c>
      <c r="N241" s="473">
        <v>5502.0490219561743</v>
      </c>
      <c r="O241" s="473">
        <v>5933.1760703026412</v>
      </c>
      <c r="P241" s="543">
        <v>6394.5414350626224</v>
      </c>
      <c r="Q241" s="543">
        <v>6866.4817740206518</v>
      </c>
      <c r="R241" s="543">
        <v>7327.8320686294328</v>
      </c>
      <c r="S241" s="543">
        <v>7723.937505550678</v>
      </c>
      <c r="T241" s="473">
        <v>8084.6513723180224</v>
      </c>
      <c r="U241" s="544">
        <v>8556.0515122976831</v>
      </c>
      <c r="V241" s="473"/>
      <c r="W241" s="547">
        <v>6469.1789698470529</v>
      </c>
      <c r="X241" s="217" t="s">
        <v>10</v>
      </c>
      <c r="Y241" s="2"/>
      <c r="Z241" s="606">
        <v>19</v>
      </c>
      <c r="AA241" s="608">
        <f t="shared" si="12"/>
        <v>5057.8815235593147</v>
      </c>
      <c r="AB241" s="606">
        <v>10</v>
      </c>
      <c r="AC241" s="608">
        <f t="shared" si="13"/>
        <v>6637.8645394185514</v>
      </c>
      <c r="AD241" s="606">
        <v>5</v>
      </c>
      <c r="AE241" s="608">
        <f t="shared" si="14"/>
        <v>7711.7908465632936</v>
      </c>
      <c r="AF241" s="606"/>
      <c r="AG241" s="608">
        <f t="shared" si="15"/>
        <v>6469.1789698470529</v>
      </c>
    </row>
    <row r="242" spans="1:33">
      <c r="A242" s="2"/>
      <c r="B242" s="624" t="s">
        <v>262</v>
      </c>
      <c r="C242" s="473">
        <v>2247.4385900657808</v>
      </c>
      <c r="D242" s="473">
        <v>2166.8610843820056</v>
      </c>
      <c r="E242" s="473">
        <v>2037.9983396055572</v>
      </c>
      <c r="F242" s="473">
        <v>2110.1390822764388</v>
      </c>
      <c r="G242" s="473">
        <v>2196.2481019176876</v>
      </c>
      <c r="H242" s="473">
        <v>2326.0107273149683</v>
      </c>
      <c r="I242" s="473">
        <v>2537.5671547215534</v>
      </c>
      <c r="J242" s="473">
        <v>2676.832698459491</v>
      </c>
      <c r="K242" s="473">
        <v>2837.2373684947215</v>
      </c>
      <c r="L242" s="473">
        <v>2882.4712241684902</v>
      </c>
      <c r="M242" s="473">
        <v>2888.7383356515556</v>
      </c>
      <c r="N242" s="473">
        <v>2905.9047222855143</v>
      </c>
      <c r="O242" s="473">
        <v>2930.9146179488248</v>
      </c>
      <c r="P242" s="543">
        <v>2956.516263390477</v>
      </c>
      <c r="Q242" s="543">
        <v>2997.9430887720614</v>
      </c>
      <c r="R242" s="543">
        <v>2954.9668292955666</v>
      </c>
      <c r="S242" s="543">
        <v>3011.8535889235081</v>
      </c>
      <c r="T242" s="473">
        <v>3123.5650036264778</v>
      </c>
      <c r="U242" s="544">
        <v>3221.1498234157953</v>
      </c>
      <c r="V242" s="473"/>
      <c r="W242" s="547">
        <v>2911.3512098114411</v>
      </c>
      <c r="X242" s="217" t="s">
        <v>329</v>
      </c>
      <c r="Y242" s="2"/>
      <c r="Z242" s="606">
        <v>19</v>
      </c>
      <c r="AA242" s="608">
        <f t="shared" si="12"/>
        <v>2684.7556128798146</v>
      </c>
      <c r="AB242" s="606">
        <v>10</v>
      </c>
      <c r="AC242" s="608">
        <f t="shared" si="13"/>
        <v>2987.402349747827</v>
      </c>
      <c r="AD242" s="606">
        <v>5</v>
      </c>
      <c r="AE242" s="608">
        <f t="shared" si="14"/>
        <v>3061.8956668066817</v>
      </c>
      <c r="AF242" s="606"/>
      <c r="AG242" s="608">
        <f t="shared" si="15"/>
        <v>2911.3512098114411</v>
      </c>
    </row>
    <row r="243" spans="1:33">
      <c r="A243" s="2"/>
      <c r="B243" s="624" t="s">
        <v>55</v>
      </c>
      <c r="C243" s="473">
        <v>11609.458433977985</v>
      </c>
      <c r="D243" s="473">
        <v>12040.825571417899</v>
      </c>
      <c r="E243" s="473">
        <v>10946.511967317358</v>
      </c>
      <c r="F243" s="473">
        <v>10103.474232512359</v>
      </c>
      <c r="G243" s="473">
        <v>12062.737498866038</v>
      </c>
      <c r="H243" s="473">
        <v>13495.612578656945</v>
      </c>
      <c r="I243" s="473">
        <v>15038.962112792235</v>
      </c>
      <c r="J243" s="473">
        <v>16549.803904209708</v>
      </c>
      <c r="K243" s="473">
        <v>17512.66493359083</v>
      </c>
      <c r="L243" s="473">
        <v>16840.28222107788</v>
      </c>
      <c r="M243" s="473">
        <v>16541.55867833435</v>
      </c>
      <c r="N243" s="473">
        <v>17319.289612074295</v>
      </c>
      <c r="O243" s="473">
        <v>18343.479885560089</v>
      </c>
      <c r="P243" s="543">
        <v>18648.62405416241</v>
      </c>
      <c r="Q243" s="543">
        <v>18102.468292324971</v>
      </c>
      <c r="R243" s="554">
        <v>18659.449014566217</v>
      </c>
      <c r="S243" s="554">
        <v>19300.651909354005</v>
      </c>
      <c r="T243" s="548">
        <v>20236.417844011015</v>
      </c>
      <c r="U243" s="553">
        <v>21176.55070807437</v>
      </c>
      <c r="V243" s="473"/>
      <c r="W243" s="547">
        <v>18013.2725296432</v>
      </c>
      <c r="X243" s="217" t="s">
        <v>10</v>
      </c>
      <c r="Y243" s="2"/>
      <c r="Z243" s="606">
        <v>19</v>
      </c>
      <c r="AA243" s="608">
        <f t="shared" si="12"/>
        <v>16027.832813309524</v>
      </c>
      <c r="AB243" s="606">
        <v>10</v>
      </c>
      <c r="AC243" s="608">
        <f t="shared" si="13"/>
        <v>18516.877221953961</v>
      </c>
      <c r="AD243" s="606">
        <v>5</v>
      </c>
      <c r="AE243" s="608">
        <f t="shared" si="14"/>
        <v>19495.107553666116</v>
      </c>
      <c r="AF243" s="606"/>
      <c r="AG243" s="608">
        <f t="shared" si="15"/>
        <v>18013.2725296432</v>
      </c>
    </row>
    <row r="244" spans="1:33">
      <c r="A244" s="2"/>
      <c r="B244" s="624" t="s">
        <v>107</v>
      </c>
      <c r="C244" s="473">
        <v>2048.3637589884011</v>
      </c>
      <c r="D244" s="473">
        <v>2200.0202396424847</v>
      </c>
      <c r="E244" s="473">
        <v>2353.0004681401706</v>
      </c>
      <c r="F244" s="473">
        <v>2538.1632044187299</v>
      </c>
      <c r="G244" s="473">
        <v>2777.2468739492911</v>
      </c>
      <c r="H244" s="473">
        <v>3051.6084974843625</v>
      </c>
      <c r="I244" s="473">
        <v>3332.143253022497</v>
      </c>
      <c r="J244" s="473">
        <v>3631.1825616081542</v>
      </c>
      <c r="K244" s="473">
        <v>3874.0392341785282</v>
      </c>
      <c r="L244" s="473">
        <v>4074.1842400036085</v>
      </c>
      <c r="M244" s="473">
        <v>4342.7519169556399</v>
      </c>
      <c r="N244" s="473">
        <v>4662.2230520760213</v>
      </c>
      <c r="O244" s="473">
        <v>4949.1313630601981</v>
      </c>
      <c r="P244" s="543">
        <v>5253.3975185250165</v>
      </c>
      <c r="Q244" s="543">
        <v>5613.6273036160101</v>
      </c>
      <c r="R244" s="543">
        <v>5989.7576902496021</v>
      </c>
      <c r="S244" s="543">
        <v>6365.289485465456</v>
      </c>
      <c r="T244" s="473">
        <v>6857.9840438477622</v>
      </c>
      <c r="U244" s="544">
        <v>7447.8143340494771</v>
      </c>
      <c r="V244" s="473"/>
      <c r="W244" s="547">
        <v>5430.905819257222</v>
      </c>
      <c r="X244" s="217" t="s">
        <v>10</v>
      </c>
      <c r="Y244" s="2"/>
      <c r="Z244" s="606">
        <v>19</v>
      </c>
      <c r="AA244" s="608">
        <f t="shared" si="12"/>
        <v>4282.2067915411253</v>
      </c>
      <c r="AB244" s="606">
        <v>10</v>
      </c>
      <c r="AC244" s="608">
        <f t="shared" si="13"/>
        <v>5555.6160947848794</v>
      </c>
      <c r="AD244" s="606">
        <v>5</v>
      </c>
      <c r="AE244" s="608">
        <f t="shared" si="14"/>
        <v>6454.8945714456613</v>
      </c>
      <c r="AF244" s="606"/>
      <c r="AG244" s="608">
        <f t="shared" si="15"/>
        <v>5430.905819257222</v>
      </c>
    </row>
    <row r="245" spans="1:33">
      <c r="A245" s="2"/>
      <c r="B245" s="624" t="s">
        <v>170</v>
      </c>
      <c r="C245" s="473">
        <v>3181.3835215970107</v>
      </c>
      <c r="D245" s="473">
        <v>3278.9035306145147</v>
      </c>
      <c r="E245" s="473">
        <v>3363.240378268275</v>
      </c>
      <c r="F245" s="473">
        <v>3452.7381648589944</v>
      </c>
      <c r="G245" s="473">
        <v>3581.8246874503375</v>
      </c>
      <c r="H245" s="473">
        <v>3789.8893816204909</v>
      </c>
      <c r="I245" s="473">
        <v>3915.384569045284</v>
      </c>
      <c r="J245" s="473">
        <v>4038.6555969225374</v>
      </c>
      <c r="K245" s="473">
        <v>4148.5568489227217</v>
      </c>
      <c r="L245" s="473">
        <v>4221.4137761029233</v>
      </c>
      <c r="M245" s="473">
        <v>4472.7264478870393</v>
      </c>
      <c r="N245" s="473">
        <v>3876.3026188077315</v>
      </c>
      <c r="O245" s="473">
        <v>3935.1671047984787</v>
      </c>
      <c r="P245" s="543">
        <v>4084.8829668854637</v>
      </c>
      <c r="Q245" s="543">
        <v>4045.5000314345943</v>
      </c>
      <c r="R245" s="543">
        <v>3320.1101555868281</v>
      </c>
      <c r="S245" s="543">
        <v>2827.6910225148249</v>
      </c>
      <c r="T245" s="473">
        <v>2645.3083830168421</v>
      </c>
      <c r="U245" s="544">
        <v>2575.1263853456644</v>
      </c>
      <c r="V245" s="473"/>
      <c r="W245" s="547">
        <v>3433.9480207582201</v>
      </c>
      <c r="X245" s="217" t="s">
        <v>411</v>
      </c>
      <c r="Y245" s="2"/>
      <c r="Z245" s="606">
        <v>19</v>
      </c>
      <c r="AA245" s="608">
        <f t="shared" si="12"/>
        <v>3618.6739774568719</v>
      </c>
      <c r="AB245" s="606">
        <v>10</v>
      </c>
      <c r="AC245" s="608">
        <f t="shared" si="13"/>
        <v>3600.4228892380388</v>
      </c>
      <c r="AD245" s="606">
        <v>5</v>
      </c>
      <c r="AE245" s="608">
        <f t="shared" si="14"/>
        <v>3082.7471955797505</v>
      </c>
      <c r="AF245" s="606"/>
      <c r="AG245" s="608">
        <f t="shared" si="15"/>
        <v>3433.9480207582201</v>
      </c>
    </row>
    <row r="246" spans="1:33">
      <c r="A246" s="2"/>
      <c r="B246" s="624" t="s">
        <v>171</v>
      </c>
      <c r="C246" s="473">
        <v>1691.9673866159999</v>
      </c>
      <c r="D246" s="473">
        <v>1773.9636927250024</v>
      </c>
      <c r="E246" s="473">
        <v>1835.24775734375</v>
      </c>
      <c r="F246" s="473">
        <v>1948.5316386327149</v>
      </c>
      <c r="G246" s="473">
        <v>2087.2133430682929</v>
      </c>
      <c r="H246" s="473">
        <v>2248.465938826932</v>
      </c>
      <c r="I246" s="473">
        <v>2434.4541948313131</v>
      </c>
      <c r="J246" s="473">
        <v>2637.2778767359655</v>
      </c>
      <c r="K246" s="473">
        <v>2819.6505931859488</v>
      </c>
      <c r="L246" s="473">
        <v>3017.0245706982146</v>
      </c>
      <c r="M246" s="473">
        <v>3269.794328703852</v>
      </c>
      <c r="N246" s="473">
        <v>3419.0104599035349</v>
      </c>
      <c r="O246" s="473">
        <v>3634.7803530730389</v>
      </c>
      <c r="P246" s="543">
        <v>3765.5841620275842</v>
      </c>
      <c r="Q246" s="543">
        <v>3893.5494781212278</v>
      </c>
      <c r="R246" s="543">
        <v>3927.7618155715058</v>
      </c>
      <c r="S246" s="543">
        <v>3998.0044348589372</v>
      </c>
      <c r="T246" s="473">
        <v>4090.1200404129299</v>
      </c>
      <c r="U246" s="544">
        <v>4223.9069357084745</v>
      </c>
      <c r="V246" s="473"/>
      <c r="W246" s="547">
        <v>3578.5636978781326</v>
      </c>
      <c r="X246" s="217" t="s">
        <v>411</v>
      </c>
      <c r="Y246" s="2"/>
      <c r="Z246" s="606">
        <v>19</v>
      </c>
      <c r="AA246" s="608">
        <f t="shared" si="12"/>
        <v>2985.0688947918529</v>
      </c>
      <c r="AB246" s="606">
        <v>10</v>
      </c>
      <c r="AC246" s="608">
        <f t="shared" si="13"/>
        <v>3723.9536579079295</v>
      </c>
      <c r="AD246" s="606">
        <v>5</v>
      </c>
      <c r="AE246" s="608">
        <f t="shared" si="14"/>
        <v>4026.6685409346151</v>
      </c>
      <c r="AF246" s="606"/>
      <c r="AG246" s="608">
        <f t="shared" si="15"/>
        <v>3578.5636978781326</v>
      </c>
    </row>
    <row r="247" spans="1:33">
      <c r="A247" s="2"/>
      <c r="B247" s="624" t="s">
        <v>172</v>
      </c>
      <c r="C247" s="473">
        <v>2344.2711455320523</v>
      </c>
      <c r="D247" s="473">
        <v>2421.5307520459569</v>
      </c>
      <c r="E247" s="473">
        <v>2235.3608954978595</v>
      </c>
      <c r="F247" s="473">
        <v>1885.5113544792891</v>
      </c>
      <c r="G247" s="473">
        <v>1818.1049771196565</v>
      </c>
      <c r="H247" s="473">
        <v>1759.3581185121043</v>
      </c>
      <c r="I247" s="473">
        <v>1738.5142500063555</v>
      </c>
      <c r="J247" s="473">
        <v>1705.9013457685369</v>
      </c>
      <c r="K247" s="473">
        <v>1417.5070978552092</v>
      </c>
      <c r="L247" s="473">
        <v>1581.1615584432795</v>
      </c>
      <c r="M247" s="473">
        <v>1888.566738802964</v>
      </c>
      <c r="N247" s="473">
        <v>2168.1102933603538</v>
      </c>
      <c r="O247" s="473">
        <v>2534.5419185931282</v>
      </c>
      <c r="P247" s="543">
        <v>2583.9856376180564</v>
      </c>
      <c r="Q247" s="543">
        <v>2648.5689674448072</v>
      </c>
      <c r="R247" s="543">
        <v>2679.5803171529146</v>
      </c>
      <c r="S247" s="543">
        <v>2687.3854288958455</v>
      </c>
      <c r="T247" s="473">
        <v>2825.7251222776249</v>
      </c>
      <c r="U247" s="544">
        <v>3029.7930054799185</v>
      </c>
      <c r="V247" s="473"/>
      <c r="W247" s="547">
        <v>2481.6767684030006</v>
      </c>
      <c r="X247" s="217" t="s">
        <v>411</v>
      </c>
      <c r="Y247" s="2"/>
      <c r="Z247" s="606">
        <v>19</v>
      </c>
      <c r="AA247" s="608">
        <f t="shared" si="12"/>
        <v>2208.0778381518903</v>
      </c>
      <c r="AB247" s="606">
        <v>10</v>
      </c>
      <c r="AC247" s="608">
        <f t="shared" si="13"/>
        <v>2462.7418988068894</v>
      </c>
      <c r="AD247" s="606">
        <v>5</v>
      </c>
      <c r="AE247" s="608">
        <f t="shared" si="14"/>
        <v>2774.210568250222</v>
      </c>
      <c r="AF247" s="606"/>
      <c r="AG247" s="608">
        <f t="shared" si="15"/>
        <v>2481.6767684030006</v>
      </c>
    </row>
    <row r="248" spans="1:3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3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33">
      <c r="A250" s="2"/>
    </row>
  </sheetData>
  <autoFilter ref="B39:X247" xr:uid="{00000000-0009-0000-0000-000005000000}">
    <sortState ref="B40:X247">
      <sortCondition ref="B39:B247"/>
    </sortState>
  </autoFilter>
  <pageMargins left="0.7" right="0.7" top="0.75" bottom="0.75" header="0.3" footer="0.3"/>
  <pageSetup paperSize="9" orientation="portrait" r:id="rId1"/>
  <ignoredErrors>
    <ignoredError sqref="AC40:AE247" formulaRange="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43"/>
  <sheetViews>
    <sheetView topLeftCell="A14" workbookViewId="0">
      <selection activeCell="B29" sqref="B29:J29"/>
    </sheetView>
  </sheetViews>
  <sheetFormatPr defaultRowHeight="15"/>
  <cols>
    <col min="1" max="1" width="7.140625" customWidth="1"/>
    <col min="2" max="2" width="21" customWidth="1"/>
    <col min="10" max="10" width="9.140625" customWidth="1"/>
    <col min="11" max="11" width="19.7109375" customWidth="1"/>
  </cols>
  <sheetData>
    <row r="1" spans="1:29">
      <c r="A1" s="16" t="s">
        <v>0</v>
      </c>
      <c r="B1" s="2"/>
      <c r="C1" s="2"/>
      <c r="D1" s="2"/>
      <c r="E1" s="2"/>
      <c r="F1" s="2"/>
      <c r="G1" s="2"/>
      <c r="H1" s="2"/>
      <c r="I1" s="2"/>
      <c r="J1" s="2"/>
      <c r="T1" s="76"/>
    </row>
    <row r="2" spans="1:29" ht="15.75">
      <c r="A2" s="19" t="s">
        <v>266</v>
      </c>
      <c r="B2" s="41"/>
      <c r="C2" s="41"/>
      <c r="D2" s="2"/>
      <c r="E2" s="2"/>
      <c r="F2" s="42"/>
      <c r="G2" s="2"/>
      <c r="H2" s="2"/>
      <c r="I2" s="2"/>
      <c r="J2" s="2"/>
      <c r="T2" s="76"/>
    </row>
    <row r="3" spans="1:29">
      <c r="A3" s="2"/>
      <c r="B3" s="2"/>
      <c r="C3" s="2"/>
      <c r="D3" s="2"/>
      <c r="E3" s="2"/>
      <c r="F3" s="2"/>
      <c r="G3" s="2"/>
      <c r="H3" s="2"/>
      <c r="I3" s="2"/>
      <c r="J3" s="2"/>
      <c r="T3" s="76"/>
    </row>
    <row r="4" spans="1:29">
      <c r="A4" s="2"/>
      <c r="B4" s="2"/>
      <c r="C4" s="2"/>
      <c r="D4" s="105"/>
      <c r="E4" s="2"/>
      <c r="F4" s="2"/>
      <c r="G4" s="2"/>
      <c r="H4" s="2"/>
      <c r="I4" s="2"/>
      <c r="J4" s="2"/>
      <c r="T4" s="76"/>
    </row>
    <row r="5" spans="1:29">
      <c r="A5" s="2"/>
      <c r="B5" s="2"/>
      <c r="C5" s="2"/>
      <c r="D5" s="2"/>
      <c r="E5" s="2"/>
      <c r="F5" s="2"/>
      <c r="G5" s="2"/>
      <c r="H5" s="2"/>
      <c r="I5" s="2"/>
      <c r="J5" s="76"/>
      <c r="K5" s="34"/>
      <c r="L5" s="34"/>
      <c r="M5" s="34"/>
      <c r="N5" s="34"/>
      <c r="O5" s="34"/>
      <c r="P5" s="34"/>
      <c r="Q5" s="34"/>
      <c r="R5" s="34"/>
      <c r="S5" s="34"/>
      <c r="T5" s="76"/>
      <c r="U5" s="76"/>
      <c r="V5" s="76"/>
      <c r="W5" s="76"/>
      <c r="X5" s="76"/>
      <c r="Y5" s="76"/>
      <c r="Z5" s="76"/>
      <c r="AA5" s="76"/>
      <c r="AB5" s="76"/>
      <c r="AC5" s="76"/>
    </row>
    <row r="6" spans="1:29">
      <c r="A6" s="2"/>
      <c r="B6" s="2"/>
      <c r="C6" s="2"/>
      <c r="D6" s="2"/>
      <c r="E6" s="2"/>
      <c r="F6" s="2"/>
      <c r="G6" s="2"/>
      <c r="H6" s="2"/>
      <c r="I6" s="2"/>
      <c r="J6" s="49"/>
      <c r="K6" s="251"/>
      <c r="L6" s="252">
        <v>2006</v>
      </c>
      <c r="M6" s="252">
        <v>2008</v>
      </c>
      <c r="N6" s="252">
        <v>2010</v>
      </c>
      <c r="O6" s="252">
        <v>2012</v>
      </c>
      <c r="P6" s="252">
        <v>2014</v>
      </c>
      <c r="Q6" s="252">
        <v>2016</v>
      </c>
      <c r="R6" s="252">
        <v>2018</v>
      </c>
      <c r="S6" s="252">
        <v>2020</v>
      </c>
      <c r="T6" s="252">
        <v>2022</v>
      </c>
      <c r="U6" s="76"/>
      <c r="V6" s="76"/>
      <c r="W6" s="76"/>
      <c r="X6" s="76"/>
      <c r="Y6" s="76"/>
      <c r="Z6" s="76"/>
      <c r="AA6" s="76"/>
      <c r="AB6" s="76"/>
      <c r="AC6" s="76"/>
    </row>
    <row r="7" spans="1:29">
      <c r="A7" s="2"/>
      <c r="B7" s="2"/>
      <c r="C7" s="2"/>
      <c r="D7" s="2"/>
      <c r="E7" s="2"/>
      <c r="F7" s="2"/>
      <c r="G7" s="2"/>
      <c r="H7" s="2"/>
      <c r="I7" s="2"/>
      <c r="J7" s="49"/>
      <c r="K7" s="253" t="str">
        <f>B29</f>
        <v>Germany</v>
      </c>
      <c r="L7" s="254">
        <f>L10/C28*C29</f>
        <v>123.10077519379846</v>
      </c>
      <c r="M7" s="254">
        <f>M10/D28*D29</f>
        <v>120.02781641168288</v>
      </c>
      <c r="N7" s="254">
        <f>N10/E28*E29</f>
        <v>125.34246575342468</v>
      </c>
      <c r="O7" s="254">
        <f>O10/F28*F29</f>
        <v>126.24528301886792</v>
      </c>
      <c r="P7" s="254">
        <f>P10/G28*G29</f>
        <v>158.40551181102362</v>
      </c>
      <c r="Q7" s="254">
        <f t="shared" ref="Q7:R9" si="0">H29</f>
        <v>124.85598036415711</v>
      </c>
      <c r="R7" s="254">
        <f t="shared" si="0"/>
        <v>121.73327683615821</v>
      </c>
      <c r="S7" s="251"/>
      <c r="T7" s="123"/>
      <c r="U7" s="76"/>
      <c r="V7" s="76"/>
      <c r="W7" s="76"/>
      <c r="X7" s="76"/>
      <c r="Y7" s="76"/>
      <c r="Z7" s="76"/>
      <c r="AA7" s="76"/>
      <c r="AB7" s="76"/>
      <c r="AC7" s="76"/>
    </row>
    <row r="8" spans="1:29">
      <c r="A8" s="2"/>
      <c r="B8" s="2"/>
      <c r="C8" s="2"/>
      <c r="D8" s="2"/>
      <c r="E8" s="2"/>
      <c r="F8" s="2"/>
      <c r="G8" s="2"/>
      <c r="H8" s="2"/>
      <c r="I8" s="2"/>
      <c r="J8" s="49"/>
      <c r="K8" s="253" t="str">
        <f>B30</f>
        <v>Pakistan</v>
      </c>
      <c r="L8" s="254">
        <f>L10/C28*C30</f>
        <v>63.720930232558139</v>
      </c>
      <c r="M8" s="254">
        <f>M10/D28*D30</f>
        <v>81.641168289290675</v>
      </c>
      <c r="N8" s="254">
        <f>N10/E28*E30</f>
        <v>82.191780821917817</v>
      </c>
      <c r="O8" s="254">
        <f>O10/F28*F30</f>
        <v>74.64150943396227</v>
      </c>
      <c r="P8" s="254">
        <f>P10/G28*G30</f>
        <v>68.070866141732296</v>
      </c>
      <c r="Q8" s="254">
        <f t="shared" si="0"/>
        <v>76.19385841828813</v>
      </c>
      <c r="R8" s="254">
        <f t="shared" si="0"/>
        <v>80.863276836158207</v>
      </c>
      <c r="S8" s="251"/>
      <c r="T8" s="123"/>
      <c r="U8" s="76"/>
      <c r="V8" s="76"/>
      <c r="W8" s="76"/>
      <c r="X8" s="76"/>
      <c r="Y8" s="76"/>
      <c r="Z8" s="76"/>
      <c r="AA8" s="76"/>
      <c r="AB8" s="76"/>
      <c r="AC8" s="76"/>
    </row>
    <row r="9" spans="1:29">
      <c r="A9" s="2"/>
      <c r="B9" s="2"/>
      <c r="C9" s="2"/>
      <c r="D9" s="2"/>
      <c r="E9" s="2"/>
      <c r="F9" s="2"/>
      <c r="G9" s="2"/>
      <c r="H9" s="2"/>
      <c r="I9" s="96"/>
      <c r="J9" s="49"/>
      <c r="K9" s="253" t="str">
        <f>B31</f>
        <v>Philippines</v>
      </c>
      <c r="L9" s="254">
        <f>L10/C28*C31</f>
        <v>107.59689922480622</v>
      </c>
      <c r="M9" s="254">
        <f>M10/D28*D31</f>
        <v>108.34492350486786</v>
      </c>
      <c r="N9" s="254">
        <f>N10/E28*E31</f>
        <v>112.5</v>
      </c>
      <c r="O9" s="254">
        <f>O10/F28*F31</f>
        <v>108.30188679245283</v>
      </c>
      <c r="P9" s="254">
        <f>P10/G28*G31</f>
        <v>86.653543307086622</v>
      </c>
      <c r="Q9" s="254">
        <f t="shared" si="0"/>
        <v>109.20823347778754</v>
      </c>
      <c r="R9" s="254">
        <f t="shared" si="0"/>
        <v>101.0132768361582</v>
      </c>
      <c r="S9" s="251"/>
      <c r="T9" s="123"/>
      <c r="U9" s="76"/>
      <c r="V9" s="76"/>
      <c r="W9" s="76"/>
      <c r="X9" s="76"/>
      <c r="Y9" s="76"/>
      <c r="Z9" s="76"/>
      <c r="AA9" s="76"/>
      <c r="AB9" s="76"/>
      <c r="AC9" s="76"/>
    </row>
    <row r="10" spans="1:29">
      <c r="A10" s="2"/>
      <c r="B10" s="2"/>
      <c r="C10" s="2"/>
      <c r="D10" s="2"/>
      <c r="E10" s="2"/>
      <c r="F10" s="2"/>
      <c r="G10" s="2"/>
      <c r="H10" s="2"/>
      <c r="I10" s="2"/>
      <c r="J10" s="49"/>
      <c r="K10" s="253" t="str">
        <f>B28</f>
        <v>(average country)</v>
      </c>
      <c r="L10" s="254">
        <v>100</v>
      </c>
      <c r="M10" s="254">
        <v>100</v>
      </c>
      <c r="N10" s="254">
        <v>100</v>
      </c>
      <c r="O10" s="254">
        <v>100</v>
      </c>
      <c r="P10" s="254">
        <v>100</v>
      </c>
      <c r="Q10" s="254">
        <v>100</v>
      </c>
      <c r="R10" s="254">
        <v>100</v>
      </c>
      <c r="S10" s="251"/>
      <c r="T10" s="123"/>
      <c r="U10" s="76"/>
      <c r="V10" s="76"/>
      <c r="W10" s="76"/>
      <c r="X10" s="76"/>
      <c r="Y10" s="76"/>
      <c r="Z10" s="76"/>
      <c r="AA10" s="76"/>
      <c r="AB10" s="76"/>
      <c r="AC10" s="76"/>
    </row>
    <row r="11" spans="1:29">
      <c r="A11" s="2"/>
      <c r="B11" s="2"/>
      <c r="C11" s="2"/>
      <c r="D11" s="2"/>
      <c r="E11" s="2"/>
      <c r="F11" s="2"/>
      <c r="G11" s="2"/>
      <c r="H11" s="2"/>
      <c r="I11" s="2"/>
      <c r="J11" s="49"/>
      <c r="K11" s="76"/>
      <c r="L11" s="76"/>
      <c r="M11" s="76"/>
      <c r="N11" s="76"/>
      <c r="O11" s="76"/>
      <c r="P11" s="76"/>
      <c r="Q11" s="76"/>
      <c r="R11" s="76"/>
      <c r="S11" s="76"/>
      <c r="T11" s="76"/>
      <c r="U11" s="76"/>
      <c r="V11" s="76"/>
      <c r="W11" s="76"/>
      <c r="X11" s="76"/>
      <c r="Y11" s="76"/>
      <c r="Z11" s="76"/>
      <c r="AA11" s="76"/>
      <c r="AB11" s="76"/>
      <c r="AC11" s="76"/>
    </row>
    <row r="12" spans="1:29">
      <c r="A12" s="2"/>
      <c r="B12" s="2"/>
      <c r="C12" s="2"/>
      <c r="D12" s="2"/>
      <c r="E12" s="2"/>
      <c r="F12" s="2"/>
      <c r="G12" s="2"/>
      <c r="H12" s="2"/>
      <c r="I12" s="2"/>
      <c r="J12" s="49"/>
      <c r="K12" s="76"/>
      <c r="L12" s="76"/>
      <c r="M12" s="76"/>
      <c r="N12" s="76"/>
      <c r="O12" s="76"/>
      <c r="P12" s="76"/>
      <c r="Q12" s="76"/>
      <c r="R12" s="76"/>
      <c r="S12" s="76"/>
      <c r="T12" s="76"/>
      <c r="U12" s="76"/>
      <c r="V12" s="76"/>
      <c r="W12" s="76"/>
      <c r="X12" s="76"/>
      <c r="Y12" s="76"/>
      <c r="Z12" s="76"/>
      <c r="AA12" s="76"/>
      <c r="AB12" s="76"/>
      <c r="AC12" s="76"/>
    </row>
    <row r="13" spans="1:29">
      <c r="A13" s="2"/>
      <c r="B13" s="2"/>
      <c r="C13" s="2"/>
      <c r="D13" s="2"/>
      <c r="E13" s="2"/>
      <c r="F13" s="2"/>
      <c r="G13" s="2"/>
      <c r="H13" s="2"/>
      <c r="I13" s="2"/>
      <c r="J13" s="49"/>
      <c r="K13" s="76"/>
      <c r="L13" s="76"/>
      <c r="M13" s="76"/>
      <c r="N13" s="76"/>
      <c r="O13" s="76"/>
      <c r="P13" s="76"/>
      <c r="Q13" s="76"/>
      <c r="R13" s="76"/>
      <c r="S13" s="76"/>
      <c r="T13" s="76"/>
      <c r="U13" s="76"/>
      <c r="V13" s="76"/>
      <c r="W13" s="76"/>
      <c r="X13" s="76"/>
      <c r="Y13" s="76"/>
      <c r="Z13" s="76"/>
      <c r="AA13" s="76"/>
      <c r="AB13" s="76"/>
      <c r="AC13" s="76"/>
    </row>
    <row r="14" spans="1:29">
      <c r="A14" s="2"/>
      <c r="B14" s="2"/>
      <c r="C14" s="2"/>
      <c r="D14" s="2"/>
      <c r="E14" s="2"/>
      <c r="F14" s="2"/>
      <c r="G14" s="2"/>
      <c r="H14" s="2"/>
      <c r="I14" s="2"/>
      <c r="J14" s="2"/>
    </row>
    <row r="15" spans="1:29">
      <c r="A15" s="2"/>
      <c r="B15" s="2"/>
      <c r="C15" s="2"/>
      <c r="D15" s="2"/>
      <c r="E15" s="2"/>
      <c r="F15" s="2"/>
      <c r="G15" s="2"/>
      <c r="H15" s="2"/>
      <c r="I15" s="2"/>
      <c r="J15" s="2"/>
    </row>
    <row r="16" spans="1:29">
      <c r="A16" s="2"/>
      <c r="B16" s="2"/>
      <c r="C16" s="2"/>
      <c r="D16" s="2"/>
      <c r="E16" s="2"/>
      <c r="F16" s="2"/>
      <c r="G16" s="2"/>
      <c r="H16" s="2"/>
      <c r="I16" s="2"/>
      <c r="J16" s="2"/>
    </row>
    <row r="17" spans="1:11">
      <c r="A17" s="2"/>
      <c r="B17" s="2"/>
      <c r="C17" s="2"/>
      <c r="D17" s="2"/>
      <c r="E17" s="2"/>
      <c r="F17" s="2"/>
      <c r="G17" s="2"/>
      <c r="H17" s="2"/>
      <c r="I17" s="2"/>
      <c r="J17" s="2"/>
    </row>
    <row r="18" spans="1:11">
      <c r="A18" s="2"/>
      <c r="B18" s="2"/>
      <c r="C18" s="2"/>
      <c r="D18" s="2"/>
      <c r="E18" s="2"/>
      <c r="F18" s="2"/>
      <c r="G18" s="2"/>
      <c r="H18" s="2"/>
      <c r="I18" s="2"/>
      <c r="J18" s="2"/>
    </row>
    <row r="19" spans="1:11">
      <c r="A19" s="2"/>
      <c r="B19" s="2"/>
      <c r="C19" s="2"/>
      <c r="D19" s="2"/>
      <c r="E19" s="2"/>
      <c r="F19" s="2"/>
      <c r="G19" s="2"/>
      <c r="H19" s="2"/>
      <c r="I19" s="2"/>
      <c r="J19" s="2"/>
    </row>
    <row r="20" spans="1:11">
      <c r="A20" s="2"/>
      <c r="B20" s="2"/>
      <c r="C20" s="2"/>
      <c r="D20" s="2"/>
      <c r="E20" s="2"/>
      <c r="F20" s="2"/>
      <c r="G20" s="2"/>
      <c r="H20" s="2"/>
      <c r="I20" s="2"/>
      <c r="J20" s="2"/>
    </row>
    <row r="21" spans="1:11">
      <c r="A21" s="2"/>
      <c r="B21" s="2"/>
      <c r="C21" s="2"/>
      <c r="D21" s="2"/>
      <c r="E21" s="2"/>
      <c r="F21" s="2"/>
      <c r="G21" s="2"/>
      <c r="H21" s="2"/>
      <c r="I21" s="2"/>
      <c r="J21" s="2"/>
    </row>
    <row r="22" spans="1:11">
      <c r="A22" s="2"/>
      <c r="B22" s="2"/>
      <c r="C22" s="2"/>
      <c r="D22" s="2"/>
      <c r="E22" s="2"/>
      <c r="F22" s="2"/>
      <c r="G22" s="2"/>
      <c r="H22" s="2"/>
      <c r="I22" s="2"/>
      <c r="J22" s="2"/>
    </row>
    <row r="23" spans="1:11">
      <c r="A23" s="2"/>
      <c r="B23" s="2"/>
      <c r="C23" s="2"/>
      <c r="D23" s="2"/>
      <c r="E23" s="2"/>
      <c r="F23" s="2"/>
      <c r="G23" s="2"/>
      <c r="H23" s="2"/>
      <c r="I23" s="2"/>
      <c r="J23" s="2"/>
    </row>
    <row r="24" spans="1:11">
      <c r="A24" s="2"/>
      <c r="B24" s="2"/>
      <c r="C24" s="2"/>
      <c r="D24" s="2"/>
      <c r="E24" s="2"/>
      <c r="F24" s="2"/>
      <c r="G24" s="2"/>
      <c r="H24" s="2"/>
      <c r="I24" s="2"/>
      <c r="J24" s="2"/>
    </row>
    <row r="25" spans="1:11">
      <c r="A25" s="2"/>
      <c r="B25" s="2"/>
      <c r="C25" s="2"/>
      <c r="D25" s="2"/>
      <c r="E25" s="2"/>
      <c r="F25" s="2"/>
      <c r="G25" s="2"/>
      <c r="H25" s="2"/>
      <c r="I25" s="2"/>
      <c r="J25" s="2"/>
    </row>
    <row r="26" spans="1:11">
      <c r="A26" s="2"/>
      <c r="B26" s="2"/>
      <c r="C26" s="2"/>
      <c r="D26" s="2"/>
      <c r="E26" s="2"/>
      <c r="F26" s="2"/>
      <c r="G26" s="2"/>
      <c r="H26" s="2"/>
      <c r="I26" s="2"/>
      <c r="J26" s="2"/>
    </row>
    <row r="27" spans="1:11">
      <c r="A27" s="2"/>
      <c r="B27" s="256"/>
      <c r="C27" s="167">
        <v>2006</v>
      </c>
      <c r="D27" s="167">
        <v>2008</v>
      </c>
      <c r="E27" s="167">
        <v>2010</v>
      </c>
      <c r="F27" s="167">
        <v>2012</v>
      </c>
      <c r="G27" s="167">
        <v>2014</v>
      </c>
      <c r="H27" s="167">
        <v>2016</v>
      </c>
      <c r="I27" s="167">
        <v>2018</v>
      </c>
      <c r="J27" s="167" t="s">
        <v>263</v>
      </c>
      <c r="K27" s="507"/>
    </row>
    <row r="28" spans="1:11">
      <c r="A28" s="106">
        <v>100</v>
      </c>
      <c r="B28" s="232" t="s">
        <v>264</v>
      </c>
      <c r="C28" s="234">
        <v>100</v>
      </c>
      <c r="D28" s="234">
        <v>100</v>
      </c>
      <c r="E28" s="234">
        <v>100</v>
      </c>
      <c r="F28" s="234">
        <v>100</v>
      </c>
      <c r="G28" s="234">
        <v>100</v>
      </c>
      <c r="H28" s="234">
        <v>100</v>
      </c>
      <c r="I28" s="234">
        <v>100</v>
      </c>
      <c r="J28" s="235">
        <f>SUM(C28:I28)/7</f>
        <v>100</v>
      </c>
      <c r="K28" s="507"/>
    </row>
    <row r="29" spans="1:11">
      <c r="A29" s="236" t="s">
        <v>173</v>
      </c>
      <c r="B29" s="624" t="s">
        <v>39</v>
      </c>
      <c r="C29" s="107">
        <v>123.10077519379846</v>
      </c>
      <c r="D29" s="108">
        <v>120.02781641168288</v>
      </c>
      <c r="E29" s="109">
        <v>125.34246575342468</v>
      </c>
      <c r="F29" s="109">
        <v>126.24528301886792</v>
      </c>
      <c r="G29" s="109">
        <v>158.40551181102362</v>
      </c>
      <c r="H29" s="109">
        <v>124.85598036415711</v>
      </c>
      <c r="I29" s="109">
        <v>121.73327683615821</v>
      </c>
      <c r="J29" s="125">
        <f t="shared" ref="J29" si="1">SUM(C29:I29)/7</f>
        <v>128.53015848415899</v>
      </c>
      <c r="K29" s="507"/>
    </row>
    <row r="30" spans="1:11">
      <c r="A30" s="104" t="s">
        <v>173</v>
      </c>
      <c r="B30" s="624" t="s">
        <v>154</v>
      </c>
      <c r="C30" s="107">
        <v>63.720930232558139</v>
      </c>
      <c r="D30" s="108">
        <v>81.641168289290675</v>
      </c>
      <c r="E30" s="109">
        <v>82.191780821917817</v>
      </c>
      <c r="F30" s="109">
        <v>74.64150943396227</v>
      </c>
      <c r="G30" s="109">
        <v>68.070866141732296</v>
      </c>
      <c r="H30" s="109">
        <v>76.19385841828813</v>
      </c>
      <c r="I30" s="109">
        <v>80.863276836158207</v>
      </c>
      <c r="J30" s="125">
        <f t="shared" ref="J30:J31" si="2">SUM(C30:I30)/7</f>
        <v>75.331912881986781</v>
      </c>
      <c r="K30" s="507"/>
    </row>
    <row r="31" spans="1:11">
      <c r="A31" s="237" t="s">
        <v>173</v>
      </c>
      <c r="B31" s="624" t="s">
        <v>156</v>
      </c>
      <c r="C31" s="107">
        <v>107.59689922480622</v>
      </c>
      <c r="D31" s="108">
        <v>108.34492350486786</v>
      </c>
      <c r="E31" s="109">
        <v>112.5</v>
      </c>
      <c r="F31" s="109">
        <v>108.30188679245283</v>
      </c>
      <c r="G31" s="109">
        <v>86.653543307086622</v>
      </c>
      <c r="H31" s="109">
        <v>109.20823347778754</v>
      </c>
      <c r="I31" s="109">
        <v>101.0132768361582</v>
      </c>
      <c r="J31" s="125">
        <f t="shared" si="2"/>
        <v>104.80268044902274</v>
      </c>
      <c r="K31" s="507"/>
    </row>
    <row r="32" spans="1:11">
      <c r="A32" s="2"/>
      <c r="B32" s="507"/>
      <c r="C32" s="507"/>
      <c r="D32" s="507"/>
      <c r="E32" s="507"/>
      <c r="F32" s="507"/>
      <c r="G32" s="507"/>
      <c r="H32" s="507"/>
      <c r="I32" s="507"/>
      <c r="J32" s="507"/>
      <c r="K32" s="507"/>
    </row>
    <row r="33" spans="1:11">
      <c r="A33" s="2"/>
      <c r="B33" s="223" t="s">
        <v>346</v>
      </c>
      <c r="C33" s="257" t="s">
        <v>265</v>
      </c>
      <c r="D33" s="258"/>
      <c r="E33" s="258"/>
      <c r="F33" s="258"/>
      <c r="G33" s="258"/>
      <c r="H33" s="258"/>
      <c r="I33" s="258"/>
      <c r="J33" s="258"/>
      <c r="K33" s="556"/>
    </row>
    <row r="34" spans="1:11">
      <c r="A34" s="2"/>
      <c r="B34" s="168" t="s">
        <v>347</v>
      </c>
      <c r="C34" s="167">
        <v>2006</v>
      </c>
      <c r="D34" s="167">
        <v>2008</v>
      </c>
      <c r="E34" s="167">
        <v>2010</v>
      </c>
      <c r="F34" s="167">
        <v>2012</v>
      </c>
      <c r="G34" s="167">
        <v>2014</v>
      </c>
      <c r="H34" s="167">
        <v>2016</v>
      </c>
      <c r="I34" s="167">
        <v>2018</v>
      </c>
      <c r="J34" s="167" t="s">
        <v>263</v>
      </c>
      <c r="K34" s="167" t="s">
        <v>219</v>
      </c>
    </row>
    <row r="35" spans="1:11">
      <c r="A35" s="2"/>
      <c r="B35" s="168"/>
      <c r="C35" s="168"/>
      <c r="D35" s="168"/>
      <c r="E35" s="168"/>
      <c r="F35" s="168"/>
      <c r="G35" s="168"/>
      <c r="H35" s="168"/>
      <c r="I35" s="168"/>
      <c r="J35" s="168"/>
      <c r="K35" s="167"/>
    </row>
    <row r="36" spans="1:11">
      <c r="A36" s="2"/>
      <c r="B36" s="232" t="s">
        <v>264</v>
      </c>
      <c r="C36" s="234">
        <v>100</v>
      </c>
      <c r="D36" s="234">
        <v>100</v>
      </c>
      <c r="E36" s="234">
        <v>100</v>
      </c>
      <c r="F36" s="234">
        <v>100</v>
      </c>
      <c r="G36" s="234">
        <v>100</v>
      </c>
      <c r="H36" s="234">
        <v>100</v>
      </c>
      <c r="I36" s="234">
        <v>100</v>
      </c>
      <c r="J36" s="235">
        <f t="shared" ref="J36:J43" si="3">SUM(C36:I36)/7</f>
        <v>100</v>
      </c>
      <c r="K36" s="557"/>
    </row>
    <row r="37" spans="1:11">
      <c r="A37" s="2"/>
      <c r="B37" s="624" t="s">
        <v>111</v>
      </c>
      <c r="C37" s="452">
        <v>42.460629921259844</v>
      </c>
      <c r="D37" s="452">
        <v>42.460629921259844</v>
      </c>
      <c r="E37" s="452">
        <v>42.460629921259844</v>
      </c>
      <c r="F37" s="452">
        <v>42.460629921259844</v>
      </c>
      <c r="G37" s="109">
        <v>42.460629921259844</v>
      </c>
      <c r="H37" s="109">
        <v>55.567282977164624</v>
      </c>
      <c r="I37" s="109">
        <v>81.103276836158201</v>
      </c>
      <c r="J37" s="125">
        <f t="shared" si="3"/>
        <v>49.853387059946009</v>
      </c>
      <c r="K37" s="217" t="s">
        <v>411</v>
      </c>
    </row>
    <row r="38" spans="1:11">
      <c r="A38" s="2"/>
      <c r="B38" s="624" t="s">
        <v>100</v>
      </c>
      <c r="C38" s="107">
        <v>106.8217054263566</v>
      </c>
      <c r="D38" s="108">
        <v>116.82892906815019</v>
      </c>
      <c r="E38" s="109">
        <v>122.26027397260275</v>
      </c>
      <c r="F38" s="109">
        <v>124.24528301886792</v>
      </c>
      <c r="G38" s="109">
        <v>107.73622047244093</v>
      </c>
      <c r="H38" s="109">
        <v>110.2158535424401</v>
      </c>
      <c r="I38" s="109">
        <v>108.82327683615819</v>
      </c>
      <c r="J38" s="125">
        <f t="shared" si="3"/>
        <v>113.84736319100239</v>
      </c>
      <c r="K38" s="217" t="s">
        <v>411</v>
      </c>
    </row>
    <row r="39" spans="1:11">
      <c r="A39" s="2"/>
      <c r="B39" s="624" t="s">
        <v>88</v>
      </c>
      <c r="C39" s="107">
        <v>102.63565891472868</v>
      </c>
      <c r="D39" s="108">
        <v>107.09318497913769</v>
      </c>
      <c r="E39" s="109">
        <v>115.41095890410959</v>
      </c>
      <c r="F39" s="109">
        <v>91.622641509433961</v>
      </c>
      <c r="G39" s="109">
        <v>98.58267716535434</v>
      </c>
      <c r="H39" s="109">
        <v>104.14049727027013</v>
      </c>
      <c r="I39" s="109">
        <v>100.5432768361582</v>
      </c>
      <c r="J39" s="125">
        <f t="shared" si="3"/>
        <v>102.8612707970275</v>
      </c>
      <c r="K39" s="217" t="s">
        <v>10</v>
      </c>
    </row>
    <row r="40" spans="1:11">
      <c r="A40" s="2"/>
      <c r="B40" s="624" t="s">
        <v>102</v>
      </c>
      <c r="C40" s="107">
        <v>60.930232558139529</v>
      </c>
      <c r="D40" s="108">
        <v>54.937413073713479</v>
      </c>
      <c r="E40" s="109">
        <v>62.157534246575338</v>
      </c>
      <c r="F40" s="109">
        <v>89.754716981132077</v>
      </c>
      <c r="G40" s="109">
        <v>56.476377952755911</v>
      </c>
      <c r="H40" s="109">
        <v>76.045678997015685</v>
      </c>
      <c r="I40" s="109">
        <v>80.803276836158204</v>
      </c>
      <c r="J40" s="125">
        <f t="shared" si="3"/>
        <v>68.72931866364145</v>
      </c>
      <c r="K40" s="217" t="s">
        <v>411</v>
      </c>
    </row>
    <row r="41" spans="1:11">
      <c r="A41" s="2"/>
      <c r="B41" s="624" t="s">
        <v>224</v>
      </c>
      <c r="C41" s="452">
        <v>119.52054794520548</v>
      </c>
      <c r="D41" s="452">
        <v>119.52054794520548</v>
      </c>
      <c r="E41" s="109">
        <v>119.52054794520548</v>
      </c>
      <c r="F41" s="452">
        <v>108</v>
      </c>
      <c r="G41" s="109">
        <v>96.240157480314963</v>
      </c>
      <c r="H41" s="109">
        <v>92.686228005910579</v>
      </c>
      <c r="I41" s="109">
        <v>102.5432768361582</v>
      </c>
      <c r="J41" s="125">
        <f t="shared" si="3"/>
        <v>108.29018659400003</v>
      </c>
      <c r="K41" s="217" t="s">
        <v>328</v>
      </c>
    </row>
    <row r="42" spans="1:11">
      <c r="A42" s="2"/>
      <c r="B42" s="624" t="s">
        <v>225</v>
      </c>
      <c r="C42" s="107">
        <v>120.46511627906978</v>
      </c>
      <c r="D42" s="108">
        <v>113.76912378303197</v>
      </c>
      <c r="E42" s="109">
        <v>104.45205479452055</v>
      </c>
      <c r="F42" s="109">
        <v>106.56603773584905</v>
      </c>
      <c r="G42" s="109">
        <v>97.539370078740163</v>
      </c>
      <c r="H42" s="109">
        <v>118.30644994391528</v>
      </c>
      <c r="I42" s="109">
        <v>102.66327683615819</v>
      </c>
      <c r="J42" s="125">
        <f t="shared" si="3"/>
        <v>109.10877563589784</v>
      </c>
      <c r="K42" s="217" t="s">
        <v>10</v>
      </c>
    </row>
    <row r="43" spans="1:11">
      <c r="A43" s="2"/>
      <c r="B43" s="624" t="s">
        <v>103</v>
      </c>
      <c r="C43" s="107">
        <v>98.914728682170534</v>
      </c>
      <c r="D43" s="108">
        <v>108.20584144645341</v>
      </c>
      <c r="E43" s="109">
        <v>103.42465753424656</v>
      </c>
      <c r="F43" s="109">
        <v>89.584905660377359</v>
      </c>
      <c r="G43" s="109">
        <v>121.39763779527559</v>
      </c>
      <c r="H43" s="109">
        <v>120.91440775831019</v>
      </c>
      <c r="I43" s="109">
        <v>105.4332768361582</v>
      </c>
      <c r="J43" s="125">
        <f t="shared" si="3"/>
        <v>106.8393508161417</v>
      </c>
      <c r="K43" s="217" t="s">
        <v>411</v>
      </c>
    </row>
    <row r="44" spans="1:11">
      <c r="A44" s="2"/>
      <c r="B44" s="624" t="s">
        <v>226</v>
      </c>
      <c r="C44" s="112"/>
      <c r="D44" s="113"/>
      <c r="E44" s="114"/>
      <c r="F44" s="114"/>
      <c r="G44" s="114"/>
      <c r="H44" s="114"/>
      <c r="I44" s="114"/>
      <c r="J44" s="450"/>
      <c r="K44" s="217" t="s">
        <v>329</v>
      </c>
    </row>
    <row r="45" spans="1:11">
      <c r="A45" s="2"/>
      <c r="B45" s="624" t="s">
        <v>24</v>
      </c>
      <c r="C45" s="107">
        <v>124.18604651162791</v>
      </c>
      <c r="D45" s="108">
        <v>110.98748261474269</v>
      </c>
      <c r="E45" s="109">
        <v>112.5</v>
      </c>
      <c r="F45" s="109">
        <v>106.81132075471697</v>
      </c>
      <c r="G45" s="109">
        <v>162.20472440944883</v>
      </c>
      <c r="H45" s="109">
        <v>129.2420912338213</v>
      </c>
      <c r="I45" s="109">
        <v>117.48327683615821</v>
      </c>
      <c r="J45" s="125">
        <f t="shared" ref="J45:J55" si="4">SUM(C45:I45)/7</f>
        <v>123.34499176578798</v>
      </c>
      <c r="K45" s="217" t="s">
        <v>10</v>
      </c>
    </row>
    <row r="46" spans="1:11">
      <c r="A46" s="2"/>
      <c r="B46" s="624" t="s">
        <v>33</v>
      </c>
      <c r="C46" s="107">
        <v>132.09302325581396</v>
      </c>
      <c r="D46" s="108">
        <v>124.3393602225313</v>
      </c>
      <c r="E46" s="109">
        <v>133.73287671232876</v>
      </c>
      <c r="F46" s="109">
        <v>130.03773584905659</v>
      </c>
      <c r="G46" s="109">
        <v>154.17322834645668</v>
      </c>
      <c r="H46" s="109">
        <v>128.38265059044113</v>
      </c>
      <c r="I46" s="109">
        <v>122.33327683615821</v>
      </c>
      <c r="J46" s="125">
        <f t="shared" si="4"/>
        <v>132.15602168754097</v>
      </c>
      <c r="K46" s="217" t="s">
        <v>10</v>
      </c>
    </row>
    <row r="47" spans="1:11">
      <c r="A47" s="2"/>
      <c r="B47" s="624" t="s">
        <v>112</v>
      </c>
      <c r="C47" s="107">
        <v>86.356589147286826</v>
      </c>
      <c r="D47" s="108">
        <v>100.41724617524339</v>
      </c>
      <c r="E47" s="109">
        <v>101.19863013698631</v>
      </c>
      <c r="F47" s="109">
        <v>81.339622641509436</v>
      </c>
      <c r="G47" s="109">
        <v>109.19291338582677</v>
      </c>
      <c r="H47" s="109">
        <v>124.14471914204938</v>
      </c>
      <c r="I47" s="109">
        <v>105.69327683615819</v>
      </c>
      <c r="J47" s="125">
        <f t="shared" si="4"/>
        <v>101.1918567807229</v>
      </c>
      <c r="K47" s="217" t="s">
        <v>411</v>
      </c>
    </row>
    <row r="48" spans="1:11">
      <c r="A48" s="2"/>
      <c r="B48" s="624" t="s">
        <v>66</v>
      </c>
      <c r="C48" s="452">
        <v>91.69291338582677</v>
      </c>
      <c r="D48" s="452">
        <v>91.69291338582677</v>
      </c>
      <c r="E48" s="452">
        <v>91.69291338582677</v>
      </c>
      <c r="F48" s="452">
        <v>91.69291338582677</v>
      </c>
      <c r="G48" s="109">
        <v>91.69291338582677</v>
      </c>
      <c r="H48" s="109">
        <v>102.7476107103092</v>
      </c>
      <c r="I48" s="109">
        <v>98.353276836158201</v>
      </c>
      <c r="J48" s="125">
        <f t="shared" si="4"/>
        <v>94.223636353657326</v>
      </c>
      <c r="K48" s="217" t="s">
        <v>10</v>
      </c>
    </row>
    <row r="49" spans="1:11">
      <c r="A49" s="2"/>
      <c r="B49" s="624" t="s">
        <v>23</v>
      </c>
      <c r="C49" s="452">
        <v>71.917808219178085</v>
      </c>
      <c r="D49" s="452">
        <v>71.917808219178085</v>
      </c>
      <c r="E49" s="109">
        <v>71.917808219178085</v>
      </c>
      <c r="F49" s="452">
        <v>87</v>
      </c>
      <c r="G49" s="109">
        <v>102.0275590551181</v>
      </c>
      <c r="H49" s="109">
        <v>103.82932048559799</v>
      </c>
      <c r="I49" s="109">
        <v>98.513276836158198</v>
      </c>
      <c r="J49" s="125">
        <f t="shared" si="4"/>
        <v>86.731940147772647</v>
      </c>
      <c r="K49" s="217" t="s">
        <v>10</v>
      </c>
    </row>
    <row r="50" spans="1:11">
      <c r="A50" s="2"/>
      <c r="B50" s="624" t="s">
        <v>113</v>
      </c>
      <c r="C50" s="107">
        <v>67.441860465116278</v>
      </c>
      <c r="D50" s="108">
        <v>80.667593880389418</v>
      </c>
      <c r="E50" s="109">
        <v>75.342465753424662</v>
      </c>
      <c r="F50" s="109">
        <v>80.283018867924525</v>
      </c>
      <c r="G50" s="109">
        <v>50.413385826771652</v>
      </c>
      <c r="H50" s="109">
        <v>61.894544265497764</v>
      </c>
      <c r="I50" s="109">
        <v>72.92327683615818</v>
      </c>
      <c r="J50" s="125">
        <f t="shared" si="4"/>
        <v>69.852306556468918</v>
      </c>
      <c r="K50" s="217" t="s">
        <v>411</v>
      </c>
    </row>
    <row r="51" spans="1:11">
      <c r="A51" s="2"/>
      <c r="B51" s="624" t="s">
        <v>58</v>
      </c>
      <c r="C51" s="452">
        <v>89.566929133858281</v>
      </c>
      <c r="D51" s="452">
        <v>89.566929133858281</v>
      </c>
      <c r="E51" s="452">
        <v>89.566929133858281</v>
      </c>
      <c r="F51" s="452">
        <v>89.566929133858281</v>
      </c>
      <c r="G51" s="109">
        <v>89.566929133858281</v>
      </c>
      <c r="H51" s="109">
        <v>81.439409931332463</v>
      </c>
      <c r="I51" s="109">
        <v>99.123276836158198</v>
      </c>
      <c r="J51" s="125">
        <f t="shared" si="4"/>
        <v>89.771047490968854</v>
      </c>
      <c r="K51" s="217" t="s">
        <v>10</v>
      </c>
    </row>
    <row r="52" spans="1:11">
      <c r="A52" s="2"/>
      <c r="B52" s="624" t="s">
        <v>78</v>
      </c>
      <c r="C52" s="108">
        <v>111.96105702364395</v>
      </c>
      <c r="D52" s="108">
        <v>111.96105702364395</v>
      </c>
      <c r="E52" s="109">
        <v>111.98630136986303</v>
      </c>
      <c r="F52" s="109">
        <v>101.66037735849056</v>
      </c>
      <c r="G52" s="109">
        <v>133.24803149606299</v>
      </c>
      <c r="H52" s="109">
        <v>121.95166370721728</v>
      </c>
      <c r="I52" s="109">
        <v>108.3432768361582</v>
      </c>
      <c r="J52" s="125">
        <f t="shared" si="4"/>
        <v>114.44453783072571</v>
      </c>
      <c r="K52" s="217" t="s">
        <v>10</v>
      </c>
    </row>
    <row r="53" spans="1:11">
      <c r="A53" s="2"/>
      <c r="B53" s="624" t="s">
        <v>32</v>
      </c>
      <c r="C53" s="107">
        <v>117.67441860465118</v>
      </c>
      <c r="D53" s="108">
        <v>109.0403337969402</v>
      </c>
      <c r="E53" s="109">
        <v>99.486301369863014</v>
      </c>
      <c r="F53" s="109">
        <v>118.9056603773585</v>
      </c>
      <c r="G53" s="109">
        <v>131.12204724409449</v>
      </c>
      <c r="H53" s="109">
        <v>118.76580614985986</v>
      </c>
      <c r="I53" s="109">
        <v>120.7432768361582</v>
      </c>
      <c r="J53" s="125">
        <f t="shared" si="4"/>
        <v>116.53397776841793</v>
      </c>
      <c r="K53" s="217" t="s">
        <v>10</v>
      </c>
    </row>
    <row r="54" spans="1:11">
      <c r="A54" s="2"/>
      <c r="B54" s="624" t="s">
        <v>227</v>
      </c>
      <c r="C54" s="452">
        <v>99.721835883171067</v>
      </c>
      <c r="D54" s="108">
        <v>99.721835883171067</v>
      </c>
      <c r="E54" s="109">
        <v>119.69178082191783</v>
      </c>
      <c r="F54" s="452">
        <v>110</v>
      </c>
      <c r="G54" s="109">
        <v>99.330708661417333</v>
      </c>
      <c r="H54" s="109">
        <v>108.98596434587886</v>
      </c>
      <c r="I54" s="109">
        <v>101.1532768361582</v>
      </c>
      <c r="J54" s="125">
        <f t="shared" si="4"/>
        <v>105.5150574902449</v>
      </c>
      <c r="K54" s="217" t="s">
        <v>10</v>
      </c>
    </row>
    <row r="55" spans="1:11">
      <c r="A55" s="2"/>
      <c r="B55" s="624" t="s">
        <v>114</v>
      </c>
      <c r="C55" s="107">
        <v>90.542635658914733</v>
      </c>
      <c r="D55" s="108">
        <v>78.025034770514594</v>
      </c>
      <c r="E55" s="109">
        <v>67.808219178082197</v>
      </c>
      <c r="F55" s="109">
        <v>95.056603773584911</v>
      </c>
      <c r="G55" s="109">
        <v>63.818897637795281</v>
      </c>
      <c r="H55" s="109">
        <v>64.695135327546865</v>
      </c>
      <c r="I55" s="109">
        <v>81.533276836158194</v>
      </c>
      <c r="J55" s="125">
        <f t="shared" si="4"/>
        <v>77.354257597513808</v>
      </c>
      <c r="K55" s="217" t="s">
        <v>411</v>
      </c>
    </row>
    <row r="56" spans="1:11">
      <c r="A56" s="2"/>
      <c r="B56" s="624" t="s">
        <v>228</v>
      </c>
      <c r="C56" s="112"/>
      <c r="D56" s="113"/>
      <c r="E56" s="114"/>
      <c r="F56" s="114"/>
      <c r="G56" s="114"/>
      <c r="H56" s="114"/>
      <c r="I56" s="114"/>
      <c r="J56" s="450"/>
      <c r="K56" s="217" t="s">
        <v>328</v>
      </c>
    </row>
    <row r="57" spans="1:11">
      <c r="A57" s="2"/>
      <c r="B57" s="624" t="s">
        <v>115</v>
      </c>
      <c r="C57" s="452">
        <v>116.43835616438356</v>
      </c>
      <c r="D57" s="452">
        <v>116.43835616438356</v>
      </c>
      <c r="E57" s="109">
        <v>116.43835616438356</v>
      </c>
      <c r="F57" s="452">
        <v>104</v>
      </c>
      <c r="G57" s="109">
        <v>92.244094488188978</v>
      </c>
      <c r="H57" s="109">
        <v>96.301805884958085</v>
      </c>
      <c r="I57" s="109">
        <v>90.583276836158205</v>
      </c>
      <c r="J57" s="125">
        <f t="shared" ref="J57:J69" si="5">SUM(C57:I57)/7</f>
        <v>104.634892243208</v>
      </c>
      <c r="K57" s="217" t="s">
        <v>411</v>
      </c>
    </row>
    <row r="58" spans="1:11">
      <c r="A58" s="2"/>
      <c r="B58" s="624" t="s">
        <v>99</v>
      </c>
      <c r="C58" s="452">
        <v>89.986091794158554</v>
      </c>
      <c r="D58" s="108">
        <v>89.986091794158554</v>
      </c>
      <c r="E58" s="109">
        <v>75.856164383561648</v>
      </c>
      <c r="F58" s="109">
        <v>102.96226415094341</v>
      </c>
      <c r="G58" s="109">
        <v>99.370078740157481</v>
      </c>
      <c r="H58" s="109">
        <v>105.34075058257687</v>
      </c>
      <c r="I58" s="109">
        <v>99.343276836158196</v>
      </c>
      <c r="J58" s="125">
        <f t="shared" si="5"/>
        <v>94.692102611673548</v>
      </c>
      <c r="K58" s="217" t="s">
        <v>10</v>
      </c>
    </row>
    <row r="59" spans="1:11">
      <c r="A59" s="2"/>
      <c r="B59" s="624" t="s">
        <v>229</v>
      </c>
      <c r="C59" s="452">
        <v>110.84840055632823</v>
      </c>
      <c r="D59" s="108">
        <v>110.84840055632823</v>
      </c>
      <c r="E59" s="109">
        <v>95.719178082191775</v>
      </c>
      <c r="F59" s="109">
        <v>69.35849056603773</v>
      </c>
      <c r="G59" s="109">
        <v>90.137795275590562</v>
      </c>
      <c r="H59" s="109">
        <v>93.767937781199393</v>
      </c>
      <c r="I59" s="109">
        <v>85.20327683615821</v>
      </c>
      <c r="J59" s="125">
        <f t="shared" si="5"/>
        <v>93.697639950547725</v>
      </c>
      <c r="K59" s="217" t="s">
        <v>10</v>
      </c>
    </row>
    <row r="60" spans="1:11">
      <c r="A60" s="2"/>
      <c r="B60" s="624" t="s">
        <v>83</v>
      </c>
      <c r="C60" s="452">
        <v>95.549374130737135</v>
      </c>
      <c r="D60" s="108">
        <v>95.549374130737135</v>
      </c>
      <c r="E60" s="109">
        <v>70.719178082191775</v>
      </c>
      <c r="F60" s="109">
        <v>101.39622641509433</v>
      </c>
      <c r="G60" s="109">
        <v>93.700787401574814</v>
      </c>
      <c r="H60" s="109">
        <v>104.79248672386885</v>
      </c>
      <c r="I60" s="109">
        <v>95.063276836158195</v>
      </c>
      <c r="J60" s="125">
        <f t="shared" si="5"/>
        <v>93.824386245766036</v>
      </c>
      <c r="K60" s="217" t="s">
        <v>10</v>
      </c>
    </row>
    <row r="61" spans="1:11">
      <c r="A61" s="2"/>
      <c r="B61" s="624" t="s">
        <v>84</v>
      </c>
      <c r="C61" s="107">
        <v>119.37984496124029</v>
      </c>
      <c r="D61" s="108">
        <v>115.02086230876216</v>
      </c>
      <c r="E61" s="109">
        <v>108.56164383561644</v>
      </c>
      <c r="F61" s="109">
        <v>114.9056603773585</v>
      </c>
      <c r="G61" s="109">
        <v>104.2716535433071</v>
      </c>
      <c r="H61" s="109">
        <v>116.91356338395438</v>
      </c>
      <c r="I61" s="109">
        <v>104.0632768361582</v>
      </c>
      <c r="J61" s="125">
        <f t="shared" si="5"/>
        <v>111.87378646377101</v>
      </c>
      <c r="K61" s="217" t="s">
        <v>10</v>
      </c>
    </row>
    <row r="62" spans="1:11">
      <c r="A62" s="2"/>
      <c r="B62" s="624" t="s">
        <v>16</v>
      </c>
      <c r="C62" s="452">
        <v>104.10958904109589</v>
      </c>
      <c r="D62" s="452">
        <v>104.10958904109589</v>
      </c>
      <c r="E62" s="109">
        <v>104.10958904109589</v>
      </c>
      <c r="F62" s="109">
        <v>117.9056603773585</v>
      </c>
      <c r="G62" s="109">
        <v>130.88582677165354</v>
      </c>
      <c r="H62" s="109">
        <v>100.5545552754771</v>
      </c>
      <c r="I62" s="109">
        <v>106.9332768361582</v>
      </c>
      <c r="J62" s="125">
        <f t="shared" si="5"/>
        <v>109.801155197705</v>
      </c>
      <c r="K62" s="217" t="s">
        <v>10</v>
      </c>
    </row>
    <row r="63" spans="1:11">
      <c r="A63" s="2"/>
      <c r="B63" s="624" t="s">
        <v>77</v>
      </c>
      <c r="C63" s="107">
        <v>111.62790697674419</v>
      </c>
      <c r="D63" s="108">
        <v>109.17941585535465</v>
      </c>
      <c r="E63" s="109">
        <v>107.02054794520548</v>
      </c>
      <c r="F63" s="109">
        <v>106.18867924528301</v>
      </c>
      <c r="G63" s="109">
        <v>126.00393700787403</v>
      </c>
      <c r="H63" s="109">
        <v>123.58163734121412</v>
      </c>
      <c r="I63" s="109">
        <v>111.2132768361582</v>
      </c>
      <c r="J63" s="125">
        <f t="shared" si="5"/>
        <v>113.54505731540482</v>
      </c>
      <c r="K63" s="217" t="s">
        <v>10</v>
      </c>
    </row>
    <row r="64" spans="1:11">
      <c r="A64" s="2"/>
      <c r="B64" s="624" t="s">
        <v>116</v>
      </c>
      <c r="C64" s="107">
        <v>66.976744186046517</v>
      </c>
      <c r="D64" s="108">
        <v>61.613351877607784</v>
      </c>
      <c r="E64" s="109">
        <v>80.993150684931507</v>
      </c>
      <c r="F64" s="452">
        <v>80</v>
      </c>
      <c r="G64" s="109">
        <v>79.763779527559066</v>
      </c>
      <c r="H64" s="109">
        <v>64.76922503818308</v>
      </c>
      <c r="I64" s="109">
        <v>86.193276836158191</v>
      </c>
      <c r="J64" s="125">
        <f t="shared" si="5"/>
        <v>74.329932592926596</v>
      </c>
      <c r="K64" s="217" t="s">
        <v>411</v>
      </c>
    </row>
    <row r="65" spans="1:11">
      <c r="A65" s="2"/>
      <c r="B65" s="624" t="s">
        <v>117</v>
      </c>
      <c r="C65" s="107">
        <v>80</v>
      </c>
      <c r="D65" s="108">
        <v>76.077885952712094</v>
      </c>
      <c r="E65" s="109">
        <v>75.171232876712324</v>
      </c>
      <c r="F65" s="452">
        <v>63</v>
      </c>
      <c r="G65" s="109">
        <v>50.748031496062993</v>
      </c>
      <c r="H65" s="109">
        <v>64.265415005856781</v>
      </c>
      <c r="I65" s="109">
        <v>70.793276836158185</v>
      </c>
      <c r="J65" s="125">
        <f t="shared" si="5"/>
        <v>68.579406023928911</v>
      </c>
      <c r="K65" s="217" t="s">
        <v>411</v>
      </c>
    </row>
    <row r="66" spans="1:11">
      <c r="A66" s="2"/>
      <c r="B66" s="624" t="s">
        <v>118</v>
      </c>
      <c r="C66" s="107">
        <v>77.054263565891475</v>
      </c>
      <c r="D66" s="108">
        <v>74.826147426981919</v>
      </c>
      <c r="E66" s="109">
        <v>71.404109589041099</v>
      </c>
      <c r="F66" s="109">
        <v>104.32075471698113</v>
      </c>
      <c r="G66" s="109">
        <v>69.763779527559052</v>
      </c>
      <c r="H66" s="109">
        <v>75.927135459997743</v>
      </c>
      <c r="I66" s="109">
        <v>86.593276836158196</v>
      </c>
      <c r="J66" s="125">
        <f t="shared" si="5"/>
        <v>79.984209588944381</v>
      </c>
      <c r="K66" s="217" t="s">
        <v>411</v>
      </c>
    </row>
    <row r="67" spans="1:11">
      <c r="A67" s="2"/>
      <c r="B67" s="624" t="s">
        <v>119</v>
      </c>
      <c r="C67" s="107">
        <v>83.875968992248062</v>
      </c>
      <c r="D67" s="108">
        <v>88.73435326842835</v>
      </c>
      <c r="E67" s="109">
        <v>76.369863013698634</v>
      </c>
      <c r="F67" s="109">
        <v>81.075471698113205</v>
      </c>
      <c r="G67" s="109">
        <v>72.204724409448815</v>
      </c>
      <c r="H67" s="109">
        <v>84.654903372944403</v>
      </c>
      <c r="I67" s="109">
        <v>84.173276836158209</v>
      </c>
      <c r="J67" s="125">
        <f t="shared" si="5"/>
        <v>81.584080227291381</v>
      </c>
      <c r="K67" s="217" t="s">
        <v>411</v>
      </c>
    </row>
    <row r="68" spans="1:11">
      <c r="A68" s="2"/>
      <c r="B68" s="624" t="s">
        <v>27</v>
      </c>
      <c r="C68" s="107">
        <v>130.23255813953489</v>
      </c>
      <c r="D68" s="108">
        <v>120.44506258692627</v>
      </c>
      <c r="E68" s="109">
        <v>113.69863013698631</v>
      </c>
      <c r="F68" s="109">
        <v>110.20754716981132</v>
      </c>
      <c r="G68" s="109">
        <v>143.97637795275591</v>
      </c>
      <c r="H68" s="109">
        <v>126.04141573433661</v>
      </c>
      <c r="I68" s="109">
        <v>115.54327683615821</v>
      </c>
      <c r="J68" s="125">
        <f t="shared" si="5"/>
        <v>122.87783836521564</v>
      </c>
      <c r="K68" s="217" t="s">
        <v>10</v>
      </c>
    </row>
    <row r="69" spans="1:11">
      <c r="A69" s="2"/>
      <c r="B69" s="624" t="s">
        <v>230</v>
      </c>
      <c r="C69" s="452">
        <v>86.751968503937022</v>
      </c>
      <c r="D69" s="452">
        <v>86.751968503937022</v>
      </c>
      <c r="E69" s="452">
        <v>86.751968503937022</v>
      </c>
      <c r="F69" s="452">
        <v>86.751968503937022</v>
      </c>
      <c r="G69" s="109">
        <v>86.751968503937022</v>
      </c>
      <c r="H69" s="109">
        <v>77.023663177413781</v>
      </c>
      <c r="I69" s="109">
        <v>100.3032768361582</v>
      </c>
      <c r="J69" s="125">
        <f t="shared" si="5"/>
        <v>87.298111790465299</v>
      </c>
      <c r="K69" s="217" t="s">
        <v>329</v>
      </c>
    </row>
    <row r="70" spans="1:11">
      <c r="A70" s="2"/>
      <c r="B70" s="624" t="s">
        <v>231</v>
      </c>
      <c r="C70" s="112"/>
      <c r="D70" s="113"/>
      <c r="E70" s="114"/>
      <c r="F70" s="114"/>
      <c r="G70" s="114"/>
      <c r="H70" s="114"/>
      <c r="I70" s="114"/>
      <c r="J70" s="450"/>
      <c r="K70" s="217" t="s">
        <v>328</v>
      </c>
    </row>
    <row r="71" spans="1:11">
      <c r="A71" s="2"/>
      <c r="B71" s="624" t="s">
        <v>232</v>
      </c>
      <c r="C71" s="107">
        <v>88.837209302325576</v>
      </c>
      <c r="D71" s="108">
        <v>77.885952712100135</v>
      </c>
      <c r="E71" s="109">
        <v>57.020547945205479</v>
      </c>
      <c r="F71" s="452">
        <v>71</v>
      </c>
      <c r="G71" s="109">
        <v>84.527559055118104</v>
      </c>
      <c r="H71" s="109">
        <v>68.844159123175146</v>
      </c>
      <c r="I71" s="109">
        <v>79.783276836158194</v>
      </c>
      <c r="J71" s="125">
        <f t="shared" ref="J71:J95" si="6">SUM(C71:I71)/7</f>
        <v>75.414100710583241</v>
      </c>
      <c r="K71" s="217" t="s">
        <v>411</v>
      </c>
    </row>
    <row r="72" spans="1:11">
      <c r="A72" s="2"/>
      <c r="B72" s="624" t="s">
        <v>121</v>
      </c>
      <c r="C72" s="107">
        <v>47.286821705426355</v>
      </c>
      <c r="D72" s="108">
        <v>63.838664812239209</v>
      </c>
      <c r="E72" s="109">
        <v>69.863013698630141</v>
      </c>
      <c r="F72" s="452">
        <v>65</v>
      </c>
      <c r="G72" s="109">
        <v>61.062992125984252</v>
      </c>
      <c r="H72" s="109">
        <v>56.056275067363671</v>
      </c>
      <c r="I72" s="109">
        <v>88.70327683615821</v>
      </c>
      <c r="J72" s="125">
        <f t="shared" si="6"/>
        <v>64.544434892257414</v>
      </c>
      <c r="K72" s="217" t="s">
        <v>411</v>
      </c>
    </row>
    <row r="73" spans="1:11">
      <c r="A73" s="2"/>
      <c r="B73" s="624" t="s">
        <v>65</v>
      </c>
      <c r="C73" s="107">
        <v>122.32558139534883</v>
      </c>
      <c r="D73" s="108">
        <v>115.99443671766343</v>
      </c>
      <c r="E73" s="109">
        <v>125.513698630137</v>
      </c>
      <c r="F73" s="109">
        <v>104.41509433962264</v>
      </c>
      <c r="G73" s="109">
        <v>137.65748031496065</v>
      </c>
      <c r="H73" s="109">
        <v>115.09095650230337</v>
      </c>
      <c r="I73" s="109">
        <v>100.8532768361582</v>
      </c>
      <c r="J73" s="125">
        <f t="shared" si="6"/>
        <v>117.40721781945629</v>
      </c>
      <c r="K73" s="217" t="s">
        <v>10</v>
      </c>
    </row>
    <row r="74" spans="1:11">
      <c r="A74" s="2"/>
      <c r="B74" s="624" t="s">
        <v>63</v>
      </c>
      <c r="C74" s="107">
        <v>87.131782945736433</v>
      </c>
      <c r="D74" s="108">
        <v>90.542420027816391</v>
      </c>
      <c r="E74" s="109">
        <v>83.904109589041099</v>
      </c>
      <c r="F74" s="109">
        <v>79.698113207547166</v>
      </c>
      <c r="G74" s="109">
        <v>84.645669291338592</v>
      </c>
      <c r="H74" s="109">
        <v>96.464803248357768</v>
      </c>
      <c r="I74" s="109">
        <v>94.103276836158201</v>
      </c>
      <c r="J74" s="125">
        <f t="shared" si="6"/>
        <v>88.070025020856534</v>
      </c>
      <c r="K74" s="217" t="s">
        <v>10</v>
      </c>
    </row>
    <row r="75" spans="1:11">
      <c r="A75" s="2"/>
      <c r="B75" s="624" t="s">
        <v>122</v>
      </c>
      <c r="C75" s="107">
        <v>124.65116279069768</v>
      </c>
      <c r="D75" s="108">
        <v>122.80945757997218</v>
      </c>
      <c r="E75" s="109">
        <v>131.50684931506848</v>
      </c>
      <c r="F75" s="109">
        <v>117.60377358490565</v>
      </c>
      <c r="G75" s="109">
        <v>99.940944881889777</v>
      </c>
      <c r="H75" s="109">
        <v>112.51263457216294</v>
      </c>
      <c r="I75" s="109">
        <v>108.58327683615821</v>
      </c>
      <c r="J75" s="125">
        <f t="shared" si="6"/>
        <v>116.80115708012214</v>
      </c>
      <c r="K75" s="217" t="s">
        <v>411</v>
      </c>
    </row>
    <row r="76" spans="1:11">
      <c r="A76" s="2"/>
      <c r="B76" s="624" t="s">
        <v>123</v>
      </c>
      <c r="C76" s="452">
        <v>61.79133858267717</v>
      </c>
      <c r="D76" s="452">
        <v>61.79133858267717</v>
      </c>
      <c r="E76" s="452">
        <v>61.79133858267717</v>
      </c>
      <c r="F76" s="452">
        <v>61.79133858267717</v>
      </c>
      <c r="G76" s="109">
        <v>61.79133858267717</v>
      </c>
      <c r="H76" s="109">
        <v>72.904275266039988</v>
      </c>
      <c r="I76" s="109">
        <v>87.603276836158201</v>
      </c>
      <c r="J76" s="125">
        <f t="shared" si="6"/>
        <v>67.06632071651201</v>
      </c>
      <c r="K76" s="217" t="s">
        <v>411</v>
      </c>
    </row>
    <row r="77" spans="1:11">
      <c r="A77" s="2"/>
      <c r="B77" s="624" t="s">
        <v>358</v>
      </c>
      <c r="C77" s="107">
        <v>71.782945736434101</v>
      </c>
      <c r="D77" s="108">
        <v>65.785813630041716</v>
      </c>
      <c r="E77" s="109">
        <v>88.356164383561648</v>
      </c>
      <c r="F77" s="109">
        <v>89.603773584905667</v>
      </c>
      <c r="G77" s="109">
        <v>49.232283464566933</v>
      </c>
      <c r="H77" s="109">
        <v>62.309446645060582</v>
      </c>
      <c r="I77" s="109">
        <v>73.773276836158203</v>
      </c>
      <c r="J77" s="125">
        <f t="shared" si="6"/>
        <v>71.549100611532694</v>
      </c>
      <c r="K77" s="217" t="s">
        <v>411</v>
      </c>
    </row>
    <row r="78" spans="1:11">
      <c r="A78" s="2"/>
      <c r="B78" s="624" t="s">
        <v>359</v>
      </c>
      <c r="C78" s="107">
        <v>76.589147286821699</v>
      </c>
      <c r="D78" s="108">
        <v>96.940194714881784</v>
      </c>
      <c r="E78" s="109">
        <v>92.465753424657535</v>
      </c>
      <c r="F78" s="109">
        <v>89.018867924528294</v>
      </c>
      <c r="G78" s="109">
        <v>77.637795275590548</v>
      </c>
      <c r="H78" s="109">
        <v>88.255663309864659</v>
      </c>
      <c r="I78" s="109">
        <v>85.753276836158193</v>
      </c>
      <c r="J78" s="125">
        <f t="shared" si="6"/>
        <v>86.665814110357516</v>
      </c>
      <c r="K78" s="217" t="s">
        <v>411</v>
      </c>
    </row>
    <row r="79" spans="1:11">
      <c r="A79" s="2"/>
      <c r="B79" s="624" t="s">
        <v>125</v>
      </c>
      <c r="C79" s="107">
        <v>126.51162790697674</v>
      </c>
      <c r="D79" s="108">
        <v>125.86926286509039</v>
      </c>
      <c r="E79" s="109">
        <v>147.94520547945206</v>
      </c>
      <c r="F79" s="109">
        <v>130.24528301886792</v>
      </c>
      <c r="G79" s="109">
        <v>115.21653543307086</v>
      </c>
      <c r="H79" s="109">
        <v>118.58799084433291</v>
      </c>
      <c r="I79" s="109">
        <v>111.2132768361582</v>
      </c>
      <c r="J79" s="125">
        <f t="shared" si="6"/>
        <v>125.08416891199272</v>
      </c>
      <c r="K79" s="217" t="s">
        <v>411</v>
      </c>
    </row>
    <row r="80" spans="1:11">
      <c r="A80" s="2"/>
      <c r="B80" s="624" t="s">
        <v>327</v>
      </c>
      <c r="C80" s="107">
        <v>89.147286821705436</v>
      </c>
      <c r="D80" s="108">
        <v>90.681502086230864</v>
      </c>
      <c r="E80" s="109">
        <v>92.979452054794521</v>
      </c>
      <c r="F80" s="109">
        <v>101.0377358490566</v>
      </c>
      <c r="G80" s="109">
        <v>78.188976377952756</v>
      </c>
      <c r="H80" s="109">
        <v>88.744655400063706</v>
      </c>
      <c r="I80" s="109">
        <v>88.613276836158207</v>
      </c>
      <c r="J80" s="125">
        <f t="shared" si="6"/>
        <v>89.913269346566025</v>
      </c>
      <c r="K80" s="217" t="s">
        <v>411</v>
      </c>
    </row>
    <row r="81" spans="1:11">
      <c r="A81" s="2"/>
      <c r="B81" s="624" t="s">
        <v>59</v>
      </c>
      <c r="C81" s="452">
        <v>117.66342141863697</v>
      </c>
      <c r="D81" s="108">
        <v>117.66342141863697</v>
      </c>
      <c r="E81" s="109">
        <v>117.63698630136987</v>
      </c>
      <c r="F81" s="109">
        <v>121.0566037735849</v>
      </c>
      <c r="G81" s="109">
        <v>122.50000000000001</v>
      </c>
      <c r="H81" s="109">
        <v>128.88646062276743</v>
      </c>
      <c r="I81" s="109">
        <v>108.8132768361582</v>
      </c>
      <c r="J81" s="125">
        <f t="shared" si="6"/>
        <v>119.17431005302205</v>
      </c>
      <c r="K81" s="217" t="s">
        <v>10</v>
      </c>
    </row>
    <row r="82" spans="1:11">
      <c r="A82" s="2"/>
      <c r="B82" s="624" t="s">
        <v>127</v>
      </c>
      <c r="C82" s="107">
        <v>116.74418604651163</v>
      </c>
      <c r="D82" s="108">
        <v>112.23922114047286</v>
      </c>
      <c r="E82" s="109">
        <v>133.73287671232876</v>
      </c>
      <c r="F82" s="109">
        <v>106.56603773584905</v>
      </c>
      <c r="G82" s="109">
        <v>108.40551181102363</v>
      </c>
      <c r="H82" s="109">
        <v>117.12101457373578</v>
      </c>
      <c r="I82" s="109">
        <v>106.78327683615819</v>
      </c>
      <c r="J82" s="125">
        <f t="shared" si="6"/>
        <v>114.51316069372569</v>
      </c>
      <c r="K82" s="217" t="s">
        <v>411</v>
      </c>
    </row>
    <row r="83" spans="1:11">
      <c r="A83" s="2"/>
      <c r="B83" s="624" t="s">
        <v>40</v>
      </c>
      <c r="C83" s="107">
        <v>121.55038759689923</v>
      </c>
      <c r="D83" s="108">
        <v>110.15299026425592</v>
      </c>
      <c r="E83" s="109">
        <v>96.404109589041099</v>
      </c>
      <c r="F83" s="109">
        <v>107.83018867924528</v>
      </c>
      <c r="G83" s="109">
        <v>130.37401574803152</v>
      </c>
      <c r="H83" s="109">
        <v>118.89916762900503</v>
      </c>
      <c r="I83" s="109">
        <v>115.9632768361582</v>
      </c>
      <c r="J83" s="125">
        <f t="shared" si="6"/>
        <v>114.45344804894805</v>
      </c>
      <c r="K83" s="217" t="s">
        <v>10</v>
      </c>
    </row>
    <row r="84" spans="1:11">
      <c r="A84" s="2"/>
      <c r="B84" s="624" t="s">
        <v>42</v>
      </c>
      <c r="C84" s="107">
        <v>133.33333333333331</v>
      </c>
      <c r="D84" s="108">
        <v>106.81502086230874</v>
      </c>
      <c r="E84" s="109">
        <v>122.60273972602739</v>
      </c>
      <c r="F84" s="109">
        <v>122.24528301886795</v>
      </c>
      <c r="G84" s="109">
        <v>160.3740157480315</v>
      </c>
      <c r="H84" s="109">
        <v>125.46351599137408</v>
      </c>
      <c r="I84" s="109">
        <v>111.04327683615821</v>
      </c>
      <c r="J84" s="125">
        <f t="shared" si="6"/>
        <v>125.98245507372874</v>
      </c>
      <c r="K84" s="217" t="s">
        <v>10</v>
      </c>
    </row>
    <row r="85" spans="1:11">
      <c r="A85" s="2"/>
      <c r="B85" s="624" t="s">
        <v>57</v>
      </c>
      <c r="C85" s="107">
        <v>130.54263565891472</v>
      </c>
      <c r="D85" s="108">
        <v>116.82892906815019</v>
      </c>
      <c r="E85" s="109">
        <v>118.49315068493152</v>
      </c>
      <c r="F85" s="109">
        <v>120.01886792452829</v>
      </c>
      <c r="G85" s="109">
        <v>151.41732283464569</v>
      </c>
      <c r="H85" s="109">
        <v>132.19086171714281</v>
      </c>
      <c r="I85" s="109">
        <v>124.9632768361582</v>
      </c>
      <c r="J85" s="125">
        <f t="shared" si="6"/>
        <v>127.77929210349592</v>
      </c>
      <c r="K85" s="217" t="s">
        <v>10</v>
      </c>
    </row>
    <row r="86" spans="1:11">
      <c r="A86" s="2"/>
      <c r="B86" s="624" t="s">
        <v>233</v>
      </c>
      <c r="C86" s="452">
        <v>70.236439499304581</v>
      </c>
      <c r="D86" s="108">
        <v>70.236439499304581</v>
      </c>
      <c r="E86" s="109">
        <v>103.59589041095892</v>
      </c>
      <c r="F86" s="452">
        <v>80</v>
      </c>
      <c r="G86" s="109">
        <v>56.141732283464577</v>
      </c>
      <c r="H86" s="109">
        <v>67.110459894287615</v>
      </c>
      <c r="I86" s="109">
        <v>83.403276836158199</v>
      </c>
      <c r="J86" s="125">
        <f t="shared" si="6"/>
        <v>75.817748346211218</v>
      </c>
      <c r="K86" s="217" t="s">
        <v>329</v>
      </c>
    </row>
    <row r="87" spans="1:11">
      <c r="A87" s="2"/>
      <c r="B87" s="624" t="s">
        <v>234</v>
      </c>
      <c r="C87" s="452">
        <v>92.677165354330711</v>
      </c>
      <c r="D87" s="452">
        <v>92.677165354330711</v>
      </c>
      <c r="E87" s="452">
        <v>92.677165354330711</v>
      </c>
      <c r="F87" s="452">
        <v>92.677165354330711</v>
      </c>
      <c r="G87" s="109">
        <v>92.677165354330711</v>
      </c>
      <c r="H87" s="109">
        <v>108.54142608206156</v>
      </c>
      <c r="I87" s="109">
        <v>102.7432768361582</v>
      </c>
      <c r="J87" s="125">
        <f t="shared" si="6"/>
        <v>96.381504241410468</v>
      </c>
      <c r="K87" s="217" t="s">
        <v>328</v>
      </c>
    </row>
    <row r="88" spans="1:11">
      <c r="A88" s="2"/>
      <c r="B88" s="624" t="s">
        <v>93</v>
      </c>
      <c r="C88" s="107">
        <v>107.75193798449611</v>
      </c>
      <c r="D88" s="108">
        <v>115.43810848400555</v>
      </c>
      <c r="E88" s="109">
        <v>117.12328767123287</v>
      </c>
      <c r="F88" s="109">
        <v>98.943396226415089</v>
      </c>
      <c r="G88" s="109">
        <v>104.80314960629921</v>
      </c>
      <c r="H88" s="109">
        <v>111.60874010240103</v>
      </c>
      <c r="I88" s="109">
        <v>108.07327683615819</v>
      </c>
      <c r="J88" s="125">
        <f t="shared" si="6"/>
        <v>109.10598527300115</v>
      </c>
      <c r="K88" s="217" t="s">
        <v>10</v>
      </c>
    </row>
    <row r="89" spans="1:11">
      <c r="A89" s="2"/>
      <c r="B89" s="624" t="s">
        <v>87</v>
      </c>
      <c r="C89" s="107">
        <v>117.05426356589147</v>
      </c>
      <c r="D89" s="108">
        <v>117.38525730180807</v>
      </c>
      <c r="E89" s="109">
        <v>118.66438356164383</v>
      </c>
      <c r="F89" s="109">
        <v>114.24528301886792</v>
      </c>
      <c r="G89" s="109">
        <v>115.23622047244095</v>
      </c>
      <c r="H89" s="109">
        <v>98.657858683189872</v>
      </c>
      <c r="I89" s="109">
        <v>100.78327683615819</v>
      </c>
      <c r="J89" s="125">
        <f t="shared" si="6"/>
        <v>111.71807763428573</v>
      </c>
      <c r="K89" s="217" t="s">
        <v>10</v>
      </c>
    </row>
    <row r="90" spans="1:11">
      <c r="A90" s="2"/>
      <c r="B90" s="624" t="s">
        <v>86</v>
      </c>
      <c r="C90" s="107">
        <v>89.767441860465112</v>
      </c>
      <c r="D90" s="108">
        <v>106.11961057023642</v>
      </c>
      <c r="E90" s="109">
        <v>106.16438356164383</v>
      </c>
      <c r="F90" s="109">
        <v>104.11320754716982</v>
      </c>
      <c r="G90" s="109">
        <v>120.29527559055117</v>
      </c>
      <c r="H90" s="109">
        <v>98.465225435535714</v>
      </c>
      <c r="I90" s="109">
        <v>104.5732768361582</v>
      </c>
      <c r="J90" s="125">
        <f t="shared" si="6"/>
        <v>104.21406020025145</v>
      </c>
      <c r="K90" s="217" t="s">
        <v>10</v>
      </c>
    </row>
    <row r="91" spans="1:11">
      <c r="A91" s="2"/>
      <c r="B91" s="624" t="s">
        <v>129</v>
      </c>
      <c r="C91" s="107">
        <v>97.674418604651152</v>
      </c>
      <c r="D91" s="108">
        <v>107.37134909596662</v>
      </c>
      <c r="E91" s="109">
        <v>118.32191780821917</v>
      </c>
      <c r="F91" s="109">
        <v>98.264150943396217</v>
      </c>
      <c r="G91" s="109">
        <v>86.200787401574814</v>
      </c>
      <c r="H91" s="109">
        <v>100.86573206014921</v>
      </c>
      <c r="I91" s="109">
        <v>97.273276836158203</v>
      </c>
      <c r="J91" s="125">
        <f t="shared" si="6"/>
        <v>100.85309039287361</v>
      </c>
      <c r="K91" s="217" t="s">
        <v>411</v>
      </c>
    </row>
    <row r="92" spans="1:11">
      <c r="A92" s="2"/>
      <c r="B92" s="624" t="s">
        <v>26</v>
      </c>
      <c r="C92" s="452">
        <v>71.746575342465761</v>
      </c>
      <c r="D92" s="452">
        <v>71.746575342465761</v>
      </c>
      <c r="E92" s="109">
        <v>71.746575342465761</v>
      </c>
      <c r="F92" s="452">
        <v>76</v>
      </c>
      <c r="G92" s="109">
        <v>80.826771653543318</v>
      </c>
      <c r="H92" s="109">
        <v>103.1180592634903</v>
      </c>
      <c r="I92" s="109">
        <v>103.7632768361582</v>
      </c>
      <c r="J92" s="125">
        <f t="shared" si="6"/>
        <v>82.706833397227015</v>
      </c>
      <c r="K92" s="217" t="s">
        <v>10</v>
      </c>
    </row>
    <row r="93" spans="1:11">
      <c r="A93" s="2"/>
      <c r="B93" s="624" t="s">
        <v>130</v>
      </c>
      <c r="C93" s="452">
        <v>82.614742698191918</v>
      </c>
      <c r="D93" s="108">
        <v>82.614742698191918</v>
      </c>
      <c r="E93" s="109">
        <v>93.493150684931521</v>
      </c>
      <c r="F93" s="109">
        <v>72.433962264150935</v>
      </c>
      <c r="G93" s="109">
        <v>50.708661417322844</v>
      </c>
      <c r="H93" s="109">
        <v>54.426301433366831</v>
      </c>
      <c r="I93" s="109">
        <v>82.70327683615821</v>
      </c>
      <c r="J93" s="125">
        <f t="shared" si="6"/>
        <v>74.142119718902023</v>
      </c>
      <c r="K93" s="217" t="s">
        <v>411</v>
      </c>
    </row>
    <row r="94" spans="1:11">
      <c r="A94" s="2"/>
      <c r="B94" s="624" t="s">
        <v>37</v>
      </c>
      <c r="C94" s="452">
        <v>118.49791376912377</v>
      </c>
      <c r="D94" s="108">
        <v>118.49791376912377</v>
      </c>
      <c r="E94" s="109">
        <v>109.24657534246576</v>
      </c>
      <c r="F94" s="109">
        <v>105.8301886792453</v>
      </c>
      <c r="G94" s="109">
        <v>146.96850393700785</v>
      </c>
      <c r="H94" s="109">
        <v>131.27214930525369</v>
      </c>
      <c r="I94" s="109">
        <v>107.67327683615821</v>
      </c>
      <c r="J94" s="125">
        <f t="shared" si="6"/>
        <v>119.71236023405406</v>
      </c>
      <c r="K94" s="217" t="s">
        <v>10</v>
      </c>
    </row>
    <row r="95" spans="1:11">
      <c r="A95" s="2"/>
      <c r="B95" s="624" t="s">
        <v>131</v>
      </c>
      <c r="C95" s="107">
        <v>56.899224806201552</v>
      </c>
      <c r="D95" s="108">
        <v>81.780250347705135</v>
      </c>
      <c r="E95" s="109">
        <v>73.801369863013704</v>
      </c>
      <c r="F95" s="109">
        <v>99.452830188679243</v>
      </c>
      <c r="G95" s="109">
        <v>77.618110236220474</v>
      </c>
      <c r="H95" s="109">
        <v>67.910628769158791</v>
      </c>
      <c r="I95" s="109">
        <v>88.143276836158208</v>
      </c>
      <c r="J95" s="125">
        <f t="shared" si="6"/>
        <v>77.943670149591028</v>
      </c>
      <c r="K95" s="217" t="s">
        <v>411</v>
      </c>
    </row>
    <row r="96" spans="1:11">
      <c r="A96" s="2"/>
      <c r="B96" s="624" t="s">
        <v>235</v>
      </c>
      <c r="C96" s="112"/>
      <c r="D96" s="113"/>
      <c r="E96" s="114"/>
      <c r="F96" s="114"/>
      <c r="G96" s="114"/>
      <c r="H96" s="114"/>
      <c r="I96" s="114"/>
      <c r="J96" s="450"/>
      <c r="K96" s="217" t="s">
        <v>328</v>
      </c>
    </row>
    <row r="97" spans="1:11">
      <c r="A97" s="2"/>
      <c r="B97" s="624" t="s">
        <v>106</v>
      </c>
      <c r="C97" s="452">
        <v>96.940194714881784</v>
      </c>
      <c r="D97" s="108">
        <v>96.940194714881784</v>
      </c>
      <c r="E97" s="109">
        <v>112.84246575342468</v>
      </c>
      <c r="F97" s="452">
        <v>109</v>
      </c>
      <c r="G97" s="109">
        <v>104.48818897637796</v>
      </c>
      <c r="H97" s="109">
        <v>111.56428627601933</v>
      </c>
      <c r="I97" s="109">
        <v>96.45327683615821</v>
      </c>
      <c r="J97" s="125">
        <f>SUM(C97:I97)/7</f>
        <v>104.03265818167768</v>
      </c>
      <c r="K97" s="217" t="s">
        <v>411</v>
      </c>
    </row>
    <row r="98" spans="1:11">
      <c r="A98" s="2"/>
      <c r="B98" s="624" t="s">
        <v>29</v>
      </c>
      <c r="C98" s="107">
        <v>134.88372093023256</v>
      </c>
      <c r="D98" s="108">
        <v>127.12100139082058</v>
      </c>
      <c r="E98" s="109">
        <v>127.91095890410959</v>
      </c>
      <c r="F98" s="109">
        <v>121.58490566037736</v>
      </c>
      <c r="G98" s="109">
        <v>149.05511811023621</v>
      </c>
      <c r="H98" s="109">
        <v>134.36909920984766</v>
      </c>
      <c r="I98" s="109">
        <v>122.00327683615819</v>
      </c>
      <c r="J98" s="125">
        <f>SUM(C98:I98)/7</f>
        <v>130.98972586311174</v>
      </c>
      <c r="K98" s="217" t="s">
        <v>10</v>
      </c>
    </row>
    <row r="99" spans="1:11">
      <c r="A99" s="2"/>
      <c r="B99" s="624" t="s">
        <v>53</v>
      </c>
      <c r="C99" s="107">
        <v>127.90697674418605</v>
      </c>
      <c r="D99" s="108">
        <v>122.11404728789985</v>
      </c>
      <c r="E99" s="109">
        <v>133.9041095890411</v>
      </c>
      <c r="F99" s="109">
        <v>130.18867924528303</v>
      </c>
      <c r="G99" s="109">
        <v>139.86220472440945</v>
      </c>
      <c r="H99" s="109">
        <v>130.69424956229119</v>
      </c>
      <c r="I99" s="109">
        <v>127.3132768361582</v>
      </c>
      <c r="J99" s="125">
        <f>SUM(C99:I99)/7</f>
        <v>130.28336342703841</v>
      </c>
      <c r="K99" s="217" t="s">
        <v>10</v>
      </c>
    </row>
    <row r="100" spans="1:11">
      <c r="A100" s="2"/>
      <c r="B100" s="624" t="s">
        <v>236</v>
      </c>
      <c r="C100" s="112"/>
      <c r="D100" s="113"/>
      <c r="E100" s="114"/>
      <c r="F100" s="114"/>
      <c r="G100" s="114"/>
      <c r="H100" s="114"/>
      <c r="I100" s="114"/>
      <c r="J100" s="450"/>
      <c r="K100" s="217" t="s">
        <v>329</v>
      </c>
    </row>
    <row r="101" spans="1:11">
      <c r="A101" s="2"/>
      <c r="B101" s="624" t="s">
        <v>237</v>
      </c>
      <c r="C101" s="112"/>
      <c r="D101" s="113"/>
      <c r="E101" s="114"/>
      <c r="F101" s="114"/>
      <c r="G101" s="114"/>
      <c r="H101" s="114"/>
      <c r="I101" s="114"/>
      <c r="J101" s="450"/>
      <c r="K101" s="217" t="s">
        <v>329</v>
      </c>
    </row>
    <row r="102" spans="1:11">
      <c r="A102" s="2"/>
      <c r="B102" s="624" t="s">
        <v>76</v>
      </c>
      <c r="C102" s="107">
        <v>113.48837209302327</v>
      </c>
      <c r="D102" s="108">
        <v>107.51043115438108</v>
      </c>
      <c r="E102" s="109">
        <v>96.575342465753423</v>
      </c>
      <c r="F102" s="109">
        <v>109.2641509433962</v>
      </c>
      <c r="G102" s="109">
        <v>91.732283464566933</v>
      </c>
      <c r="H102" s="109">
        <v>99.828476111242153</v>
      </c>
      <c r="I102" s="109">
        <v>88.41327683615819</v>
      </c>
      <c r="J102" s="125">
        <f t="shared" ref="J102:J107" si="7">SUM(C102:I102)/7</f>
        <v>100.97319043836016</v>
      </c>
      <c r="K102" s="217" t="s">
        <v>10</v>
      </c>
    </row>
    <row r="103" spans="1:11">
      <c r="A103" s="2"/>
      <c r="B103" s="624" t="s">
        <v>132</v>
      </c>
      <c r="C103" s="107">
        <v>81.085271317829452</v>
      </c>
      <c r="D103" s="452">
        <v>84</v>
      </c>
      <c r="E103" s="109">
        <v>86.130136986301366</v>
      </c>
      <c r="F103" s="452">
        <v>72</v>
      </c>
      <c r="G103" s="109">
        <v>57.677165354330718</v>
      </c>
      <c r="H103" s="109">
        <v>77.186660540813463</v>
      </c>
      <c r="I103" s="109">
        <v>85.783276836158194</v>
      </c>
      <c r="J103" s="125">
        <f t="shared" si="7"/>
        <v>77.694644433633314</v>
      </c>
      <c r="K103" s="217" t="s">
        <v>411</v>
      </c>
    </row>
    <row r="104" spans="1:11">
      <c r="A104" s="2"/>
      <c r="B104" s="624" t="s">
        <v>133</v>
      </c>
      <c r="C104" s="107">
        <v>95.193798449612402</v>
      </c>
      <c r="D104" s="108">
        <v>114.32545201668984</v>
      </c>
      <c r="E104" s="109">
        <v>108.90410958904111</v>
      </c>
      <c r="F104" s="109">
        <v>107.24528301886794</v>
      </c>
      <c r="G104" s="109">
        <v>92.972440944881882</v>
      </c>
      <c r="H104" s="109">
        <v>96.257352058576345</v>
      </c>
      <c r="I104" s="109">
        <v>99.053276836158204</v>
      </c>
      <c r="J104" s="125">
        <f t="shared" si="7"/>
        <v>101.99310184483254</v>
      </c>
      <c r="K104" s="217" t="s">
        <v>411</v>
      </c>
    </row>
    <row r="105" spans="1:11">
      <c r="A105" s="2"/>
      <c r="B105" s="624" t="s">
        <v>39</v>
      </c>
      <c r="C105" s="107">
        <v>123.10077519379846</v>
      </c>
      <c r="D105" s="108">
        <v>120.02781641168288</v>
      </c>
      <c r="E105" s="109">
        <v>125.34246575342468</v>
      </c>
      <c r="F105" s="109">
        <v>126.24528301886792</v>
      </c>
      <c r="G105" s="109">
        <v>158.40551181102362</v>
      </c>
      <c r="H105" s="109">
        <v>124.85598036415711</v>
      </c>
      <c r="I105" s="109">
        <v>121.73327683615821</v>
      </c>
      <c r="J105" s="125">
        <f t="shared" si="7"/>
        <v>128.53015848415899</v>
      </c>
      <c r="K105" s="217" t="s">
        <v>10</v>
      </c>
    </row>
    <row r="106" spans="1:11">
      <c r="A106" s="2"/>
      <c r="B106" s="624" t="s">
        <v>134</v>
      </c>
      <c r="C106" s="107">
        <v>97.829457364341081</v>
      </c>
      <c r="D106" s="108">
        <v>98.470097357440878</v>
      </c>
      <c r="E106" s="109">
        <v>87.842465753424662</v>
      </c>
      <c r="F106" s="109">
        <v>89.622641509433961</v>
      </c>
      <c r="G106" s="109">
        <v>63.129921259842526</v>
      </c>
      <c r="H106" s="109">
        <v>87.262861187339311</v>
      </c>
      <c r="I106" s="109">
        <v>93.023276836158203</v>
      </c>
      <c r="J106" s="125">
        <f t="shared" si="7"/>
        <v>88.16867446685437</v>
      </c>
      <c r="K106" s="217" t="s">
        <v>411</v>
      </c>
    </row>
    <row r="107" spans="1:11">
      <c r="A107" s="2"/>
      <c r="B107" s="624" t="s">
        <v>45</v>
      </c>
      <c r="C107" s="107">
        <v>124.34108527131784</v>
      </c>
      <c r="D107" s="108">
        <v>111.54381084840055</v>
      </c>
      <c r="E107" s="109">
        <v>104.28082191780821</v>
      </c>
      <c r="F107" s="109">
        <v>113.28301886792454</v>
      </c>
      <c r="G107" s="109">
        <v>144.25196850393704</v>
      </c>
      <c r="H107" s="109">
        <v>127.1527613938799</v>
      </c>
      <c r="I107" s="109">
        <v>116.9632768361582</v>
      </c>
      <c r="J107" s="125">
        <f t="shared" si="7"/>
        <v>120.25953480563234</v>
      </c>
      <c r="K107" s="217" t="s">
        <v>10</v>
      </c>
    </row>
    <row r="108" spans="1:11">
      <c r="A108" s="2"/>
      <c r="B108" s="624" t="s">
        <v>238</v>
      </c>
      <c r="C108" s="112"/>
      <c r="D108" s="113"/>
      <c r="E108" s="114"/>
      <c r="F108" s="114"/>
      <c r="G108" s="114"/>
      <c r="H108" s="114"/>
      <c r="I108" s="114"/>
      <c r="J108" s="450"/>
      <c r="K108" s="217" t="s">
        <v>328</v>
      </c>
    </row>
    <row r="109" spans="1:11">
      <c r="A109" s="2"/>
      <c r="B109" s="624" t="s">
        <v>239</v>
      </c>
      <c r="C109" s="118">
        <v>69.370078740157496</v>
      </c>
      <c r="D109" s="118">
        <v>69.370078740157496</v>
      </c>
      <c r="E109" s="118">
        <v>69.370078740157496</v>
      </c>
      <c r="F109" s="118">
        <v>69.370078740157496</v>
      </c>
      <c r="G109" s="109">
        <v>69.370078740157496</v>
      </c>
      <c r="H109" s="109">
        <v>93.767937781199393</v>
      </c>
      <c r="I109" s="109">
        <v>94.293276836158199</v>
      </c>
      <c r="J109" s="125">
        <f>SUM(C109:I109)/7</f>
        <v>76.415944045449308</v>
      </c>
      <c r="K109" s="217" t="s">
        <v>329</v>
      </c>
    </row>
    <row r="110" spans="1:11">
      <c r="A110" s="2"/>
      <c r="B110" s="624" t="s">
        <v>240</v>
      </c>
      <c r="C110" s="112"/>
      <c r="D110" s="113"/>
      <c r="E110" s="114"/>
      <c r="F110" s="114"/>
      <c r="G110" s="114"/>
      <c r="H110" s="114"/>
      <c r="I110" s="114"/>
      <c r="J110" s="450"/>
      <c r="K110" s="217" t="s">
        <v>329</v>
      </c>
    </row>
    <row r="111" spans="1:11">
      <c r="A111" s="2"/>
      <c r="B111" s="624" t="s">
        <v>108</v>
      </c>
      <c r="C111" s="107">
        <v>106.8217054263566</v>
      </c>
      <c r="D111" s="108">
        <v>106.6759388038943</v>
      </c>
      <c r="E111" s="109">
        <v>92.465753424657535</v>
      </c>
      <c r="F111" s="109">
        <v>97.886792452830193</v>
      </c>
      <c r="G111" s="109">
        <v>94.606299212598429</v>
      </c>
      <c r="H111" s="109">
        <v>103.19214897412652</v>
      </c>
      <c r="I111" s="109">
        <v>95.693276836158191</v>
      </c>
      <c r="J111" s="125">
        <f t="shared" ref="J111:J116" si="8">SUM(C111:I111)/7</f>
        <v>99.620273590088829</v>
      </c>
      <c r="K111" s="217" t="s">
        <v>10</v>
      </c>
    </row>
    <row r="112" spans="1:11">
      <c r="A112" s="2"/>
      <c r="B112" s="624" t="s">
        <v>135</v>
      </c>
      <c r="C112" s="107">
        <v>76.279069767441868</v>
      </c>
      <c r="D112" s="108">
        <v>71.349095966620297</v>
      </c>
      <c r="E112" s="109">
        <v>76.027397260273972</v>
      </c>
      <c r="F112" s="111">
        <v>66</v>
      </c>
      <c r="G112" s="109">
        <v>55.177165354330718</v>
      </c>
      <c r="H112" s="109">
        <v>82.091399384931194</v>
      </c>
      <c r="I112" s="109">
        <v>89.983276836158197</v>
      </c>
      <c r="J112" s="125">
        <f t="shared" si="8"/>
        <v>73.843914938536614</v>
      </c>
      <c r="K112" s="217" t="s">
        <v>411</v>
      </c>
    </row>
    <row r="113" spans="1:11">
      <c r="A113" s="2"/>
      <c r="B113" s="624" t="s">
        <v>136</v>
      </c>
      <c r="C113" s="107">
        <v>71.47286821705427</v>
      </c>
      <c r="D113" s="108">
        <v>69.123783031988879</v>
      </c>
      <c r="E113" s="109">
        <v>76.541095890410972</v>
      </c>
      <c r="F113" s="452">
        <v>74</v>
      </c>
      <c r="G113" s="109">
        <v>70.826771653543304</v>
      </c>
      <c r="H113" s="109">
        <v>71.422481053315593</v>
      </c>
      <c r="I113" s="109">
        <v>88.033276836158194</v>
      </c>
      <c r="J113" s="125">
        <f t="shared" si="8"/>
        <v>74.488610954638744</v>
      </c>
      <c r="K113" s="217" t="s">
        <v>411</v>
      </c>
    </row>
    <row r="114" spans="1:11">
      <c r="A114" s="2"/>
      <c r="B114" s="624" t="s">
        <v>96</v>
      </c>
      <c r="C114" s="452">
        <v>90.125173852572999</v>
      </c>
      <c r="D114" s="108">
        <v>90.125173852572999</v>
      </c>
      <c r="E114" s="109">
        <v>101.36986301369863</v>
      </c>
      <c r="F114" s="452">
        <v>88</v>
      </c>
      <c r="G114" s="109">
        <v>74.940944881889777</v>
      </c>
      <c r="H114" s="109">
        <v>105.41484029321309</v>
      </c>
      <c r="I114" s="109">
        <v>91.293276836158199</v>
      </c>
      <c r="J114" s="125">
        <f t="shared" si="8"/>
        <v>91.609896104300802</v>
      </c>
      <c r="K114" s="217" t="s">
        <v>10</v>
      </c>
    </row>
    <row r="115" spans="1:11">
      <c r="A115" s="2"/>
      <c r="B115" s="624" t="s">
        <v>137</v>
      </c>
      <c r="C115" s="107">
        <v>75.813953488372093</v>
      </c>
      <c r="D115" s="108">
        <v>84.422809457579973</v>
      </c>
      <c r="E115" s="109">
        <v>67.636986301369859</v>
      </c>
      <c r="F115" s="109">
        <v>77.64150943396227</v>
      </c>
      <c r="G115" s="109">
        <v>37.421259842519689</v>
      </c>
      <c r="H115" s="109">
        <v>64.132053526711601</v>
      </c>
      <c r="I115" s="109">
        <v>77.103276836158201</v>
      </c>
      <c r="J115" s="125">
        <f t="shared" si="8"/>
        <v>69.167406983810537</v>
      </c>
      <c r="K115" s="217" t="s">
        <v>411</v>
      </c>
    </row>
    <row r="116" spans="1:11">
      <c r="A116" s="2"/>
      <c r="B116" s="624" t="s">
        <v>97</v>
      </c>
      <c r="C116" s="107">
        <v>109.76744186046513</v>
      </c>
      <c r="D116" s="108">
        <v>104.86787204450624</v>
      </c>
      <c r="E116" s="109">
        <v>85.445205479452056</v>
      </c>
      <c r="F116" s="109">
        <v>99.132075471698116</v>
      </c>
      <c r="G116" s="109">
        <v>96.2007874015748</v>
      </c>
      <c r="H116" s="109">
        <v>103.19214897412652</v>
      </c>
      <c r="I116" s="109">
        <v>94.873276836158198</v>
      </c>
      <c r="J116" s="125">
        <f t="shared" si="8"/>
        <v>99.068401152568725</v>
      </c>
      <c r="K116" s="217" t="s">
        <v>10</v>
      </c>
    </row>
    <row r="117" spans="1:11">
      <c r="A117" s="2"/>
      <c r="B117" s="624" t="s">
        <v>360</v>
      </c>
      <c r="C117" s="112"/>
      <c r="D117" s="113"/>
      <c r="E117" s="114"/>
      <c r="F117" s="114"/>
      <c r="G117" s="114"/>
      <c r="H117" s="114"/>
      <c r="I117" s="114"/>
      <c r="J117" s="450"/>
      <c r="K117" s="217" t="s">
        <v>329</v>
      </c>
    </row>
    <row r="118" spans="1:11">
      <c r="A118" s="2"/>
      <c r="B118" s="624" t="s">
        <v>75</v>
      </c>
      <c r="C118" s="107">
        <v>119.37984496124029</v>
      </c>
      <c r="D118" s="108">
        <v>117.10709318497914</v>
      </c>
      <c r="E118" s="109">
        <v>118.32191780821917</v>
      </c>
      <c r="F118" s="109">
        <v>107.77358490566039</v>
      </c>
      <c r="G118" s="109">
        <v>138.34645669291339</v>
      </c>
      <c r="H118" s="109">
        <v>125.35979039648338</v>
      </c>
      <c r="I118" s="109">
        <v>108.3732768361582</v>
      </c>
      <c r="J118" s="125">
        <f t="shared" ref="J118:J141" si="9">SUM(C118:I118)/7</f>
        <v>119.23742354080771</v>
      </c>
      <c r="K118" s="217" t="s">
        <v>10</v>
      </c>
    </row>
    <row r="119" spans="1:11">
      <c r="A119" s="2"/>
      <c r="B119" s="624" t="s">
        <v>241</v>
      </c>
      <c r="C119" s="107">
        <v>127.28682170542636</v>
      </c>
      <c r="D119" s="108">
        <v>121.83588317107092</v>
      </c>
      <c r="E119" s="109">
        <v>160.10273972602741</v>
      </c>
      <c r="F119" s="109">
        <v>125.05660377358492</v>
      </c>
      <c r="G119" s="109">
        <v>150.59055118110237</v>
      </c>
      <c r="H119" s="109">
        <v>134.11719419368453</v>
      </c>
      <c r="I119" s="109">
        <v>121.9332768361582</v>
      </c>
      <c r="J119" s="125">
        <f t="shared" si="9"/>
        <v>134.41758151243639</v>
      </c>
      <c r="K119" s="217" t="s">
        <v>329</v>
      </c>
    </row>
    <row r="120" spans="1:11">
      <c r="A120" s="2"/>
      <c r="B120" s="624" t="s">
        <v>110</v>
      </c>
      <c r="C120" s="107">
        <v>73.95348837209302</v>
      </c>
      <c r="D120" s="108">
        <v>83.866481223922108</v>
      </c>
      <c r="E120" s="109">
        <v>82.705479452054789</v>
      </c>
      <c r="F120" s="109">
        <v>68.35849056603773</v>
      </c>
      <c r="G120" s="109">
        <v>61.476377952755911</v>
      </c>
      <c r="H120" s="109">
        <v>79.394533917772804</v>
      </c>
      <c r="I120" s="109">
        <v>73.9332768361582</v>
      </c>
      <c r="J120" s="125">
        <f t="shared" si="9"/>
        <v>74.812589760113497</v>
      </c>
      <c r="K120" s="217" t="s">
        <v>411</v>
      </c>
    </row>
    <row r="121" spans="1:11">
      <c r="A121" s="2"/>
      <c r="B121" s="624" t="s">
        <v>89</v>
      </c>
      <c r="C121" s="107">
        <v>94.108527131782949</v>
      </c>
      <c r="D121" s="108">
        <v>92.072322670375513</v>
      </c>
      <c r="E121" s="109">
        <v>76.369863013698634</v>
      </c>
      <c r="F121" s="109">
        <v>98.660377358490564</v>
      </c>
      <c r="G121" s="109">
        <v>87.322834645669303</v>
      </c>
      <c r="H121" s="109">
        <v>97.576148907901057</v>
      </c>
      <c r="I121" s="109">
        <v>90.283276836158194</v>
      </c>
      <c r="J121" s="125">
        <f t="shared" si="9"/>
        <v>90.913335794868019</v>
      </c>
      <c r="K121" s="217" t="s">
        <v>10</v>
      </c>
    </row>
    <row r="122" spans="1:11">
      <c r="A122" s="2"/>
      <c r="B122" s="624" t="s">
        <v>46</v>
      </c>
      <c r="C122" s="107">
        <v>108.52713178294573</v>
      </c>
      <c r="D122" s="108">
        <v>106.95410292072323</v>
      </c>
      <c r="E122" s="109">
        <v>102.73972602739727</v>
      </c>
      <c r="F122" s="109">
        <v>80.622641509433961</v>
      </c>
      <c r="G122" s="109">
        <v>100.55118110236221</v>
      </c>
      <c r="H122" s="109">
        <v>98.272592187881529</v>
      </c>
      <c r="I122" s="109">
        <v>101.5232768361582</v>
      </c>
      <c r="J122" s="125">
        <f t="shared" si="9"/>
        <v>99.884378909557441</v>
      </c>
      <c r="K122" s="217" t="s">
        <v>10</v>
      </c>
    </row>
    <row r="123" spans="1:11">
      <c r="A123" s="2"/>
      <c r="B123" s="624" t="s">
        <v>74</v>
      </c>
      <c r="C123" s="452">
        <v>74.965229485396378</v>
      </c>
      <c r="D123" s="108">
        <v>74.965229485396378</v>
      </c>
      <c r="E123" s="109">
        <v>70.205479452054803</v>
      </c>
      <c r="F123" s="109">
        <v>47.773584905660378</v>
      </c>
      <c r="G123" s="109">
        <v>65.728346456692918</v>
      </c>
      <c r="H123" s="109">
        <v>94.790375787979215</v>
      </c>
      <c r="I123" s="109">
        <v>86.563276836158195</v>
      </c>
      <c r="J123" s="125">
        <f t="shared" si="9"/>
        <v>73.570217487048325</v>
      </c>
      <c r="K123" s="217" t="s">
        <v>10</v>
      </c>
    </row>
    <row r="124" spans="1:11">
      <c r="A124" s="2"/>
      <c r="B124" s="624" t="s">
        <v>31</v>
      </c>
      <c r="C124" s="107">
        <v>129.14728682170542</v>
      </c>
      <c r="D124" s="108">
        <v>115.02086230876216</v>
      </c>
      <c r="E124" s="109">
        <v>114.89726027397261</v>
      </c>
      <c r="F124" s="109">
        <v>110.73584905660377</v>
      </c>
      <c r="G124" s="109">
        <v>146.98818897637796</v>
      </c>
      <c r="H124" s="109">
        <v>128.32337882193215</v>
      </c>
      <c r="I124" s="109">
        <v>122.13327683615819</v>
      </c>
      <c r="J124" s="125">
        <f t="shared" si="9"/>
        <v>123.89230044221604</v>
      </c>
      <c r="K124" s="217" t="s">
        <v>10</v>
      </c>
    </row>
    <row r="125" spans="1:11">
      <c r="A125" s="2"/>
      <c r="B125" s="624" t="s">
        <v>36</v>
      </c>
      <c r="C125" s="107">
        <v>114.26356589147287</v>
      </c>
      <c r="D125" s="108">
        <v>110.70931849791374</v>
      </c>
      <c r="E125" s="109">
        <v>106.84931506849315</v>
      </c>
      <c r="F125" s="109">
        <v>103.09433962264151</v>
      </c>
      <c r="G125" s="109">
        <v>129.48818897637798</v>
      </c>
      <c r="H125" s="109">
        <v>115.78739978228383</v>
      </c>
      <c r="I125" s="109">
        <v>118.3732768361582</v>
      </c>
      <c r="J125" s="125">
        <f t="shared" si="9"/>
        <v>114.08077209647732</v>
      </c>
      <c r="K125" s="217" t="s">
        <v>10</v>
      </c>
    </row>
    <row r="126" spans="1:11">
      <c r="A126" s="2"/>
      <c r="B126" s="624" t="s">
        <v>50</v>
      </c>
      <c r="C126" s="107">
        <v>123.72093023255815</v>
      </c>
      <c r="D126" s="108">
        <v>117.10709318497914</v>
      </c>
      <c r="E126" s="109">
        <v>125.17123287671232</v>
      </c>
      <c r="F126" s="109">
        <v>130</v>
      </c>
      <c r="G126" s="109">
        <v>146.37795275590554</v>
      </c>
      <c r="H126" s="109">
        <v>125.18197509095646</v>
      </c>
      <c r="I126" s="109">
        <v>120.32327683615819</v>
      </c>
      <c r="J126" s="125">
        <f t="shared" si="9"/>
        <v>126.8403515681814</v>
      </c>
      <c r="K126" s="217" t="s">
        <v>10</v>
      </c>
    </row>
    <row r="127" spans="1:11">
      <c r="A127" s="2"/>
      <c r="B127" s="624" t="s">
        <v>90</v>
      </c>
      <c r="C127" s="107">
        <v>115.81395348837209</v>
      </c>
      <c r="D127" s="108">
        <v>110.01390820584143</v>
      </c>
      <c r="E127" s="109">
        <v>99.315068493150676</v>
      </c>
      <c r="F127" s="109">
        <v>102.56603773584905</v>
      </c>
      <c r="G127" s="109">
        <v>114.68503937007874</v>
      </c>
      <c r="H127" s="109">
        <v>114.1277902640325</v>
      </c>
      <c r="I127" s="109">
        <v>101.94327683615819</v>
      </c>
      <c r="J127" s="125">
        <f t="shared" si="9"/>
        <v>108.35215348478323</v>
      </c>
      <c r="K127" s="217" t="s">
        <v>10</v>
      </c>
    </row>
    <row r="128" spans="1:11">
      <c r="A128" s="2"/>
      <c r="B128" s="624" t="s">
        <v>34</v>
      </c>
      <c r="C128" s="107">
        <v>126.97674418604652</v>
      </c>
      <c r="D128" s="108">
        <v>117.52433936022253</v>
      </c>
      <c r="E128" s="109">
        <v>124.14383561643835</v>
      </c>
      <c r="F128" s="109">
        <v>119.54716981132077</v>
      </c>
      <c r="G128" s="109">
        <v>142.42125984251967</v>
      </c>
      <c r="H128" s="109">
        <v>119.41779560345857</v>
      </c>
      <c r="I128" s="109">
        <v>118.0532768361582</v>
      </c>
      <c r="J128" s="125">
        <f t="shared" si="9"/>
        <v>124.01206017945209</v>
      </c>
      <c r="K128" s="217" t="s">
        <v>10</v>
      </c>
    </row>
    <row r="129" spans="1:11">
      <c r="A129" s="2"/>
      <c r="B129" s="624" t="s">
        <v>80</v>
      </c>
      <c r="C129" s="107">
        <v>102.32558139534885</v>
      </c>
      <c r="D129" s="108">
        <v>106.39777468706535</v>
      </c>
      <c r="E129" s="109">
        <v>96.061643835616437</v>
      </c>
      <c r="F129" s="109">
        <v>79.547169811320757</v>
      </c>
      <c r="G129" s="109">
        <v>109.80314960629923</v>
      </c>
      <c r="H129" s="109">
        <v>107.04481392720993</v>
      </c>
      <c r="I129" s="109">
        <v>105.5632768361582</v>
      </c>
      <c r="J129" s="125">
        <f t="shared" si="9"/>
        <v>100.96334429985983</v>
      </c>
      <c r="K129" s="217" t="s">
        <v>10</v>
      </c>
    </row>
    <row r="130" spans="1:11">
      <c r="A130" s="2"/>
      <c r="B130" s="624" t="s">
        <v>35</v>
      </c>
      <c r="C130" s="107">
        <v>98.449612403100772</v>
      </c>
      <c r="D130" s="108">
        <v>90.403337969401946</v>
      </c>
      <c r="E130" s="109">
        <v>98.11643835616438</v>
      </c>
      <c r="F130" s="109">
        <v>62.15094339622641</v>
      </c>
      <c r="G130" s="109">
        <v>100.53149606299215</v>
      </c>
      <c r="H130" s="109">
        <v>108.60069785057054</v>
      </c>
      <c r="I130" s="109">
        <v>97.923276836158209</v>
      </c>
      <c r="J130" s="125">
        <f t="shared" si="9"/>
        <v>93.739400410659201</v>
      </c>
      <c r="K130" s="217" t="s">
        <v>10</v>
      </c>
    </row>
    <row r="131" spans="1:11">
      <c r="A131" s="2"/>
      <c r="B131" s="624" t="s">
        <v>138</v>
      </c>
      <c r="C131" s="107">
        <v>87.441860465116278</v>
      </c>
      <c r="D131" s="108">
        <v>95.966620305980527</v>
      </c>
      <c r="E131" s="109">
        <v>88.013698630136986</v>
      </c>
      <c r="F131" s="109">
        <v>92.981132075471692</v>
      </c>
      <c r="G131" s="109">
        <v>72.814960629921259</v>
      </c>
      <c r="H131" s="109">
        <v>92.597320353147126</v>
      </c>
      <c r="I131" s="109">
        <v>90.613276836158207</v>
      </c>
      <c r="J131" s="125">
        <f t="shared" si="9"/>
        <v>88.63269561370457</v>
      </c>
      <c r="K131" s="217" t="s">
        <v>411</v>
      </c>
    </row>
    <row r="132" spans="1:11">
      <c r="A132" s="2"/>
      <c r="B132" s="624" t="s">
        <v>242</v>
      </c>
      <c r="C132" s="452">
        <v>109.88188976377953</v>
      </c>
      <c r="D132" s="452">
        <v>109.88188976377953</v>
      </c>
      <c r="E132" s="452">
        <v>109.88188976377953</v>
      </c>
      <c r="F132" s="452">
        <v>109.88188976377953</v>
      </c>
      <c r="G132" s="109">
        <v>109.88188976377953</v>
      </c>
      <c r="H132" s="109">
        <v>89.618913985571098</v>
      </c>
      <c r="I132" s="109">
        <v>98.623276836158198</v>
      </c>
      <c r="J132" s="125">
        <f t="shared" si="9"/>
        <v>105.3788056629467</v>
      </c>
      <c r="K132" s="217" t="s">
        <v>329</v>
      </c>
    </row>
    <row r="133" spans="1:11">
      <c r="A133" s="2"/>
      <c r="B133" s="624" t="s">
        <v>15</v>
      </c>
      <c r="C133" s="452">
        <v>89.707927677329607</v>
      </c>
      <c r="D133" s="108">
        <v>89.707927677329607</v>
      </c>
      <c r="E133" s="109">
        <v>87.5</v>
      </c>
      <c r="F133" s="109">
        <v>67.056603773584897</v>
      </c>
      <c r="G133" s="109">
        <v>125.86614173228348</v>
      </c>
      <c r="H133" s="109">
        <v>95.442365241577946</v>
      </c>
      <c r="I133" s="109">
        <v>105.64327683615821</v>
      </c>
      <c r="J133" s="125">
        <f t="shared" si="9"/>
        <v>94.417748991180545</v>
      </c>
      <c r="K133" s="217" t="s">
        <v>10</v>
      </c>
    </row>
    <row r="134" spans="1:11">
      <c r="A134" s="2"/>
      <c r="B134" s="624" t="s">
        <v>139</v>
      </c>
      <c r="C134" s="107">
        <v>93.798449612403104</v>
      </c>
      <c r="D134" s="108">
        <v>96.801112656467296</v>
      </c>
      <c r="E134" s="109">
        <v>102.22602739726028</v>
      </c>
      <c r="F134" s="109">
        <v>87.415094339622641</v>
      </c>
      <c r="G134" s="109">
        <v>79.980314960629926</v>
      </c>
      <c r="H134" s="109">
        <v>108.36361077653463</v>
      </c>
      <c r="I134" s="109">
        <v>98.223276836158192</v>
      </c>
      <c r="J134" s="125">
        <f t="shared" si="9"/>
        <v>95.258269511296589</v>
      </c>
      <c r="K134" s="217" t="s">
        <v>411</v>
      </c>
    </row>
    <row r="135" spans="1:11">
      <c r="A135" s="2"/>
      <c r="B135" s="624" t="s">
        <v>140</v>
      </c>
      <c r="C135" s="107">
        <v>82.015503875968989</v>
      </c>
      <c r="D135" s="108">
        <v>92.211404728789972</v>
      </c>
      <c r="E135" s="109">
        <v>102.05479452054796</v>
      </c>
      <c r="F135" s="111">
        <v>91</v>
      </c>
      <c r="G135" s="109">
        <v>79.468503937007867</v>
      </c>
      <c r="H135" s="109">
        <v>74.519430957909563</v>
      </c>
      <c r="I135" s="109">
        <v>86.303276836158204</v>
      </c>
      <c r="J135" s="125">
        <f t="shared" si="9"/>
        <v>86.796130693768944</v>
      </c>
      <c r="K135" s="217" t="s">
        <v>411</v>
      </c>
    </row>
    <row r="136" spans="1:11">
      <c r="A136" s="2"/>
      <c r="B136" s="624" t="s">
        <v>141</v>
      </c>
      <c r="C136" s="452">
        <v>123.50486787204449</v>
      </c>
      <c r="D136" s="108">
        <v>123.50486787204449</v>
      </c>
      <c r="E136" s="109">
        <v>124.14383561643835</v>
      </c>
      <c r="F136" s="109">
        <v>132.77358490566039</v>
      </c>
      <c r="G136" s="109">
        <v>126.08267716535433</v>
      </c>
      <c r="H136" s="109">
        <v>127.00458197260744</v>
      </c>
      <c r="I136" s="109">
        <v>109.48327683615821</v>
      </c>
      <c r="J136" s="125">
        <f t="shared" si="9"/>
        <v>123.78538460575824</v>
      </c>
      <c r="K136" s="217" t="s">
        <v>411</v>
      </c>
    </row>
    <row r="137" spans="1:11">
      <c r="A137" s="2"/>
      <c r="B137" s="624" t="s">
        <v>73</v>
      </c>
      <c r="C137" s="107">
        <v>118.91472868217055</v>
      </c>
      <c r="D137" s="108">
        <v>97.774687065368553</v>
      </c>
      <c r="E137" s="109">
        <v>99.143835616438352</v>
      </c>
      <c r="F137" s="109">
        <v>89.339622641509436</v>
      </c>
      <c r="G137" s="109">
        <v>98.720472440944889</v>
      </c>
      <c r="H137" s="109">
        <v>102.45125186776431</v>
      </c>
      <c r="I137" s="109">
        <v>104.44327683615819</v>
      </c>
      <c r="J137" s="125">
        <f t="shared" si="9"/>
        <v>101.54112502147917</v>
      </c>
      <c r="K137" s="217" t="s">
        <v>10</v>
      </c>
    </row>
    <row r="138" spans="1:11">
      <c r="A138" s="2"/>
      <c r="B138" s="624" t="s">
        <v>142</v>
      </c>
      <c r="C138" s="110">
        <v>79.069767441860463</v>
      </c>
      <c r="D138" s="453">
        <v>79.069767441860463</v>
      </c>
      <c r="E138" s="452">
        <v>63</v>
      </c>
      <c r="F138" s="452">
        <v>47.145669291338585</v>
      </c>
      <c r="G138" s="109">
        <v>47.145669291338585</v>
      </c>
      <c r="H138" s="109">
        <v>64.339504716493011</v>
      </c>
      <c r="I138" s="109">
        <v>84.983276836158197</v>
      </c>
      <c r="J138" s="125">
        <f t="shared" si="9"/>
        <v>66.393379288435625</v>
      </c>
      <c r="K138" s="217" t="s">
        <v>411</v>
      </c>
    </row>
    <row r="139" spans="1:11">
      <c r="A139" s="2"/>
      <c r="B139" s="624" t="s">
        <v>49</v>
      </c>
      <c r="C139" s="452">
        <v>85.787671232876718</v>
      </c>
      <c r="D139" s="452">
        <v>85.787671232876718</v>
      </c>
      <c r="E139" s="109">
        <v>85.787671232876718</v>
      </c>
      <c r="F139" s="109">
        <v>71.094339622641513</v>
      </c>
      <c r="G139" s="109">
        <v>84.094488188976385</v>
      </c>
      <c r="H139" s="109">
        <v>93.78275572332663</v>
      </c>
      <c r="I139" s="109">
        <v>93.153276836158199</v>
      </c>
      <c r="J139" s="125">
        <f t="shared" si="9"/>
        <v>85.641124867104693</v>
      </c>
      <c r="K139" s="217" t="s">
        <v>10</v>
      </c>
    </row>
    <row r="140" spans="1:11">
      <c r="A140" s="2"/>
      <c r="B140" s="624" t="s">
        <v>101</v>
      </c>
      <c r="C140" s="452">
        <v>119.88873435326843</v>
      </c>
      <c r="D140" s="108">
        <v>119.88873435326843</v>
      </c>
      <c r="E140" s="109">
        <v>116.95205479452055</v>
      </c>
      <c r="F140" s="109">
        <v>123.58490566037736</v>
      </c>
      <c r="G140" s="109">
        <v>120.59055118110236</v>
      </c>
      <c r="H140" s="109">
        <v>126.67858724580807</v>
      </c>
      <c r="I140" s="109">
        <v>112.69327683615819</v>
      </c>
      <c r="J140" s="125">
        <f t="shared" si="9"/>
        <v>120.0395492035005</v>
      </c>
      <c r="K140" s="217" t="s">
        <v>411</v>
      </c>
    </row>
    <row r="141" spans="1:11">
      <c r="A141" s="2"/>
      <c r="B141" s="624" t="s">
        <v>17</v>
      </c>
      <c r="C141" s="452">
        <v>115.57719054242001</v>
      </c>
      <c r="D141" s="108">
        <v>115.57719054242001</v>
      </c>
      <c r="E141" s="109">
        <v>116.09589041095892</v>
      </c>
      <c r="F141" s="109">
        <v>130.56603773584908</v>
      </c>
      <c r="G141" s="109">
        <v>163.95669291338584</v>
      </c>
      <c r="H141" s="109">
        <v>128.29374293767768</v>
      </c>
      <c r="I141" s="109">
        <v>122.48327683615821</v>
      </c>
      <c r="J141" s="125">
        <f t="shared" si="9"/>
        <v>127.50714598840997</v>
      </c>
      <c r="K141" s="217" t="s">
        <v>10</v>
      </c>
    </row>
    <row r="142" spans="1:11">
      <c r="A142" s="2"/>
      <c r="B142" s="624" t="s">
        <v>361</v>
      </c>
      <c r="C142" s="112"/>
      <c r="D142" s="113"/>
      <c r="E142" s="114"/>
      <c r="F142" s="114"/>
      <c r="G142" s="114"/>
      <c r="H142" s="114"/>
      <c r="I142" s="114"/>
      <c r="J142" s="450"/>
      <c r="K142" s="217" t="s">
        <v>329</v>
      </c>
    </row>
    <row r="143" spans="1:11">
      <c r="A143" s="2"/>
      <c r="B143" s="624" t="s">
        <v>143</v>
      </c>
      <c r="C143" s="107">
        <v>75.193798449612402</v>
      </c>
      <c r="D143" s="108">
        <v>75.938803894297635</v>
      </c>
      <c r="E143" s="109">
        <v>84.246575342465761</v>
      </c>
      <c r="F143" s="452">
        <v>68</v>
      </c>
      <c r="G143" s="109">
        <v>52.559055118110244</v>
      </c>
      <c r="H143" s="109">
        <v>54.974565292074864</v>
      </c>
      <c r="I143" s="109">
        <v>77.093276836158196</v>
      </c>
      <c r="J143" s="125">
        <f t="shared" ref="J143:J148" si="10">SUM(C143:I143)/7</f>
        <v>69.715153561817019</v>
      </c>
      <c r="K143" s="217" t="s">
        <v>411</v>
      </c>
    </row>
    <row r="144" spans="1:11">
      <c r="A144" s="2"/>
      <c r="B144" s="624" t="s">
        <v>144</v>
      </c>
      <c r="C144" s="107">
        <v>87.596899224806208</v>
      </c>
      <c r="D144" s="108">
        <v>83.310152990264257</v>
      </c>
      <c r="E144" s="109">
        <v>88.013698630136986</v>
      </c>
      <c r="F144" s="452">
        <v>83</v>
      </c>
      <c r="G144" s="109">
        <v>78.858267716535451</v>
      </c>
      <c r="H144" s="109">
        <v>73.63035443027492</v>
      </c>
      <c r="I144" s="109">
        <v>92.5732768361582</v>
      </c>
      <c r="J144" s="125">
        <f t="shared" si="10"/>
        <v>83.854664261167997</v>
      </c>
      <c r="K144" s="217" t="s">
        <v>411</v>
      </c>
    </row>
    <row r="145" spans="1:11">
      <c r="A145" s="2"/>
      <c r="B145" s="624" t="s">
        <v>43</v>
      </c>
      <c r="C145" s="107">
        <v>129.14728682170542</v>
      </c>
      <c r="D145" s="108">
        <v>116.82892906815019</v>
      </c>
      <c r="E145" s="109">
        <v>111.3013698630137</v>
      </c>
      <c r="F145" s="109">
        <v>117.9433962264151</v>
      </c>
      <c r="G145" s="109">
        <v>116.75196850393701</v>
      </c>
      <c r="H145" s="109">
        <v>109.99358441053147</v>
      </c>
      <c r="I145" s="109">
        <v>102.58327683615821</v>
      </c>
      <c r="J145" s="125">
        <f t="shared" si="10"/>
        <v>114.93568738998729</v>
      </c>
      <c r="K145" s="217" t="s">
        <v>10</v>
      </c>
    </row>
    <row r="146" spans="1:11">
      <c r="A146" s="2"/>
      <c r="B146" s="624" t="s">
        <v>243</v>
      </c>
      <c r="C146" s="452">
        <v>112.84246575342468</v>
      </c>
      <c r="D146" s="452">
        <v>112.84246575342468</v>
      </c>
      <c r="E146" s="109">
        <v>112.84246575342468</v>
      </c>
      <c r="F146" s="452">
        <v>112.84246575342468</v>
      </c>
      <c r="G146" s="452">
        <v>84.610449546562663</v>
      </c>
      <c r="H146" s="109">
        <v>84.610449546562663</v>
      </c>
      <c r="I146" s="109">
        <v>95.503276836158193</v>
      </c>
      <c r="J146" s="125">
        <f t="shared" si="10"/>
        <v>102.29914842042604</v>
      </c>
      <c r="K146" s="217" t="s">
        <v>329</v>
      </c>
    </row>
    <row r="147" spans="1:11">
      <c r="A147" s="2"/>
      <c r="B147" s="624" t="s">
        <v>145</v>
      </c>
      <c r="C147" s="107">
        <v>52.558139534883722</v>
      </c>
      <c r="D147" s="108">
        <v>61.613351877607784</v>
      </c>
      <c r="E147" s="109">
        <v>67.465753424657535</v>
      </c>
      <c r="F147" s="452">
        <v>52</v>
      </c>
      <c r="G147" s="109">
        <v>36.279527559055119</v>
      </c>
      <c r="H147" s="109">
        <v>61.464823943807687</v>
      </c>
      <c r="I147" s="109">
        <v>87.0732768361582</v>
      </c>
      <c r="J147" s="125">
        <f t="shared" si="10"/>
        <v>59.779267596595723</v>
      </c>
      <c r="K147" s="217" t="s">
        <v>411</v>
      </c>
    </row>
    <row r="148" spans="1:11">
      <c r="A148" s="2"/>
      <c r="B148" s="624" t="s">
        <v>244</v>
      </c>
      <c r="C148" s="452">
        <v>130.65068493150685</v>
      </c>
      <c r="D148" s="452">
        <v>130.65068493150685</v>
      </c>
      <c r="E148" s="109">
        <v>130.65068493150685</v>
      </c>
      <c r="F148" s="109">
        <v>91.528301886792448</v>
      </c>
      <c r="G148" s="109">
        <v>132.71653543307087</v>
      </c>
      <c r="H148" s="109">
        <v>131.10915194185401</v>
      </c>
      <c r="I148" s="109">
        <v>124.26327683615821</v>
      </c>
      <c r="J148" s="125">
        <f t="shared" si="10"/>
        <v>124.509902984628</v>
      </c>
      <c r="K148" s="217" t="s">
        <v>329</v>
      </c>
    </row>
    <row r="149" spans="1:11">
      <c r="A149" s="2"/>
      <c r="B149" s="624" t="s">
        <v>245</v>
      </c>
      <c r="C149" s="112"/>
      <c r="D149" s="113"/>
      <c r="E149" s="114"/>
      <c r="F149" s="114"/>
      <c r="G149" s="114"/>
      <c r="H149" s="114"/>
      <c r="I149" s="114"/>
      <c r="J149" s="450"/>
      <c r="K149" s="217" t="s">
        <v>329</v>
      </c>
    </row>
    <row r="150" spans="1:11">
      <c r="A150" s="2"/>
      <c r="B150" s="624" t="s">
        <v>146</v>
      </c>
      <c r="C150" s="107">
        <v>49.612403100775197</v>
      </c>
      <c r="D150" s="108">
        <v>61.474269819193324</v>
      </c>
      <c r="E150" s="109">
        <v>57.705479452054796</v>
      </c>
      <c r="F150" s="452">
        <v>56</v>
      </c>
      <c r="G150" s="109">
        <v>53.523622047244103</v>
      </c>
      <c r="H150" s="109">
        <v>68.621889991266499</v>
      </c>
      <c r="I150" s="109">
        <v>82.603276836158201</v>
      </c>
      <c r="J150" s="125">
        <f t="shared" ref="J150:J161" si="11">SUM(C150:I150)/7</f>
        <v>61.362991606670299</v>
      </c>
      <c r="K150" s="217" t="s">
        <v>411</v>
      </c>
    </row>
    <row r="151" spans="1:11">
      <c r="A151" s="2"/>
      <c r="B151" s="624" t="s">
        <v>71</v>
      </c>
      <c r="C151" s="452">
        <v>108.62308762169678</v>
      </c>
      <c r="D151" s="108">
        <v>108.62308762169678</v>
      </c>
      <c r="E151" s="109">
        <v>138.01369863013696</v>
      </c>
      <c r="F151" s="452">
        <v>126</v>
      </c>
      <c r="G151" s="109">
        <v>114.35039370078741</v>
      </c>
      <c r="H151" s="109">
        <v>104.98511997152302</v>
      </c>
      <c r="I151" s="109">
        <v>99.993276836158202</v>
      </c>
      <c r="J151" s="125">
        <f t="shared" si="11"/>
        <v>114.36980919742845</v>
      </c>
      <c r="K151" s="217" t="s">
        <v>10</v>
      </c>
    </row>
    <row r="152" spans="1:11">
      <c r="A152" s="2"/>
      <c r="B152" s="624" t="s">
        <v>72</v>
      </c>
      <c r="C152" s="107">
        <v>100.46511627906976</v>
      </c>
      <c r="D152" s="108">
        <v>110.98748261474269</v>
      </c>
      <c r="E152" s="109">
        <v>115.23972602739725</v>
      </c>
      <c r="F152" s="109">
        <v>92.660377358490564</v>
      </c>
      <c r="G152" s="109">
        <v>108.32677165354332</v>
      </c>
      <c r="H152" s="109">
        <v>109.04523611438786</v>
      </c>
      <c r="I152" s="109">
        <v>103.0532768361582</v>
      </c>
      <c r="J152" s="125">
        <f t="shared" si="11"/>
        <v>105.6825695548271</v>
      </c>
      <c r="K152" s="217" t="s">
        <v>10</v>
      </c>
    </row>
    <row r="153" spans="1:11">
      <c r="A153" s="2"/>
      <c r="B153" s="624" t="s">
        <v>147</v>
      </c>
      <c r="C153" s="107">
        <v>97.519379844961236</v>
      </c>
      <c r="D153" s="108">
        <v>98.331015299026419</v>
      </c>
      <c r="E153" s="109">
        <v>100.68493150684932</v>
      </c>
      <c r="F153" s="109">
        <v>85.301886792452834</v>
      </c>
      <c r="G153" s="109">
        <v>105.03937007874016</v>
      </c>
      <c r="H153" s="109">
        <v>113.63879817383345</v>
      </c>
      <c r="I153" s="109">
        <v>95.333276836158205</v>
      </c>
      <c r="J153" s="125">
        <f t="shared" si="11"/>
        <v>99.406951218860243</v>
      </c>
      <c r="K153" s="217" t="s">
        <v>411</v>
      </c>
    </row>
    <row r="154" spans="1:11">
      <c r="A154" s="2"/>
      <c r="B154" s="624" t="s">
        <v>62</v>
      </c>
      <c r="C154" s="107">
        <v>75.658914728682163</v>
      </c>
      <c r="D154" s="108">
        <v>94.714881780250337</v>
      </c>
      <c r="E154" s="109">
        <v>73.287671232876704</v>
      </c>
      <c r="F154" s="109">
        <v>85.603773584905653</v>
      </c>
      <c r="G154" s="109">
        <v>87.933070866141733</v>
      </c>
      <c r="H154" s="109">
        <v>95.412729357323471</v>
      </c>
      <c r="I154" s="109">
        <v>100.8732768361582</v>
      </c>
      <c r="J154" s="125">
        <f t="shared" si="11"/>
        <v>87.640616912334039</v>
      </c>
      <c r="K154" s="217" t="s">
        <v>10</v>
      </c>
    </row>
    <row r="155" spans="1:11">
      <c r="A155" s="2"/>
      <c r="B155" s="624" t="s">
        <v>82</v>
      </c>
      <c r="C155" s="452">
        <v>109.29133858267717</v>
      </c>
      <c r="D155" s="452">
        <v>109.29133858267717</v>
      </c>
      <c r="E155" s="452">
        <v>109.29133858267717</v>
      </c>
      <c r="F155" s="452">
        <v>109.29133858267717</v>
      </c>
      <c r="G155" s="109">
        <v>109.29133858267717</v>
      </c>
      <c r="H155" s="109">
        <v>116.89874544182712</v>
      </c>
      <c r="I155" s="109">
        <v>104.69327683615819</v>
      </c>
      <c r="J155" s="125">
        <f t="shared" si="11"/>
        <v>109.72124502733875</v>
      </c>
      <c r="K155" s="217" t="s">
        <v>329</v>
      </c>
    </row>
    <row r="156" spans="1:11">
      <c r="A156" s="2"/>
      <c r="B156" s="624" t="s">
        <v>105</v>
      </c>
      <c r="C156" s="107">
        <v>99.379844961240309</v>
      </c>
      <c r="D156" s="108">
        <v>100.2781641168289</v>
      </c>
      <c r="E156" s="109">
        <v>112.32876712328765</v>
      </c>
      <c r="F156" s="109">
        <v>86.339622641509422</v>
      </c>
      <c r="G156" s="109">
        <v>102.14566929133859</v>
      </c>
      <c r="H156" s="109">
        <v>109.91949469989525</v>
      </c>
      <c r="I156" s="109">
        <v>106.83327683615821</v>
      </c>
      <c r="J156" s="125">
        <f t="shared" si="11"/>
        <v>102.46069138146548</v>
      </c>
      <c r="K156" s="217" t="s">
        <v>411</v>
      </c>
    </row>
    <row r="157" spans="1:11">
      <c r="A157" s="2"/>
      <c r="B157" s="624" t="s">
        <v>148</v>
      </c>
      <c r="C157" s="107">
        <v>70.852713178294579</v>
      </c>
      <c r="D157" s="108">
        <v>74.965229485396378</v>
      </c>
      <c r="E157" s="109">
        <v>87.671232876712338</v>
      </c>
      <c r="F157" s="109">
        <v>90.226415094339615</v>
      </c>
      <c r="G157" s="109">
        <v>58.996062992125985</v>
      </c>
      <c r="H157" s="109">
        <v>61.96863397613398</v>
      </c>
      <c r="I157" s="109">
        <v>89.733276836158197</v>
      </c>
      <c r="J157" s="125">
        <f t="shared" si="11"/>
        <v>76.344794919880158</v>
      </c>
      <c r="K157" s="217" t="s">
        <v>411</v>
      </c>
    </row>
    <row r="158" spans="1:11">
      <c r="A158" s="2"/>
      <c r="B158" s="624" t="s">
        <v>326</v>
      </c>
      <c r="C158" s="107">
        <v>88.372093023255815</v>
      </c>
      <c r="D158" s="108">
        <v>90.542420027816391</v>
      </c>
      <c r="E158" s="109">
        <v>87.842465753424662</v>
      </c>
      <c r="F158" s="109">
        <v>99.471698113207538</v>
      </c>
      <c r="G158" s="109">
        <v>54.015748031496067</v>
      </c>
      <c r="H158" s="109">
        <v>72.578280539240609</v>
      </c>
      <c r="I158" s="452">
        <v>72.578280539240609</v>
      </c>
      <c r="J158" s="125">
        <f t="shared" si="11"/>
        <v>80.771569432525965</v>
      </c>
      <c r="K158" s="217" t="s">
        <v>411</v>
      </c>
    </row>
    <row r="159" spans="1:11">
      <c r="A159" s="2"/>
      <c r="B159" s="624" t="s">
        <v>149</v>
      </c>
      <c r="C159" s="107">
        <v>87.596899224806208</v>
      </c>
      <c r="D159" s="108">
        <v>98.191933240611945</v>
      </c>
      <c r="E159" s="109">
        <v>101.54109589041096</v>
      </c>
      <c r="F159" s="109">
        <v>95.622641509433961</v>
      </c>
      <c r="G159" s="109">
        <v>86.043307086614192</v>
      </c>
      <c r="H159" s="109">
        <v>104.9703020293958</v>
      </c>
      <c r="I159" s="109">
        <v>101.8232768361582</v>
      </c>
      <c r="J159" s="125">
        <f t="shared" si="11"/>
        <v>96.541350831061621</v>
      </c>
      <c r="K159" s="217" t="s">
        <v>411</v>
      </c>
    </row>
    <row r="160" spans="1:11">
      <c r="A160" s="2"/>
      <c r="B160" s="624" t="s">
        <v>150</v>
      </c>
      <c r="C160" s="107">
        <v>93.333333333333329</v>
      </c>
      <c r="D160" s="108">
        <v>100.2781641168289</v>
      </c>
      <c r="E160" s="109">
        <v>116.78082191780823</v>
      </c>
      <c r="F160" s="109">
        <v>109.37735849056605</v>
      </c>
      <c r="G160" s="109">
        <v>72.834645669291348</v>
      </c>
      <c r="H160" s="109">
        <v>74.400887420891621</v>
      </c>
      <c r="I160" s="109">
        <v>74.803276836158204</v>
      </c>
      <c r="J160" s="125">
        <f t="shared" si="11"/>
        <v>91.68692682641111</v>
      </c>
      <c r="K160" s="217" t="s">
        <v>411</v>
      </c>
    </row>
    <row r="161" spans="1:11">
      <c r="A161" s="2"/>
      <c r="B161" s="624" t="s">
        <v>30</v>
      </c>
      <c r="C161" s="107">
        <v>122.015503875969</v>
      </c>
      <c r="D161" s="108">
        <v>109.45757997218359</v>
      </c>
      <c r="E161" s="109">
        <v>113.69863013698631</v>
      </c>
      <c r="F161" s="109">
        <v>123.86792452830188</v>
      </c>
      <c r="G161" s="109">
        <v>153.05118110236222</v>
      </c>
      <c r="H161" s="109">
        <v>121.55157926978171</v>
      </c>
      <c r="I161" s="109">
        <v>118.82327683615819</v>
      </c>
      <c r="J161" s="125">
        <f t="shared" si="11"/>
        <v>123.20938224596327</v>
      </c>
      <c r="K161" s="217" t="s">
        <v>10</v>
      </c>
    </row>
    <row r="162" spans="1:11">
      <c r="A162" s="2"/>
      <c r="B162" s="624" t="s">
        <v>246</v>
      </c>
      <c r="C162" s="112"/>
      <c r="D162" s="113"/>
      <c r="E162" s="114"/>
      <c r="F162" s="114"/>
      <c r="G162" s="114"/>
      <c r="H162" s="114"/>
      <c r="I162" s="114"/>
      <c r="J162" s="450"/>
      <c r="K162" s="217" t="s">
        <v>329</v>
      </c>
    </row>
    <row r="163" spans="1:11">
      <c r="A163" s="2"/>
      <c r="B163" s="624" t="s">
        <v>247</v>
      </c>
      <c r="C163" s="112"/>
      <c r="D163" s="113"/>
      <c r="E163" s="114"/>
      <c r="F163" s="114"/>
      <c r="G163" s="114"/>
      <c r="H163" s="114"/>
      <c r="I163" s="114"/>
      <c r="J163" s="450"/>
      <c r="K163" s="217" t="s">
        <v>329</v>
      </c>
    </row>
    <row r="164" spans="1:11">
      <c r="A164" s="2"/>
      <c r="B164" s="624" t="s">
        <v>38</v>
      </c>
      <c r="C164" s="107">
        <v>136.43410852713177</v>
      </c>
      <c r="D164" s="108">
        <v>123.64394993045897</v>
      </c>
      <c r="E164" s="109">
        <v>125.68493150684932</v>
      </c>
      <c r="F164" s="109">
        <v>124.62264150943396</v>
      </c>
      <c r="G164" s="109">
        <v>150.41338582677167</v>
      </c>
      <c r="H164" s="109">
        <v>130.3978907197463</v>
      </c>
      <c r="I164" s="109">
        <v>119.32327683615819</v>
      </c>
      <c r="J164" s="125">
        <f t="shared" ref="J164:J172" si="12">SUM(C164:I164)/7</f>
        <v>130.07431212236432</v>
      </c>
      <c r="K164" s="217" t="s">
        <v>10</v>
      </c>
    </row>
    <row r="165" spans="1:11">
      <c r="A165" s="2"/>
      <c r="B165" s="624" t="s">
        <v>151</v>
      </c>
      <c r="C165" s="107">
        <v>107.28682170542636</v>
      </c>
      <c r="D165" s="108">
        <v>102.08623087621697</v>
      </c>
      <c r="E165" s="109">
        <v>97.773972602739732</v>
      </c>
      <c r="F165" s="109">
        <v>111.75471698113206</v>
      </c>
      <c r="G165" s="109">
        <v>99.055118110236222</v>
      </c>
      <c r="H165" s="109">
        <v>95.116370514778581</v>
      </c>
      <c r="I165" s="109">
        <v>98.403276836158199</v>
      </c>
      <c r="J165" s="125">
        <f t="shared" si="12"/>
        <v>101.63950108952687</v>
      </c>
      <c r="K165" s="217" t="s">
        <v>411</v>
      </c>
    </row>
    <row r="166" spans="1:11">
      <c r="A166" s="2"/>
      <c r="B166" s="624" t="s">
        <v>152</v>
      </c>
      <c r="C166" s="107">
        <v>39.844961240310077</v>
      </c>
      <c r="D166" s="108">
        <v>54.381084840055628</v>
      </c>
      <c r="E166" s="109">
        <v>64.38356164383562</v>
      </c>
      <c r="F166" s="452">
        <v>68</v>
      </c>
      <c r="G166" s="109">
        <v>71.417322834645674</v>
      </c>
      <c r="H166" s="109">
        <v>55.537647092910127</v>
      </c>
      <c r="I166" s="109">
        <v>79.103276836158201</v>
      </c>
      <c r="J166" s="125">
        <f t="shared" si="12"/>
        <v>61.809693498273624</v>
      </c>
      <c r="K166" s="217" t="s">
        <v>411</v>
      </c>
    </row>
    <row r="167" spans="1:11">
      <c r="A167" s="2"/>
      <c r="B167" s="624" t="s">
        <v>153</v>
      </c>
      <c r="C167" s="107">
        <v>68.992248062015506</v>
      </c>
      <c r="D167" s="108">
        <v>78.164116828929068</v>
      </c>
      <c r="E167" s="109">
        <v>68.835616438356169</v>
      </c>
      <c r="F167" s="109">
        <v>75.735849056603783</v>
      </c>
      <c r="G167" s="109">
        <v>77.165354330708666</v>
      </c>
      <c r="H167" s="109">
        <v>86.344148775450208</v>
      </c>
      <c r="I167" s="109">
        <v>98.123276836158198</v>
      </c>
      <c r="J167" s="125">
        <f t="shared" si="12"/>
        <v>79.051515761174514</v>
      </c>
      <c r="K167" s="217" t="s">
        <v>411</v>
      </c>
    </row>
    <row r="168" spans="1:11">
      <c r="A168" s="2"/>
      <c r="B168" s="624" t="s">
        <v>248</v>
      </c>
      <c r="C168" s="452">
        <v>71.575342465753423</v>
      </c>
      <c r="D168" s="452">
        <v>71.575342465753423</v>
      </c>
      <c r="E168" s="109">
        <v>71.575342465753423</v>
      </c>
      <c r="F168" s="452">
        <v>71.575342465753423</v>
      </c>
      <c r="G168" s="452">
        <v>71.575342465753423</v>
      </c>
      <c r="H168" s="452">
        <v>71.575342465753423</v>
      </c>
      <c r="I168" s="452">
        <v>71.575342465753423</v>
      </c>
      <c r="J168" s="125">
        <f t="shared" si="12"/>
        <v>71.575342465753423</v>
      </c>
      <c r="K168" s="217" t="s">
        <v>329</v>
      </c>
    </row>
    <row r="169" spans="1:11">
      <c r="A169" s="2"/>
      <c r="B169" s="624" t="s">
        <v>356</v>
      </c>
      <c r="C169" s="452">
        <v>104.45062586926286</v>
      </c>
      <c r="D169" s="108">
        <v>104.45062586926286</v>
      </c>
      <c r="E169" s="109">
        <v>103.76712328767124</v>
      </c>
      <c r="F169" s="109">
        <v>88.603773584905667</v>
      </c>
      <c r="G169" s="109">
        <v>99.232283464566933</v>
      </c>
      <c r="H169" s="109">
        <v>115.60958447675689</v>
      </c>
      <c r="I169" s="109">
        <v>104.42327683615821</v>
      </c>
      <c r="J169" s="125">
        <f t="shared" si="12"/>
        <v>102.9338990555121</v>
      </c>
      <c r="K169" s="217" t="s">
        <v>10</v>
      </c>
    </row>
    <row r="170" spans="1:11">
      <c r="A170" s="2"/>
      <c r="B170" s="624" t="s">
        <v>25</v>
      </c>
      <c r="C170" s="107">
        <v>124.34108527131784</v>
      </c>
      <c r="D170" s="108">
        <v>129.48539638386646</v>
      </c>
      <c r="E170" s="109">
        <v>138.86986301369862</v>
      </c>
      <c r="F170" s="109">
        <v>131.9245283018868</v>
      </c>
      <c r="G170" s="109">
        <v>153.62204724409452</v>
      </c>
      <c r="H170" s="109">
        <v>128.76791708574947</v>
      </c>
      <c r="I170" s="109">
        <v>120.85327683615819</v>
      </c>
      <c r="J170" s="125">
        <f t="shared" si="12"/>
        <v>132.55201630525312</v>
      </c>
      <c r="K170" s="217" t="s">
        <v>10</v>
      </c>
    </row>
    <row r="171" spans="1:11">
      <c r="A171" s="2"/>
      <c r="B171" s="624" t="s">
        <v>20</v>
      </c>
      <c r="C171" s="107">
        <v>105.27131782945737</v>
      </c>
      <c r="D171" s="108">
        <v>97.774687065368553</v>
      </c>
      <c r="E171" s="109">
        <v>78.595890410958901</v>
      </c>
      <c r="F171" s="109">
        <v>83.018867924528308</v>
      </c>
      <c r="G171" s="109">
        <v>93.996062992125999</v>
      </c>
      <c r="H171" s="109">
        <v>89.100286011117575</v>
      </c>
      <c r="I171" s="109">
        <v>94.6832768361582</v>
      </c>
      <c r="J171" s="125">
        <f t="shared" si="12"/>
        <v>91.777198438530704</v>
      </c>
      <c r="K171" s="217" t="s">
        <v>10</v>
      </c>
    </row>
    <row r="172" spans="1:11">
      <c r="A172" s="2"/>
      <c r="B172" s="624" t="s">
        <v>154</v>
      </c>
      <c r="C172" s="107">
        <v>63.720930232558139</v>
      </c>
      <c r="D172" s="108">
        <v>81.641168289290675</v>
      </c>
      <c r="E172" s="109">
        <v>82.191780821917817</v>
      </c>
      <c r="F172" s="109">
        <v>74.64150943396227</v>
      </c>
      <c r="G172" s="109">
        <v>68.070866141732296</v>
      </c>
      <c r="H172" s="109">
        <v>76.19385841828813</v>
      </c>
      <c r="I172" s="109">
        <v>80.863276836158207</v>
      </c>
      <c r="J172" s="125">
        <f t="shared" si="12"/>
        <v>75.331912881986781</v>
      </c>
      <c r="K172" s="217" t="s">
        <v>411</v>
      </c>
    </row>
    <row r="173" spans="1:11">
      <c r="A173" s="2"/>
      <c r="B173" s="624" t="s">
        <v>362</v>
      </c>
      <c r="C173" s="112"/>
      <c r="D173" s="113"/>
      <c r="E173" s="114"/>
      <c r="F173" s="114"/>
      <c r="G173" s="114"/>
      <c r="H173" s="114"/>
      <c r="I173" s="114"/>
      <c r="J173" s="450"/>
      <c r="K173" s="217" t="s">
        <v>329</v>
      </c>
    </row>
    <row r="174" spans="1:11">
      <c r="A174" s="2"/>
      <c r="B174" s="624" t="s">
        <v>79</v>
      </c>
      <c r="C174" s="107">
        <v>118.6046511627907</v>
      </c>
      <c r="D174" s="108">
        <v>115.57719054242001</v>
      </c>
      <c r="E174" s="109">
        <v>122.26027397260275</v>
      </c>
      <c r="F174" s="109">
        <v>109.32075471698113</v>
      </c>
      <c r="G174" s="109">
        <v>111.88976377952757</v>
      </c>
      <c r="H174" s="109">
        <v>115.5799485925024</v>
      </c>
      <c r="I174" s="109">
        <v>106.0732768361582</v>
      </c>
      <c r="J174" s="125">
        <f t="shared" ref="J174:J181" si="13">SUM(C174:I174)/7</f>
        <v>114.18655137185469</v>
      </c>
      <c r="K174" s="217" t="s">
        <v>10</v>
      </c>
    </row>
    <row r="175" spans="1:11">
      <c r="A175" s="2"/>
      <c r="B175" s="624" t="s">
        <v>109</v>
      </c>
      <c r="C175" s="107">
        <v>86.04651162790698</v>
      </c>
      <c r="D175" s="108">
        <v>90.125173852572999</v>
      </c>
      <c r="E175" s="109">
        <v>75.856164383561648</v>
      </c>
      <c r="F175" s="452">
        <v>78</v>
      </c>
      <c r="G175" s="109">
        <v>80.885826771653555</v>
      </c>
      <c r="H175" s="109">
        <v>71.155758095025206</v>
      </c>
      <c r="I175" s="109">
        <v>82.713276836158201</v>
      </c>
      <c r="J175" s="125">
        <f t="shared" si="13"/>
        <v>80.683244509554086</v>
      </c>
      <c r="K175" s="217" t="s">
        <v>10</v>
      </c>
    </row>
    <row r="176" spans="1:11">
      <c r="A176" s="2"/>
      <c r="B176" s="624" t="s">
        <v>155</v>
      </c>
      <c r="C176" s="107">
        <v>102.94573643410854</v>
      </c>
      <c r="D176" s="108">
        <v>108.06675938803893</v>
      </c>
      <c r="E176" s="109">
        <v>108.73287671232876</v>
      </c>
      <c r="F176" s="109">
        <v>98.867924528301884</v>
      </c>
      <c r="G176" s="109">
        <v>77.263779527559066</v>
      </c>
      <c r="H176" s="109">
        <v>104.25904080728807</v>
      </c>
      <c r="I176" s="109">
        <v>97.293276836158199</v>
      </c>
      <c r="J176" s="125">
        <f t="shared" si="13"/>
        <v>99.632770604826206</v>
      </c>
      <c r="K176" s="217" t="s">
        <v>411</v>
      </c>
    </row>
    <row r="177" spans="1:11">
      <c r="A177" s="2"/>
      <c r="B177" s="624" t="s">
        <v>98</v>
      </c>
      <c r="C177" s="107">
        <v>101.39534883720931</v>
      </c>
      <c r="D177" s="108">
        <v>108.62308762169678</v>
      </c>
      <c r="E177" s="109">
        <v>118.66438356164383</v>
      </c>
      <c r="F177" s="109">
        <v>94.886792452830178</v>
      </c>
      <c r="G177" s="109">
        <v>88.681102362204726</v>
      </c>
      <c r="H177" s="109">
        <v>108.09688781824424</v>
      </c>
      <c r="I177" s="109">
        <v>105.28327683615819</v>
      </c>
      <c r="J177" s="125">
        <f t="shared" si="13"/>
        <v>103.66155421285531</v>
      </c>
      <c r="K177" s="217" t="s">
        <v>411</v>
      </c>
    </row>
    <row r="178" spans="1:11">
      <c r="A178" s="2"/>
      <c r="B178" s="624" t="s">
        <v>156</v>
      </c>
      <c r="C178" s="107">
        <v>107.59689922480622</v>
      </c>
      <c r="D178" s="108">
        <v>108.34492350486786</v>
      </c>
      <c r="E178" s="109">
        <v>112.5</v>
      </c>
      <c r="F178" s="109">
        <v>108.30188679245283</v>
      </c>
      <c r="G178" s="109">
        <v>86.653543307086622</v>
      </c>
      <c r="H178" s="109">
        <v>109.20823347778754</v>
      </c>
      <c r="I178" s="109">
        <v>101.0132768361582</v>
      </c>
      <c r="J178" s="125">
        <f t="shared" si="13"/>
        <v>104.80268044902274</v>
      </c>
      <c r="K178" s="217" t="s">
        <v>411</v>
      </c>
    </row>
    <row r="179" spans="1:11">
      <c r="A179" s="2"/>
      <c r="B179" s="624" t="s">
        <v>61</v>
      </c>
      <c r="C179" s="107">
        <v>118.13953488372093</v>
      </c>
      <c r="D179" s="108">
        <v>111.96105702364395</v>
      </c>
      <c r="E179" s="109">
        <v>108.04794520547946</v>
      </c>
      <c r="F179" s="109">
        <v>119.75471698113208</v>
      </c>
      <c r="G179" s="109">
        <v>136.87007874015748</v>
      </c>
      <c r="H179" s="109">
        <v>120.41059772598392</v>
      </c>
      <c r="I179" s="109">
        <v>107.47327683615819</v>
      </c>
      <c r="J179" s="125">
        <f t="shared" si="13"/>
        <v>117.52245819946802</v>
      </c>
      <c r="K179" s="217" t="s">
        <v>10</v>
      </c>
    </row>
    <row r="180" spans="1:11">
      <c r="A180" s="2"/>
      <c r="B180" s="624" t="s">
        <v>54</v>
      </c>
      <c r="C180" s="107">
        <v>128.52713178294576</v>
      </c>
      <c r="D180" s="108">
        <v>119.33240611961055</v>
      </c>
      <c r="E180" s="109">
        <v>125</v>
      </c>
      <c r="F180" s="109">
        <v>108.75471698113208</v>
      </c>
      <c r="G180" s="109">
        <v>149.21259842519686</v>
      </c>
      <c r="H180" s="109">
        <v>131.33142107376267</v>
      </c>
      <c r="I180" s="109">
        <v>115.2732768361582</v>
      </c>
      <c r="J180" s="125">
        <f t="shared" si="13"/>
        <v>125.34736445982945</v>
      </c>
      <c r="K180" s="217" t="s">
        <v>10</v>
      </c>
    </row>
    <row r="181" spans="1:11">
      <c r="A181" s="2"/>
      <c r="B181" s="624" t="s">
        <v>14</v>
      </c>
      <c r="C181" s="452">
        <v>83.732876712328761</v>
      </c>
      <c r="D181" s="452">
        <v>83.732876712328761</v>
      </c>
      <c r="E181" s="109">
        <v>83.732876712328761</v>
      </c>
      <c r="F181" s="109">
        <v>87.905660377358501</v>
      </c>
      <c r="G181" s="109">
        <v>124.07480314960631</v>
      </c>
      <c r="H181" s="109">
        <v>103.63668723794382</v>
      </c>
      <c r="I181" s="109">
        <v>111.16327683615819</v>
      </c>
      <c r="J181" s="125">
        <f t="shared" si="13"/>
        <v>96.854151105436145</v>
      </c>
      <c r="K181" s="217" t="s">
        <v>10</v>
      </c>
    </row>
    <row r="182" spans="1:11">
      <c r="A182" s="2"/>
      <c r="B182" s="624" t="s">
        <v>249</v>
      </c>
      <c r="C182" s="112"/>
      <c r="D182" s="113"/>
      <c r="E182" s="114"/>
      <c r="F182" s="114"/>
      <c r="G182" s="114"/>
      <c r="H182" s="114"/>
      <c r="I182" s="114"/>
      <c r="J182" s="450"/>
      <c r="K182" s="217" t="s">
        <v>329</v>
      </c>
    </row>
    <row r="183" spans="1:11">
      <c r="A183" s="2"/>
      <c r="B183" s="624" t="s">
        <v>91</v>
      </c>
      <c r="C183" s="107">
        <v>88.217054263565885</v>
      </c>
      <c r="D183" s="108">
        <v>100</v>
      </c>
      <c r="E183" s="109">
        <v>114.72602739726028</v>
      </c>
      <c r="F183" s="109">
        <v>91.207547169811335</v>
      </c>
      <c r="G183" s="109">
        <v>99.448818897637807</v>
      </c>
      <c r="H183" s="109">
        <v>123.34455026717821</v>
      </c>
      <c r="I183" s="109">
        <v>108.14327683615821</v>
      </c>
      <c r="J183" s="125">
        <f>SUM(C183:I183)/7</f>
        <v>103.58389640451595</v>
      </c>
      <c r="K183" s="217" t="s">
        <v>10</v>
      </c>
    </row>
    <row r="184" spans="1:11">
      <c r="A184" s="2"/>
      <c r="B184" s="624" t="s">
        <v>44</v>
      </c>
      <c r="C184" s="107">
        <v>120.15503875968992</v>
      </c>
      <c r="D184" s="108">
        <v>116.68984700973574</v>
      </c>
      <c r="E184" s="109">
        <v>104.7945205479452</v>
      </c>
      <c r="F184" s="109">
        <v>85.716981132075475</v>
      </c>
      <c r="G184" s="109">
        <v>105.21653543307087</v>
      </c>
      <c r="H184" s="109">
        <v>123.75945264674104</v>
      </c>
      <c r="I184" s="109">
        <v>107.1532768361582</v>
      </c>
      <c r="J184" s="125">
        <f>SUM(C184:I184)/7</f>
        <v>109.0693789093452</v>
      </c>
      <c r="K184" s="217" t="s">
        <v>10</v>
      </c>
    </row>
    <row r="185" spans="1:11">
      <c r="A185" s="2"/>
      <c r="B185" s="624" t="s">
        <v>157</v>
      </c>
      <c r="C185" s="107">
        <v>88.372093023255815</v>
      </c>
      <c r="D185" s="108">
        <v>76.356050069541027</v>
      </c>
      <c r="E185" s="109">
        <v>76.369863013698634</v>
      </c>
      <c r="F185" s="111">
        <v>73</v>
      </c>
      <c r="G185" s="109">
        <v>69.704724409448815</v>
      </c>
      <c r="H185" s="109">
        <v>74.593520668545793</v>
      </c>
      <c r="I185" s="109">
        <v>87.043276836158199</v>
      </c>
      <c r="J185" s="125">
        <f>SUM(C185:I185)/7</f>
        <v>77.919932574378322</v>
      </c>
      <c r="K185" s="217" t="s">
        <v>411</v>
      </c>
    </row>
    <row r="186" spans="1:11">
      <c r="A186" s="2"/>
      <c r="B186" s="624" t="s">
        <v>250</v>
      </c>
      <c r="C186" s="112"/>
      <c r="D186" s="113"/>
      <c r="E186" s="114"/>
      <c r="F186" s="114"/>
      <c r="G186" s="114"/>
      <c r="H186" s="114"/>
      <c r="I186" s="114"/>
      <c r="J186" s="450"/>
      <c r="K186" s="217" t="s">
        <v>328</v>
      </c>
    </row>
    <row r="187" spans="1:11">
      <c r="A187" s="2"/>
      <c r="B187" s="624" t="s">
        <v>251</v>
      </c>
      <c r="C187" s="452">
        <v>99.543276836158199</v>
      </c>
      <c r="D187" s="452">
        <v>99.543276836158199</v>
      </c>
      <c r="E187" s="452">
        <v>99.543276836158199</v>
      </c>
      <c r="F187" s="452">
        <v>99.543276836158199</v>
      </c>
      <c r="G187" s="452">
        <v>99.543276836158199</v>
      </c>
      <c r="H187" s="452">
        <v>99.543276836158199</v>
      </c>
      <c r="I187" s="107">
        <v>99.543276836158199</v>
      </c>
      <c r="J187" s="125">
        <f t="shared" ref="J187:J202" si="14">SUM(C187:I187)/7</f>
        <v>99.543276836158185</v>
      </c>
      <c r="K187" s="217" t="s">
        <v>10</v>
      </c>
    </row>
    <row r="188" spans="1:11">
      <c r="A188" s="2"/>
      <c r="B188" s="624" t="s">
        <v>252</v>
      </c>
      <c r="C188" s="452">
        <v>109.8432768361582</v>
      </c>
      <c r="D188" s="452">
        <v>109.8432768361582</v>
      </c>
      <c r="E188" s="452">
        <v>109.8432768361582</v>
      </c>
      <c r="F188" s="452">
        <v>109.8432768361582</v>
      </c>
      <c r="G188" s="452">
        <v>109.8432768361582</v>
      </c>
      <c r="H188" s="452">
        <v>109.8432768361582</v>
      </c>
      <c r="I188" s="107">
        <v>109.8432768361582</v>
      </c>
      <c r="J188" s="125">
        <f t="shared" si="14"/>
        <v>109.84327683615821</v>
      </c>
      <c r="K188" s="217" t="s">
        <v>329</v>
      </c>
    </row>
    <row r="189" spans="1:11">
      <c r="A189" s="2"/>
      <c r="B189" s="624" t="s">
        <v>253</v>
      </c>
      <c r="C189" s="452">
        <v>104.02195373325218</v>
      </c>
      <c r="D189" s="452">
        <v>104.02195373325218</v>
      </c>
      <c r="E189" s="452">
        <v>104.02195373325218</v>
      </c>
      <c r="F189" s="452">
        <v>104.02195373325218</v>
      </c>
      <c r="G189" s="452">
        <v>104.02195373325218</v>
      </c>
      <c r="H189" s="109">
        <v>104.02195373325218</v>
      </c>
      <c r="I189" s="109">
        <v>97.863276836158207</v>
      </c>
      <c r="J189" s="125">
        <f t="shared" si="14"/>
        <v>103.14214274795303</v>
      </c>
      <c r="K189" s="217" t="s">
        <v>411</v>
      </c>
    </row>
    <row r="190" spans="1:11">
      <c r="A190" s="2"/>
      <c r="B190" s="624" t="s">
        <v>254</v>
      </c>
      <c r="C190" s="452">
        <v>98.11643835616438</v>
      </c>
      <c r="D190" s="452">
        <v>98.11643835616438</v>
      </c>
      <c r="E190" s="109">
        <v>98.11643835616438</v>
      </c>
      <c r="F190" s="452">
        <v>96</v>
      </c>
      <c r="G190" s="109">
        <v>94.799969217793773</v>
      </c>
      <c r="H190" s="109">
        <v>71.541024590333549</v>
      </c>
      <c r="I190" s="109">
        <v>97.373276836158198</v>
      </c>
      <c r="J190" s="125">
        <f t="shared" si="14"/>
        <v>93.437655101825513</v>
      </c>
      <c r="K190" s="217" t="s">
        <v>411</v>
      </c>
    </row>
    <row r="191" spans="1:11">
      <c r="A191" s="2"/>
      <c r="B191" s="624" t="s">
        <v>21</v>
      </c>
      <c r="C191" s="107">
        <v>105.89147286821705</v>
      </c>
      <c r="D191" s="108">
        <v>101.25173852573018</v>
      </c>
      <c r="E191" s="109">
        <v>94.691780821917803</v>
      </c>
      <c r="F191" s="109">
        <v>94.283018867924525</v>
      </c>
      <c r="G191" s="109">
        <v>131.22047244094489</v>
      </c>
      <c r="H191" s="109">
        <v>101.69553681927488</v>
      </c>
      <c r="I191" s="109">
        <v>100.83327683615821</v>
      </c>
      <c r="J191" s="125">
        <f t="shared" si="14"/>
        <v>104.26675674002395</v>
      </c>
      <c r="K191" s="217" t="s">
        <v>10</v>
      </c>
    </row>
    <row r="192" spans="1:11">
      <c r="A192" s="2"/>
      <c r="B192" s="624" t="s">
        <v>158</v>
      </c>
      <c r="C192" s="107">
        <v>80.775193798449621</v>
      </c>
      <c r="D192" s="108">
        <v>87.343532684283716</v>
      </c>
      <c r="E192" s="109">
        <v>72.43150684931507</v>
      </c>
      <c r="F192" s="109">
        <v>88.169811320754704</v>
      </c>
      <c r="G192" s="109">
        <v>80.374015748031496</v>
      </c>
      <c r="H192" s="109">
        <v>94.434745176925361</v>
      </c>
      <c r="I192" s="109">
        <v>92.883276836158203</v>
      </c>
      <c r="J192" s="125">
        <f t="shared" si="14"/>
        <v>85.201726059131161</v>
      </c>
      <c r="K192" s="217" t="s">
        <v>411</v>
      </c>
    </row>
    <row r="193" spans="1:11">
      <c r="A193" s="2"/>
      <c r="B193" s="624" t="s">
        <v>68</v>
      </c>
      <c r="C193" s="452">
        <v>118.83561643835618</v>
      </c>
      <c r="D193" s="452">
        <v>118.83561643835618</v>
      </c>
      <c r="E193" s="108">
        <v>118.83561643835618</v>
      </c>
      <c r="F193" s="108">
        <v>87.056603773584911</v>
      </c>
      <c r="G193" s="109">
        <v>136.08267716535434</v>
      </c>
      <c r="H193" s="109">
        <v>116.57275071502775</v>
      </c>
      <c r="I193" s="109">
        <v>100.8532768361582</v>
      </c>
      <c r="J193" s="125">
        <f t="shared" si="14"/>
        <v>113.86745111502769</v>
      </c>
      <c r="K193" s="217" t="s">
        <v>10</v>
      </c>
    </row>
    <row r="194" spans="1:11">
      <c r="A194" s="2"/>
      <c r="B194" s="624" t="s">
        <v>255</v>
      </c>
      <c r="C194" s="452">
        <v>109.3700787401575</v>
      </c>
      <c r="D194" s="452">
        <v>109.3700787401575</v>
      </c>
      <c r="E194" s="452">
        <v>109.3700787401575</v>
      </c>
      <c r="F194" s="452">
        <v>109.3700787401575</v>
      </c>
      <c r="G194" s="109">
        <v>109.3700787401575</v>
      </c>
      <c r="H194" s="109">
        <v>96.198080290067395</v>
      </c>
      <c r="I194" s="109">
        <v>109.38327683615819</v>
      </c>
      <c r="J194" s="125">
        <f t="shared" si="14"/>
        <v>107.49025011814471</v>
      </c>
      <c r="K194" s="217" t="s">
        <v>328</v>
      </c>
    </row>
    <row r="195" spans="1:11">
      <c r="A195" s="2"/>
      <c r="B195" s="624" t="s">
        <v>159</v>
      </c>
      <c r="C195" s="107">
        <v>76.744186046511629</v>
      </c>
      <c r="D195" s="108">
        <v>55.632823365785811</v>
      </c>
      <c r="E195" s="109">
        <v>54.965753424657535</v>
      </c>
      <c r="F195" s="452">
        <v>49</v>
      </c>
      <c r="G195" s="109">
        <v>42.795275590551178</v>
      </c>
      <c r="H195" s="109">
        <v>68.132897901067437</v>
      </c>
      <c r="I195" s="109">
        <v>85.903276836158199</v>
      </c>
      <c r="J195" s="125">
        <f t="shared" si="14"/>
        <v>61.882030452104537</v>
      </c>
      <c r="K195" s="217" t="s">
        <v>411</v>
      </c>
    </row>
    <row r="196" spans="1:11">
      <c r="A196" s="2"/>
      <c r="B196" s="624" t="s">
        <v>160</v>
      </c>
      <c r="C196" s="452">
        <v>119.17808219178082</v>
      </c>
      <c r="D196" s="452">
        <v>119.17808219178082</v>
      </c>
      <c r="E196" s="109">
        <v>119.17808219178082</v>
      </c>
      <c r="F196" s="109">
        <v>106.33962264150942</v>
      </c>
      <c r="G196" s="109">
        <v>160.98425196850394</v>
      </c>
      <c r="H196" s="109">
        <v>128.97536827553091</v>
      </c>
      <c r="I196" s="109">
        <v>107.5932768361582</v>
      </c>
      <c r="J196" s="125">
        <f t="shared" si="14"/>
        <v>123.06096661386357</v>
      </c>
      <c r="K196" s="217" t="s">
        <v>10</v>
      </c>
    </row>
    <row r="197" spans="1:11">
      <c r="A197" s="2"/>
      <c r="B197" s="624" t="s">
        <v>64</v>
      </c>
      <c r="C197" s="107">
        <v>122.63565891472868</v>
      </c>
      <c r="D197" s="108">
        <v>119.61057023643949</v>
      </c>
      <c r="E197" s="109">
        <v>127.56849315068493</v>
      </c>
      <c r="F197" s="109">
        <v>125.69811320754718</v>
      </c>
      <c r="G197" s="109">
        <v>146.55511811023624</v>
      </c>
      <c r="H197" s="109">
        <v>126.57486165091738</v>
      </c>
      <c r="I197" s="109">
        <v>113.9632768361582</v>
      </c>
      <c r="J197" s="125">
        <f t="shared" si="14"/>
        <v>126.08658458667314</v>
      </c>
      <c r="K197" s="217" t="s">
        <v>10</v>
      </c>
    </row>
    <row r="198" spans="1:11">
      <c r="A198" s="2"/>
      <c r="B198" s="624" t="s">
        <v>41</v>
      </c>
      <c r="C198" s="107">
        <v>120.15503875968992</v>
      </c>
      <c r="D198" s="108">
        <v>120.02781641168288</v>
      </c>
      <c r="E198" s="109">
        <v>111.3013698630137</v>
      </c>
      <c r="F198" s="109">
        <v>117.45283018867924</v>
      </c>
      <c r="G198" s="109">
        <v>150.45275590551185</v>
      </c>
      <c r="H198" s="109">
        <v>131.85004904821622</v>
      </c>
      <c r="I198" s="109">
        <v>110.9332768361582</v>
      </c>
      <c r="J198" s="125">
        <f t="shared" si="14"/>
        <v>123.16759100185027</v>
      </c>
      <c r="K198" s="217" t="s">
        <v>10</v>
      </c>
    </row>
    <row r="199" spans="1:11">
      <c r="A199" s="2"/>
      <c r="B199" s="624" t="s">
        <v>161</v>
      </c>
      <c r="C199" s="452">
        <v>72.739916550764931</v>
      </c>
      <c r="D199" s="108">
        <v>72.739916550764931</v>
      </c>
      <c r="E199" s="109">
        <v>87.5</v>
      </c>
      <c r="F199" s="452">
        <v>75</v>
      </c>
      <c r="G199" s="109">
        <v>62.263779527559059</v>
      </c>
      <c r="H199" s="109">
        <v>69.525784461028366</v>
      </c>
      <c r="I199" s="109">
        <v>86.583276836158205</v>
      </c>
      <c r="J199" s="125">
        <f t="shared" si="14"/>
        <v>75.193239132325061</v>
      </c>
      <c r="K199" s="217" t="s">
        <v>411</v>
      </c>
    </row>
    <row r="200" spans="1:11">
      <c r="A200" s="2"/>
      <c r="B200" s="624" t="s">
        <v>256</v>
      </c>
      <c r="C200" s="452">
        <v>30.452755905511815</v>
      </c>
      <c r="D200" s="452">
        <v>30.452755905511815</v>
      </c>
      <c r="E200" s="452">
        <v>30.452755905511815</v>
      </c>
      <c r="F200" s="452">
        <v>30.452755905511815</v>
      </c>
      <c r="G200" s="109">
        <v>30.452755905511815</v>
      </c>
      <c r="H200" s="109">
        <v>40.986427923956626</v>
      </c>
      <c r="I200" s="452">
        <v>40.986427923956626</v>
      </c>
      <c r="J200" s="125">
        <f t="shared" si="14"/>
        <v>33.462376482210331</v>
      </c>
      <c r="K200" s="217" t="s">
        <v>329</v>
      </c>
    </row>
    <row r="201" spans="1:11">
      <c r="A201" s="2"/>
      <c r="B201" s="624" t="s">
        <v>56</v>
      </c>
      <c r="C201" s="107">
        <v>96.124031007751938</v>
      </c>
      <c r="D201" s="108">
        <v>95.966620305980527</v>
      </c>
      <c r="E201" s="109">
        <v>86.986301369863</v>
      </c>
      <c r="F201" s="109">
        <v>65.188679245283012</v>
      </c>
      <c r="G201" s="109">
        <v>105.33464566929133</v>
      </c>
      <c r="H201" s="109">
        <v>104.49612788132396</v>
      </c>
      <c r="I201" s="109">
        <v>88.093276836158196</v>
      </c>
      <c r="J201" s="125">
        <f t="shared" si="14"/>
        <v>91.741383187950291</v>
      </c>
      <c r="K201" s="217" t="s">
        <v>10</v>
      </c>
    </row>
    <row r="202" spans="1:11">
      <c r="A202" s="2"/>
      <c r="B202" s="624" t="s">
        <v>28</v>
      </c>
      <c r="C202" s="107">
        <v>116.5891472868217</v>
      </c>
      <c r="D202" s="108">
        <v>110.43115438108484</v>
      </c>
      <c r="E202" s="109">
        <v>97.602739726027394</v>
      </c>
      <c r="F202" s="109">
        <v>107.9245283018868</v>
      </c>
      <c r="G202" s="109">
        <v>125.5708661417323</v>
      </c>
      <c r="H202" s="109">
        <v>104.62948936046917</v>
      </c>
      <c r="I202" s="109">
        <v>105.66327683615819</v>
      </c>
      <c r="J202" s="125">
        <f t="shared" si="14"/>
        <v>109.77302886202575</v>
      </c>
      <c r="K202" s="217" t="s">
        <v>10</v>
      </c>
    </row>
    <row r="203" spans="1:11">
      <c r="A203" s="2"/>
      <c r="B203" s="624" t="s">
        <v>257</v>
      </c>
      <c r="C203" s="115"/>
      <c r="D203" s="116"/>
      <c r="E203" s="117"/>
      <c r="F203" s="117"/>
      <c r="G203" s="117"/>
      <c r="H203" s="117"/>
      <c r="I203" s="117"/>
      <c r="J203" s="450"/>
      <c r="K203" s="217" t="s">
        <v>329</v>
      </c>
    </row>
    <row r="204" spans="1:11">
      <c r="A204" s="2"/>
      <c r="B204" s="624" t="s">
        <v>47</v>
      </c>
      <c r="C204" s="107">
        <v>122.79069767441861</v>
      </c>
      <c r="D204" s="108">
        <v>115.57719054242001</v>
      </c>
      <c r="E204" s="109">
        <v>120.8904109589041</v>
      </c>
      <c r="F204" s="109">
        <v>113.79245283018868</v>
      </c>
      <c r="G204" s="109">
        <v>157.06692913385828</v>
      </c>
      <c r="H204" s="109">
        <v>131.74632345332549</v>
      </c>
      <c r="I204" s="109">
        <v>121.75327683615819</v>
      </c>
      <c r="J204" s="125">
        <f t="shared" ref="J204:J235" si="15">SUM(C204:I204)/7</f>
        <v>126.23104020418191</v>
      </c>
      <c r="K204" s="217" t="s">
        <v>10</v>
      </c>
    </row>
    <row r="205" spans="1:11">
      <c r="A205" s="2"/>
      <c r="B205" s="624" t="s">
        <v>162</v>
      </c>
      <c r="C205" s="107">
        <v>100.15503875968992</v>
      </c>
      <c r="D205" s="108">
        <v>110.5702364394993</v>
      </c>
      <c r="E205" s="109">
        <v>109.07534246575344</v>
      </c>
      <c r="F205" s="109">
        <v>105.13207547169812</v>
      </c>
      <c r="G205" s="109">
        <v>106.06299212598427</v>
      </c>
      <c r="H205" s="109">
        <v>97.13161064408375</v>
      </c>
      <c r="I205" s="109">
        <v>103.97327683615819</v>
      </c>
      <c r="J205" s="125">
        <f t="shared" si="15"/>
        <v>104.58579610612385</v>
      </c>
      <c r="K205" s="217" t="s">
        <v>411</v>
      </c>
    </row>
    <row r="206" spans="1:11">
      <c r="A206" s="2"/>
      <c r="B206" s="624" t="s">
        <v>163</v>
      </c>
      <c r="C206" s="107">
        <v>68.217054263565885</v>
      </c>
      <c r="D206" s="108">
        <v>77.190542420027811</v>
      </c>
      <c r="E206" s="109">
        <v>80.650684931506859</v>
      </c>
      <c r="F206" s="109">
        <v>86.79245283018868</v>
      </c>
      <c r="G206" s="109">
        <v>48.503937007874022</v>
      </c>
      <c r="H206" s="109">
        <v>62.605805487605473</v>
      </c>
      <c r="I206" s="109">
        <v>94.853276836158201</v>
      </c>
      <c r="J206" s="125">
        <f t="shared" si="15"/>
        <v>74.11625053956098</v>
      </c>
      <c r="K206" s="217" t="s">
        <v>411</v>
      </c>
    </row>
    <row r="207" spans="1:11">
      <c r="A207" s="2"/>
      <c r="B207" s="624" t="s">
        <v>81</v>
      </c>
      <c r="C207" s="107">
        <v>113.0232558139535</v>
      </c>
      <c r="D207" s="452">
        <v>115</v>
      </c>
      <c r="E207" s="109">
        <v>116.78082191780823</v>
      </c>
      <c r="F207" s="452">
        <v>111</v>
      </c>
      <c r="G207" s="109">
        <v>105.45275590551182</v>
      </c>
      <c r="H207" s="109">
        <v>101.62144710863865</v>
      </c>
      <c r="I207" s="109">
        <v>97.563276836158195</v>
      </c>
      <c r="J207" s="125">
        <f t="shared" si="15"/>
        <v>108.63450822601006</v>
      </c>
      <c r="K207" s="217" t="s">
        <v>10</v>
      </c>
    </row>
    <row r="208" spans="1:11">
      <c r="A208" s="2"/>
      <c r="B208" s="624" t="s">
        <v>164</v>
      </c>
      <c r="C208" s="107">
        <v>83.565891472868216</v>
      </c>
      <c r="D208" s="108">
        <v>85.257301808066742</v>
      </c>
      <c r="E208" s="109">
        <v>93.150684931506845</v>
      </c>
      <c r="F208" s="452">
        <v>83</v>
      </c>
      <c r="G208" s="109">
        <v>73.523622047244103</v>
      </c>
      <c r="H208" s="109">
        <v>89.841183117479758</v>
      </c>
      <c r="I208" s="109">
        <v>83.6832768361582</v>
      </c>
      <c r="J208" s="125">
        <f t="shared" si="15"/>
        <v>84.574565744760548</v>
      </c>
      <c r="K208" s="217" t="s">
        <v>411</v>
      </c>
    </row>
    <row r="209" spans="1:11">
      <c r="A209" s="2"/>
      <c r="B209" s="624" t="s">
        <v>51</v>
      </c>
      <c r="C209" s="107">
        <v>136.12403100775194</v>
      </c>
      <c r="D209" s="108">
        <v>129.48539638386646</v>
      </c>
      <c r="E209" s="109">
        <v>147.26027397260276</v>
      </c>
      <c r="F209" s="109">
        <v>129.84905660377356</v>
      </c>
      <c r="G209" s="109">
        <v>153.72047244094489</v>
      </c>
      <c r="H209" s="109">
        <v>133.9986506566666</v>
      </c>
      <c r="I209" s="109">
        <v>123.8732768361582</v>
      </c>
      <c r="J209" s="125">
        <f t="shared" si="15"/>
        <v>136.33016541453779</v>
      </c>
      <c r="K209" s="217" t="s">
        <v>10</v>
      </c>
    </row>
    <row r="210" spans="1:11">
      <c r="A210" s="2"/>
      <c r="B210" s="624" t="s">
        <v>60</v>
      </c>
      <c r="C210" s="107">
        <v>126.20155038759691</v>
      </c>
      <c r="D210" s="108">
        <v>132.82336578581362</v>
      </c>
      <c r="E210" s="109">
        <v>152.56849315068493</v>
      </c>
      <c r="F210" s="109">
        <v>144.69811320754718</v>
      </c>
      <c r="G210" s="109">
        <v>172.57874015748033</v>
      </c>
      <c r="H210" s="109">
        <v>128.81237091213123</v>
      </c>
      <c r="I210" s="109">
        <v>130.78327683615819</v>
      </c>
      <c r="J210" s="125">
        <f t="shared" si="15"/>
        <v>141.20941577677317</v>
      </c>
      <c r="K210" s="217" t="s">
        <v>10</v>
      </c>
    </row>
    <row r="211" spans="1:11">
      <c r="A211" s="2"/>
      <c r="B211" s="624" t="s">
        <v>258</v>
      </c>
      <c r="C211" s="107">
        <v>85.736434108527121</v>
      </c>
      <c r="D211" s="108">
        <v>94.853963838664811</v>
      </c>
      <c r="E211" s="109">
        <v>110.61643835616437</v>
      </c>
      <c r="F211" s="109">
        <v>80.660377358490564</v>
      </c>
      <c r="G211" s="109">
        <v>107.28346456692914</v>
      </c>
      <c r="H211" s="109">
        <v>99.14685077338892</v>
      </c>
      <c r="I211" s="452">
        <v>99.14685077338892</v>
      </c>
      <c r="J211" s="125">
        <f t="shared" si="15"/>
        <v>96.777768539364843</v>
      </c>
      <c r="K211" s="217" t="s">
        <v>329</v>
      </c>
    </row>
    <row r="212" spans="1:11">
      <c r="A212" s="2"/>
      <c r="B212" s="624" t="s">
        <v>259</v>
      </c>
      <c r="C212" s="107">
        <v>122.63565891472868</v>
      </c>
      <c r="D212" s="108">
        <v>112.37830319888732</v>
      </c>
      <c r="E212" s="452">
        <v>115</v>
      </c>
      <c r="F212" s="109">
        <v>117.41509433962263</v>
      </c>
      <c r="G212" s="109">
        <v>122.40157480314961</v>
      </c>
      <c r="H212" s="109">
        <v>110.9567506488023</v>
      </c>
      <c r="I212" s="109">
        <v>116.20327683615821</v>
      </c>
      <c r="J212" s="125">
        <f t="shared" si="15"/>
        <v>116.7129512487641</v>
      </c>
      <c r="K212" s="217" t="s">
        <v>329</v>
      </c>
    </row>
    <row r="213" spans="1:11">
      <c r="A213" s="2"/>
      <c r="B213" s="624" t="s">
        <v>165</v>
      </c>
      <c r="C213" s="107">
        <v>74.728682170542641</v>
      </c>
      <c r="D213" s="108">
        <v>100.55632823365785</v>
      </c>
      <c r="E213" s="109">
        <v>87.842465753424662</v>
      </c>
      <c r="F213" s="109">
        <v>73.169811320754718</v>
      </c>
      <c r="G213" s="109">
        <v>61.692913385826778</v>
      </c>
      <c r="H213" s="109">
        <v>108.24506723951669</v>
      </c>
      <c r="I213" s="109">
        <v>91.213276836158201</v>
      </c>
      <c r="J213" s="125">
        <f t="shared" si="15"/>
        <v>85.349792134268796</v>
      </c>
      <c r="K213" s="217" t="s">
        <v>411</v>
      </c>
    </row>
    <row r="214" spans="1:11">
      <c r="A214" s="2"/>
      <c r="B214" s="624" t="s">
        <v>166</v>
      </c>
      <c r="C214" s="107">
        <v>91.472868217054256</v>
      </c>
      <c r="D214" s="108">
        <v>88.873435326842838</v>
      </c>
      <c r="E214" s="109">
        <v>82.020547945205479</v>
      </c>
      <c r="F214" s="109">
        <v>102.37735849056604</v>
      </c>
      <c r="G214" s="109">
        <v>71.240157480314963</v>
      </c>
      <c r="H214" s="109">
        <v>86.447874370340898</v>
      </c>
      <c r="I214" s="109">
        <v>94.193276836158191</v>
      </c>
      <c r="J214" s="125">
        <f t="shared" si="15"/>
        <v>88.089359809497509</v>
      </c>
      <c r="K214" s="217" t="s">
        <v>411</v>
      </c>
    </row>
    <row r="215" spans="1:11">
      <c r="A215" s="2"/>
      <c r="B215" s="624" t="s">
        <v>69</v>
      </c>
      <c r="C215" s="107">
        <v>103.56589147286822</v>
      </c>
      <c r="D215" s="108">
        <v>110.15299026425592</v>
      </c>
      <c r="E215" s="109">
        <v>106.50684931506851</v>
      </c>
      <c r="F215" s="109">
        <v>113.16981132075472</v>
      </c>
      <c r="G215" s="109">
        <v>103.99606299212599</v>
      </c>
      <c r="H215" s="109">
        <v>103.04396955285409</v>
      </c>
      <c r="I215" s="109">
        <v>93.243276836158202</v>
      </c>
      <c r="J215" s="125">
        <f t="shared" si="15"/>
        <v>104.81126453629794</v>
      </c>
      <c r="K215" s="217" t="s">
        <v>10</v>
      </c>
    </row>
    <row r="216" spans="1:11">
      <c r="A216" s="2"/>
      <c r="B216" s="624" t="s">
        <v>167</v>
      </c>
      <c r="C216" s="452">
        <v>77.578740157480311</v>
      </c>
      <c r="D216" s="452">
        <v>77.578740157480311</v>
      </c>
      <c r="E216" s="452">
        <v>77.578740157480311</v>
      </c>
      <c r="F216" s="452">
        <v>77.578740157480311</v>
      </c>
      <c r="G216" s="109">
        <v>77.578740157480311</v>
      </c>
      <c r="H216" s="109">
        <v>82.669299127893709</v>
      </c>
      <c r="I216" s="109">
        <v>92.903276836158199</v>
      </c>
      <c r="J216" s="125">
        <f t="shared" si="15"/>
        <v>80.495182393064766</v>
      </c>
      <c r="K216" s="217" t="s">
        <v>411</v>
      </c>
    </row>
    <row r="217" spans="1:11">
      <c r="A217" s="2"/>
      <c r="B217" s="624" t="s">
        <v>168</v>
      </c>
      <c r="C217" s="107">
        <v>81.860465116279073</v>
      </c>
      <c r="D217" s="108">
        <v>86.648122392211391</v>
      </c>
      <c r="E217" s="109">
        <v>62.328767123287662</v>
      </c>
      <c r="F217" s="109">
        <v>91.811320754716974</v>
      </c>
      <c r="G217" s="109">
        <v>54.940944881889763</v>
      </c>
      <c r="H217" s="109">
        <v>68.310713206594372</v>
      </c>
      <c r="I217" s="109">
        <v>85.143276836158208</v>
      </c>
      <c r="J217" s="125">
        <f t="shared" si="15"/>
        <v>75.863372901591063</v>
      </c>
      <c r="K217" s="217" t="s">
        <v>411</v>
      </c>
    </row>
    <row r="218" spans="1:11">
      <c r="A218" s="2"/>
      <c r="B218" s="624" t="s">
        <v>260</v>
      </c>
      <c r="C218" s="452">
        <v>121.41732283464567</v>
      </c>
      <c r="D218" s="452">
        <v>121.41732283464567</v>
      </c>
      <c r="E218" s="452">
        <v>121.41732283464567</v>
      </c>
      <c r="F218" s="452">
        <v>121.41732283464567</v>
      </c>
      <c r="G218" s="109">
        <v>121.41732283464567</v>
      </c>
      <c r="H218" s="109">
        <v>99.072761062752704</v>
      </c>
      <c r="I218" s="109">
        <v>105.8532768361582</v>
      </c>
      <c r="J218" s="125">
        <f t="shared" si="15"/>
        <v>116.00180743887704</v>
      </c>
      <c r="K218" s="217" t="s">
        <v>10</v>
      </c>
    </row>
    <row r="219" spans="1:11">
      <c r="A219" s="2"/>
      <c r="B219" s="624" t="s">
        <v>261</v>
      </c>
      <c r="C219" s="107">
        <v>119.22480620155041</v>
      </c>
      <c r="D219" s="108">
        <v>97.913769123783041</v>
      </c>
      <c r="E219" s="109">
        <v>92.808219178082197</v>
      </c>
      <c r="F219" s="109">
        <v>88.754716981132077</v>
      </c>
      <c r="G219" s="109">
        <v>102.91338582677166</v>
      </c>
      <c r="H219" s="109">
        <v>110.15658177393115</v>
      </c>
      <c r="I219" s="109">
        <v>110.72327683615819</v>
      </c>
      <c r="J219" s="125">
        <f t="shared" si="15"/>
        <v>103.21353656020126</v>
      </c>
      <c r="K219" s="217" t="s">
        <v>10</v>
      </c>
    </row>
    <row r="220" spans="1:11">
      <c r="A220" s="2"/>
      <c r="B220" s="624" t="s">
        <v>92</v>
      </c>
      <c r="C220" s="107">
        <v>93.023255813953483</v>
      </c>
      <c r="D220" s="108">
        <v>108.62308762169678</v>
      </c>
      <c r="E220" s="109">
        <v>103.76712328767124</v>
      </c>
      <c r="F220" s="109">
        <v>88.037735849056602</v>
      </c>
      <c r="G220" s="109">
        <v>116.12204724409449</v>
      </c>
      <c r="H220" s="109">
        <v>114.51305675934084</v>
      </c>
      <c r="I220" s="109">
        <v>105.7132768361582</v>
      </c>
      <c r="J220" s="125">
        <f t="shared" si="15"/>
        <v>104.25708334456739</v>
      </c>
      <c r="K220" s="217" t="s">
        <v>10</v>
      </c>
    </row>
    <row r="221" spans="1:11">
      <c r="A221" s="2"/>
      <c r="B221" s="624" t="s">
        <v>70</v>
      </c>
      <c r="C221" s="107">
        <v>112.86821705426355</v>
      </c>
      <c r="D221" s="108">
        <v>105.5632823365786</v>
      </c>
      <c r="E221" s="109">
        <v>103.42465753424656</v>
      </c>
      <c r="F221" s="109">
        <v>84.528301886792448</v>
      </c>
      <c r="G221" s="109">
        <v>108.09055118110236</v>
      </c>
      <c r="H221" s="109">
        <v>100.28783231718673</v>
      </c>
      <c r="I221" s="109">
        <v>96.3232768361582</v>
      </c>
      <c r="J221" s="125">
        <f t="shared" si="15"/>
        <v>101.58373130661836</v>
      </c>
      <c r="K221" s="217" t="s">
        <v>10</v>
      </c>
    </row>
    <row r="222" spans="1:11">
      <c r="A222" s="2"/>
      <c r="B222" s="624" t="s">
        <v>48</v>
      </c>
      <c r="C222" s="110">
        <v>99.294838857860341</v>
      </c>
      <c r="D222" s="108">
        <v>99.165507649513202</v>
      </c>
      <c r="E222" s="109">
        <v>65.753424657534239</v>
      </c>
      <c r="F222" s="109">
        <v>59.905660377358494</v>
      </c>
      <c r="G222" s="109">
        <v>88.720472440944889</v>
      </c>
      <c r="H222" s="109">
        <v>104.08122550176114</v>
      </c>
      <c r="I222" s="109">
        <v>109.4632768361582</v>
      </c>
      <c r="J222" s="125">
        <f t="shared" si="15"/>
        <v>89.483486617304365</v>
      </c>
      <c r="K222" s="217" t="s">
        <v>10</v>
      </c>
    </row>
    <row r="223" spans="1:11">
      <c r="A223" s="2"/>
      <c r="B223" s="624" t="s">
        <v>169</v>
      </c>
      <c r="C223" s="107">
        <v>94.263565891472865</v>
      </c>
      <c r="D223" s="108">
        <v>85.674547983310148</v>
      </c>
      <c r="E223" s="109">
        <v>85.273972602739718</v>
      </c>
      <c r="F223" s="452">
        <v>81</v>
      </c>
      <c r="G223" s="109">
        <v>77.125984251968504</v>
      </c>
      <c r="H223" s="109">
        <v>85.292074884415882</v>
      </c>
      <c r="I223" s="109">
        <v>87.643276836158208</v>
      </c>
      <c r="J223" s="125">
        <f t="shared" si="15"/>
        <v>85.181917492866475</v>
      </c>
      <c r="K223" s="217" t="s">
        <v>411</v>
      </c>
    </row>
    <row r="224" spans="1:11">
      <c r="A224" s="2"/>
      <c r="B224" s="624" t="s">
        <v>104</v>
      </c>
      <c r="C224" s="107">
        <v>110.38759689922482</v>
      </c>
      <c r="D224" s="108">
        <v>103.0598052851182</v>
      </c>
      <c r="E224" s="109">
        <v>99.657534246575352</v>
      </c>
      <c r="F224" s="109">
        <v>87.377358490566039</v>
      </c>
      <c r="G224" s="109">
        <v>96.476377952755911</v>
      </c>
      <c r="H224" s="109">
        <v>118.08418081200662</v>
      </c>
      <c r="I224" s="109">
        <v>96.233276836158197</v>
      </c>
      <c r="J224" s="125">
        <f t="shared" si="15"/>
        <v>101.61087578891502</v>
      </c>
      <c r="K224" s="217" t="s">
        <v>10</v>
      </c>
    </row>
    <row r="225" spans="1:11">
      <c r="A225" s="2"/>
      <c r="B225" s="624" t="s">
        <v>19</v>
      </c>
      <c r="C225" s="107">
        <v>113.48837209302327</v>
      </c>
      <c r="D225" s="108">
        <v>89.012517385257297</v>
      </c>
      <c r="E225" s="109">
        <v>69.691780821917817</v>
      </c>
      <c r="F225" s="109">
        <v>96.056603773584897</v>
      </c>
      <c r="G225" s="109">
        <v>143.52362204724409</v>
      </c>
      <c r="H225" s="109">
        <v>102.76242865243643</v>
      </c>
      <c r="I225" s="109">
        <v>102.2632768361582</v>
      </c>
      <c r="J225" s="125">
        <f t="shared" si="15"/>
        <v>102.399800229946</v>
      </c>
      <c r="K225" s="217" t="s">
        <v>10</v>
      </c>
    </row>
    <row r="226" spans="1:11">
      <c r="A226" s="2"/>
      <c r="B226" s="624" t="s">
        <v>52</v>
      </c>
      <c r="C226" s="107">
        <v>132.71317829457362</v>
      </c>
      <c r="D226" s="108">
        <v>120.02781641168288</v>
      </c>
      <c r="E226" s="109">
        <v>127.05479452054796</v>
      </c>
      <c r="F226" s="109">
        <v>129.84905660377356</v>
      </c>
      <c r="G226" s="109">
        <v>152.26377952755905</v>
      </c>
      <c r="H226" s="109">
        <v>129.47917830785718</v>
      </c>
      <c r="I226" s="109">
        <v>123.25327683615819</v>
      </c>
      <c r="J226" s="125">
        <f t="shared" si="15"/>
        <v>130.66301150030748</v>
      </c>
      <c r="K226" s="217" t="s">
        <v>10</v>
      </c>
    </row>
    <row r="227" spans="1:11">
      <c r="A227" s="2"/>
      <c r="B227" s="624" t="s">
        <v>22</v>
      </c>
      <c r="C227" s="453">
        <v>121.70542635658914</v>
      </c>
      <c r="D227" s="108">
        <v>112.65646731571626</v>
      </c>
      <c r="E227" s="109">
        <v>108.73287671232876</v>
      </c>
      <c r="F227" s="109">
        <v>106.77358490566039</v>
      </c>
      <c r="G227" s="109">
        <v>132.91338582677164</v>
      </c>
      <c r="H227" s="109">
        <v>125.53760570201031</v>
      </c>
      <c r="I227" s="109">
        <v>114.5532768361582</v>
      </c>
      <c r="J227" s="125">
        <f t="shared" si="15"/>
        <v>117.55323195074781</v>
      </c>
      <c r="K227" s="217" t="s">
        <v>10</v>
      </c>
    </row>
    <row r="228" spans="1:11">
      <c r="A228" s="2"/>
      <c r="B228" s="624" t="s">
        <v>94</v>
      </c>
      <c r="C228" s="452">
        <v>114.46453407510431</v>
      </c>
      <c r="D228" s="108">
        <v>114.46453407510431</v>
      </c>
      <c r="E228" s="109">
        <v>101.19863013698631</v>
      </c>
      <c r="F228" s="109">
        <v>107.66037735849056</v>
      </c>
      <c r="G228" s="109">
        <v>105.53149606299212</v>
      </c>
      <c r="H228" s="109">
        <v>109.62313585735038</v>
      </c>
      <c r="I228" s="109">
        <v>108.01327683615821</v>
      </c>
      <c r="J228" s="125">
        <f t="shared" si="15"/>
        <v>108.70799777174088</v>
      </c>
      <c r="K228" s="217" t="s">
        <v>411</v>
      </c>
    </row>
    <row r="229" spans="1:11">
      <c r="A229" s="2"/>
      <c r="B229" s="624" t="s">
        <v>95</v>
      </c>
      <c r="C229" s="107">
        <v>81.085271317829452</v>
      </c>
      <c r="D229" s="108">
        <v>90.403337969401946</v>
      </c>
      <c r="E229" s="109">
        <v>72.43150684931507</v>
      </c>
      <c r="F229" s="109">
        <v>60.830188679245289</v>
      </c>
      <c r="G229" s="109">
        <v>85.098425196850386</v>
      </c>
      <c r="H229" s="109">
        <v>94.345837524161908</v>
      </c>
      <c r="I229" s="109">
        <v>89.243276836158202</v>
      </c>
      <c r="J229" s="125">
        <f t="shared" si="15"/>
        <v>81.919692053280315</v>
      </c>
      <c r="K229" s="217" t="s">
        <v>10</v>
      </c>
    </row>
    <row r="230" spans="1:11">
      <c r="A230" s="2"/>
      <c r="B230" s="624" t="s">
        <v>262</v>
      </c>
      <c r="C230" s="452">
        <v>90.314960629921273</v>
      </c>
      <c r="D230" s="452">
        <v>90.314960629921273</v>
      </c>
      <c r="E230" s="452">
        <v>90.314960629921273</v>
      </c>
      <c r="F230" s="452">
        <v>90.314960629921273</v>
      </c>
      <c r="G230" s="109">
        <v>90.314960629921273</v>
      </c>
      <c r="H230" s="109">
        <v>85.558797842706269</v>
      </c>
      <c r="I230" s="109">
        <v>87.91327683615819</v>
      </c>
      <c r="J230" s="125">
        <f t="shared" si="15"/>
        <v>89.292411118352987</v>
      </c>
      <c r="K230" s="217" t="s">
        <v>329</v>
      </c>
    </row>
    <row r="231" spans="1:11">
      <c r="A231" s="2"/>
      <c r="B231" s="624" t="s">
        <v>55</v>
      </c>
      <c r="C231" s="107">
        <v>114.88372093023256</v>
      </c>
      <c r="D231" s="108">
        <v>111.26564673157162</v>
      </c>
      <c r="E231" s="109">
        <v>107.7054794520548</v>
      </c>
      <c r="F231" s="109">
        <v>104.94339622641509</v>
      </c>
      <c r="G231" s="109">
        <v>113.77952755905511</v>
      </c>
      <c r="H231" s="109">
        <v>112.95717283598023</v>
      </c>
      <c r="I231" s="109">
        <v>107.25327683615819</v>
      </c>
      <c r="J231" s="125">
        <f t="shared" si="15"/>
        <v>110.39831722449537</v>
      </c>
      <c r="K231" s="217" t="s">
        <v>10</v>
      </c>
    </row>
    <row r="232" spans="1:11">
      <c r="A232" s="2"/>
      <c r="B232" s="624" t="s">
        <v>107</v>
      </c>
      <c r="C232" s="107">
        <v>84.186046511627893</v>
      </c>
      <c r="D232" s="108">
        <v>102.7816411682893</v>
      </c>
      <c r="E232" s="109">
        <v>101.02739726027397</v>
      </c>
      <c r="F232" s="109">
        <v>95.547169811320757</v>
      </c>
      <c r="G232" s="109">
        <v>75.137795275590562</v>
      </c>
      <c r="H232" s="109">
        <v>86.68496144437681</v>
      </c>
      <c r="I232" s="109">
        <v>90.3232768361582</v>
      </c>
      <c r="J232" s="125">
        <f t="shared" si="15"/>
        <v>90.812612615376793</v>
      </c>
      <c r="K232" s="217" t="s">
        <v>10</v>
      </c>
    </row>
    <row r="233" spans="1:11">
      <c r="A233" s="2"/>
      <c r="B233" s="624" t="s">
        <v>170</v>
      </c>
      <c r="C233" s="107">
        <v>70.077519379844972</v>
      </c>
      <c r="D233" s="108">
        <v>69.123783031988879</v>
      </c>
      <c r="E233" s="109">
        <v>82.705479452054789</v>
      </c>
      <c r="F233" s="109">
        <v>66.962264150943398</v>
      </c>
      <c r="G233" s="109">
        <v>59.370078740157481</v>
      </c>
      <c r="H233" s="109">
        <v>73.778533851547365</v>
      </c>
      <c r="I233" s="452">
        <v>73.778533851547365</v>
      </c>
      <c r="J233" s="125">
        <f t="shared" si="15"/>
        <v>70.828027494012048</v>
      </c>
      <c r="K233" s="217" t="s">
        <v>411</v>
      </c>
    </row>
    <row r="234" spans="1:11">
      <c r="A234" s="2"/>
      <c r="B234" s="624" t="s">
        <v>171</v>
      </c>
      <c r="C234" s="107">
        <v>84.341085271317823</v>
      </c>
      <c r="D234" s="108">
        <v>76.63421418636996</v>
      </c>
      <c r="E234" s="109">
        <v>80.479452054794521</v>
      </c>
      <c r="F234" s="109">
        <v>104.8301886792453</v>
      </c>
      <c r="G234" s="109">
        <v>82.125984251968504</v>
      </c>
      <c r="H234" s="109">
        <v>97.887325692573199</v>
      </c>
      <c r="I234" s="109">
        <v>94.333276836158205</v>
      </c>
      <c r="J234" s="125">
        <f t="shared" si="15"/>
        <v>88.661646710346787</v>
      </c>
      <c r="K234" s="217" t="s">
        <v>411</v>
      </c>
    </row>
    <row r="235" spans="1:11">
      <c r="A235" s="2"/>
      <c r="B235" s="624" t="s">
        <v>172</v>
      </c>
      <c r="C235" s="107">
        <v>97.674418604651152</v>
      </c>
      <c r="D235" s="108">
        <v>96.383866481223919</v>
      </c>
      <c r="E235" s="109">
        <v>81.849315068493141</v>
      </c>
      <c r="F235" s="109">
        <v>99.547169811320742</v>
      </c>
      <c r="G235" s="109">
        <v>97.519685039370088</v>
      </c>
      <c r="H235" s="109">
        <v>87.7963071039201</v>
      </c>
      <c r="I235" s="109">
        <v>86.773276836158203</v>
      </c>
      <c r="J235" s="125">
        <f t="shared" si="15"/>
        <v>92.506291277876741</v>
      </c>
      <c r="K235" s="217" t="s">
        <v>411</v>
      </c>
    </row>
    <row r="236" spans="1:11">
      <c r="A236" s="2"/>
      <c r="B236" s="2"/>
      <c r="C236" s="2"/>
      <c r="D236" s="2"/>
      <c r="E236" s="2"/>
      <c r="F236" s="2"/>
      <c r="G236" s="2"/>
      <c r="H236" s="2"/>
      <c r="I236" s="2"/>
      <c r="J236" s="2"/>
    </row>
    <row r="237" spans="1:11">
      <c r="A237" s="2"/>
      <c r="J237" s="2"/>
    </row>
    <row r="238" spans="1:11">
      <c r="A238" s="2"/>
      <c r="B238" s="2"/>
      <c r="C238" s="2"/>
      <c r="D238" s="2"/>
      <c r="E238" s="2"/>
      <c r="F238" s="2"/>
      <c r="G238" s="2"/>
      <c r="H238" s="2"/>
      <c r="I238" s="2"/>
      <c r="J238" s="2"/>
    </row>
    <row r="239" spans="1:11">
      <c r="A239" s="2"/>
      <c r="B239" s="2"/>
      <c r="C239" s="2"/>
      <c r="D239" s="2"/>
      <c r="E239" s="2"/>
      <c r="F239" s="2"/>
      <c r="G239" s="2"/>
      <c r="H239" s="2"/>
      <c r="I239" s="2"/>
      <c r="J239" s="2"/>
    </row>
    <row r="240" spans="1:11">
      <c r="A240" s="2"/>
      <c r="B240" s="2"/>
      <c r="C240" s="2"/>
      <c r="D240" s="2"/>
      <c r="E240" s="2"/>
      <c r="F240" s="2"/>
      <c r="G240" s="2"/>
      <c r="H240" s="2"/>
      <c r="I240" s="2"/>
      <c r="J240" s="2"/>
    </row>
    <row r="241" spans="1:10">
      <c r="A241" s="2"/>
      <c r="J241" s="2"/>
    </row>
    <row r="242" spans="1:10">
      <c r="A242" s="2"/>
      <c r="B242" s="2"/>
      <c r="C242" s="2"/>
      <c r="D242" s="2"/>
      <c r="E242" s="2"/>
      <c r="F242" s="2"/>
      <c r="G242" s="2"/>
      <c r="H242" s="2"/>
      <c r="I242" s="2"/>
      <c r="J242" s="2"/>
    </row>
    <row r="243" spans="1:10">
      <c r="A243" s="2"/>
      <c r="B243" s="2"/>
      <c r="C243" s="2"/>
      <c r="D243" s="2"/>
      <c r="E243" s="2"/>
      <c r="F243" s="2"/>
      <c r="G243" s="2"/>
      <c r="H243" s="2"/>
      <c r="I243" s="2"/>
      <c r="J243" s="2"/>
    </row>
  </sheetData>
  <autoFilter ref="B35:K235" xr:uid="{00000000-0009-0000-0000-000006000000}">
    <sortState ref="B36:K235">
      <sortCondition ref="B35:B39"/>
    </sortState>
  </autoFilter>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423"/>
  <sheetViews>
    <sheetView topLeftCell="A3" zoomScaleNormal="100" workbookViewId="0">
      <selection activeCell="K24" sqref="K24"/>
    </sheetView>
  </sheetViews>
  <sheetFormatPr defaultRowHeight="15"/>
  <cols>
    <col min="1" max="1" width="7.140625" customWidth="1"/>
    <col min="2" max="2" width="21" customWidth="1"/>
    <col min="10" max="11" width="9.140625" customWidth="1"/>
    <col min="12" max="12" width="20.28515625" customWidth="1"/>
    <col min="13" max="13" width="12" customWidth="1"/>
  </cols>
  <sheetData>
    <row r="1" spans="1:25">
      <c r="A1" s="16" t="s">
        <v>0</v>
      </c>
      <c r="B1" s="2"/>
      <c r="C1" s="2"/>
      <c r="D1" s="2"/>
      <c r="E1" s="2"/>
      <c r="F1" s="2"/>
      <c r="G1" s="2"/>
      <c r="H1" s="2"/>
      <c r="I1" s="2"/>
      <c r="J1" s="2"/>
      <c r="K1" s="2"/>
      <c r="L1" s="2"/>
      <c r="M1" s="2"/>
      <c r="N1" s="2"/>
      <c r="O1" s="2"/>
      <c r="P1" s="2"/>
      <c r="Q1" s="2"/>
      <c r="R1" s="2"/>
    </row>
    <row r="2" spans="1:25" ht="15.75">
      <c r="A2" s="19" t="s">
        <v>330</v>
      </c>
      <c r="B2" s="41"/>
      <c r="C2" s="41"/>
      <c r="D2" s="41"/>
      <c r="E2" s="41"/>
      <c r="F2" s="2"/>
      <c r="G2" s="2"/>
      <c r="H2" s="2"/>
      <c r="I2" s="2"/>
      <c r="J2" s="42"/>
      <c r="K2" s="2"/>
      <c r="L2" s="2"/>
      <c r="M2" s="2"/>
      <c r="N2" s="2"/>
      <c r="O2" s="2"/>
      <c r="P2" s="2"/>
      <c r="Q2" s="2"/>
      <c r="R2" s="2"/>
    </row>
    <row r="3" spans="1:25">
      <c r="A3" s="119" t="s">
        <v>184</v>
      </c>
      <c r="B3" s="2"/>
      <c r="C3" s="2"/>
      <c r="D3" s="2"/>
      <c r="E3" s="2"/>
      <c r="F3" s="120"/>
      <c r="G3" s="2"/>
      <c r="H3" s="2"/>
      <c r="I3" s="2"/>
      <c r="J3" s="2"/>
      <c r="K3" s="2"/>
      <c r="L3" s="2"/>
      <c r="M3" s="2"/>
      <c r="N3" s="2"/>
      <c r="O3" s="2"/>
      <c r="P3" s="2"/>
      <c r="Q3" s="2"/>
      <c r="R3" s="2"/>
    </row>
    <row r="4" spans="1:25">
      <c r="A4" s="2"/>
      <c r="B4" s="2"/>
      <c r="C4" s="2"/>
      <c r="D4" s="105"/>
      <c r="E4" s="2"/>
      <c r="F4" s="2"/>
      <c r="G4" s="2"/>
      <c r="H4" s="2"/>
      <c r="I4" s="2"/>
      <c r="J4" s="2"/>
      <c r="K4" s="2"/>
      <c r="L4" s="2"/>
      <c r="M4" s="2"/>
      <c r="N4" s="2"/>
      <c r="O4" s="2"/>
      <c r="P4" s="2"/>
      <c r="Q4" s="2"/>
      <c r="R4" s="2"/>
    </row>
    <row r="5" spans="1:25">
      <c r="A5" s="2"/>
      <c r="B5" s="2"/>
      <c r="C5" s="2"/>
      <c r="D5" s="2"/>
      <c r="E5" s="2"/>
      <c r="F5" s="2"/>
      <c r="G5" s="2"/>
      <c r="H5" s="2"/>
      <c r="I5" s="2"/>
      <c r="J5" s="2"/>
      <c r="K5" s="2"/>
      <c r="L5" s="2"/>
      <c r="M5" s="2"/>
      <c r="N5" s="2"/>
      <c r="O5" s="2"/>
      <c r="P5" s="2"/>
      <c r="Q5" s="2"/>
      <c r="R5" s="2"/>
    </row>
    <row r="6" spans="1:25">
      <c r="A6" s="2"/>
      <c r="B6" s="2"/>
      <c r="C6" s="2"/>
      <c r="D6" s="2"/>
      <c r="E6" s="2"/>
      <c r="F6" s="2"/>
      <c r="G6" s="2"/>
      <c r="H6" s="2"/>
      <c r="I6" s="2"/>
      <c r="J6" s="2"/>
      <c r="K6" s="2"/>
      <c r="L6" s="2"/>
      <c r="M6" s="2"/>
      <c r="N6" s="2"/>
      <c r="O6" s="2"/>
      <c r="P6" s="2"/>
      <c r="Q6" s="2"/>
      <c r="R6" s="2"/>
    </row>
    <row r="7" spans="1:25">
      <c r="A7" s="2"/>
      <c r="B7" s="2"/>
      <c r="C7" s="2"/>
      <c r="D7" s="2"/>
      <c r="E7" s="2"/>
      <c r="F7" s="2"/>
      <c r="G7" s="2"/>
      <c r="H7" s="2"/>
      <c r="I7" s="2"/>
      <c r="J7" s="2"/>
      <c r="K7" s="2"/>
      <c r="L7" s="2"/>
      <c r="M7" s="2"/>
      <c r="N7" s="2"/>
      <c r="O7" s="2"/>
      <c r="P7" s="2"/>
      <c r="Q7" s="2"/>
      <c r="R7" s="2"/>
    </row>
    <row r="8" spans="1:25">
      <c r="A8" s="2"/>
      <c r="B8" s="2"/>
      <c r="C8" s="2"/>
      <c r="D8" s="2"/>
      <c r="E8" s="2"/>
      <c r="F8" s="2"/>
      <c r="G8" s="2"/>
      <c r="H8" s="2"/>
      <c r="I8" s="2"/>
      <c r="J8" s="2"/>
      <c r="K8" s="2"/>
      <c r="L8" s="2"/>
      <c r="M8" s="2"/>
      <c r="N8" s="2"/>
      <c r="O8" s="2"/>
      <c r="P8" s="2"/>
      <c r="Q8" s="2"/>
      <c r="R8" s="2"/>
    </row>
    <row r="9" spans="1:25">
      <c r="A9" s="2"/>
      <c r="B9" s="2"/>
      <c r="C9" s="2"/>
      <c r="D9" s="2"/>
      <c r="E9" s="2"/>
      <c r="F9" s="2"/>
      <c r="G9" s="2"/>
      <c r="H9" s="2"/>
      <c r="I9" s="2"/>
      <c r="J9" s="2"/>
      <c r="K9" s="2"/>
      <c r="L9" s="2"/>
      <c r="M9" s="2"/>
      <c r="N9" s="2"/>
      <c r="O9" s="2"/>
      <c r="P9" s="2"/>
      <c r="Q9" s="2"/>
      <c r="R9" s="2"/>
    </row>
    <row r="10" spans="1:25">
      <c r="A10" s="2"/>
      <c r="B10" s="2"/>
      <c r="C10" s="2"/>
      <c r="D10" s="2"/>
      <c r="E10" s="2"/>
      <c r="F10" s="2"/>
      <c r="G10" s="2"/>
      <c r="H10" s="2"/>
      <c r="I10" s="2"/>
      <c r="J10" s="2"/>
      <c r="K10" s="2"/>
      <c r="L10" s="2"/>
      <c r="M10" s="2"/>
      <c r="N10" s="2"/>
      <c r="O10" s="2"/>
      <c r="P10" s="2"/>
      <c r="Q10" s="2"/>
      <c r="R10" s="2"/>
    </row>
    <row r="11" spans="1:25">
      <c r="A11" s="2"/>
      <c r="B11" s="2"/>
      <c r="C11" s="2"/>
      <c r="D11" s="2"/>
      <c r="E11" s="2"/>
      <c r="F11" s="2"/>
      <c r="G11" s="2"/>
      <c r="H11" s="2"/>
      <c r="I11" s="2"/>
      <c r="J11" s="2"/>
      <c r="K11" s="2"/>
      <c r="L11" s="2"/>
      <c r="M11" s="2"/>
      <c r="N11" s="2"/>
      <c r="O11" s="2"/>
      <c r="P11" s="2"/>
      <c r="Q11" s="2"/>
      <c r="R11" s="2"/>
    </row>
    <row r="12" spans="1:25">
      <c r="A12" s="2"/>
      <c r="B12" s="2"/>
      <c r="C12" s="2"/>
      <c r="D12" s="2"/>
      <c r="E12" s="2"/>
      <c r="F12" s="2"/>
      <c r="G12" s="2"/>
      <c r="H12" s="2"/>
      <c r="I12" s="2"/>
      <c r="J12" s="2"/>
      <c r="K12" s="2"/>
      <c r="L12" s="2"/>
      <c r="M12" s="2"/>
      <c r="N12" s="2"/>
      <c r="O12" s="2"/>
      <c r="P12" s="2"/>
      <c r="Q12" s="2"/>
      <c r="R12" s="2"/>
    </row>
    <row r="13" spans="1:25">
      <c r="A13" s="2"/>
      <c r="B13" s="2"/>
      <c r="C13" s="2"/>
      <c r="D13" s="2"/>
      <c r="E13" s="2"/>
      <c r="F13" s="2"/>
      <c r="G13" s="2"/>
      <c r="H13" s="2"/>
      <c r="I13" s="2"/>
      <c r="J13" s="2"/>
      <c r="K13" s="2"/>
      <c r="L13" s="2"/>
      <c r="M13" s="2"/>
      <c r="N13" s="2"/>
      <c r="O13" s="2"/>
      <c r="P13" s="2"/>
      <c r="Q13" s="2"/>
      <c r="R13" s="2"/>
    </row>
    <row r="14" spans="1:25">
      <c r="A14" s="2"/>
      <c r="B14" s="2"/>
      <c r="C14" s="2"/>
      <c r="D14" s="2"/>
      <c r="E14" s="2"/>
      <c r="F14" s="2"/>
      <c r="G14" s="2"/>
      <c r="H14" s="2"/>
      <c r="I14" s="2"/>
      <c r="J14" s="2"/>
      <c r="K14" s="2"/>
      <c r="L14" s="2"/>
      <c r="M14" s="2"/>
      <c r="N14" s="2"/>
      <c r="O14" s="2"/>
      <c r="P14" s="2"/>
      <c r="Q14" s="2"/>
      <c r="R14" s="2"/>
    </row>
    <row r="15" spans="1:25">
      <c r="A15" s="2"/>
      <c r="B15" s="2"/>
      <c r="C15" s="2"/>
      <c r="D15" s="2"/>
      <c r="E15" s="2"/>
      <c r="F15" s="2"/>
      <c r="G15" s="2"/>
      <c r="H15" s="2"/>
      <c r="I15" s="2"/>
      <c r="J15" s="76"/>
      <c r="K15" s="76"/>
      <c r="L15" s="76"/>
      <c r="M15" s="76"/>
      <c r="N15" s="76"/>
      <c r="O15" s="76"/>
      <c r="P15" s="76"/>
      <c r="Q15" s="76"/>
      <c r="R15" s="76"/>
      <c r="S15" s="76"/>
      <c r="T15" s="76"/>
      <c r="U15" s="76"/>
      <c r="V15" s="76"/>
      <c r="W15" s="76"/>
      <c r="X15" s="76"/>
      <c r="Y15" s="76"/>
    </row>
    <row r="16" spans="1:25">
      <c r="A16" s="2"/>
      <c r="B16" s="2"/>
      <c r="C16" s="2"/>
      <c r="D16" s="2"/>
      <c r="E16" s="2"/>
      <c r="F16" s="2"/>
      <c r="G16" s="2"/>
      <c r="H16" s="2"/>
      <c r="I16" s="2"/>
      <c r="J16" s="76"/>
      <c r="K16" s="49"/>
      <c r="L16" s="49"/>
      <c r="M16" s="49"/>
      <c r="N16" s="49"/>
      <c r="O16" s="49"/>
      <c r="P16" s="49"/>
      <c r="Q16" s="49"/>
      <c r="R16" s="49"/>
      <c r="S16" s="76"/>
      <c r="T16" s="76"/>
      <c r="U16" s="76"/>
      <c r="V16" s="76"/>
      <c r="W16" s="76"/>
      <c r="X16" s="76"/>
      <c r="Y16" s="76"/>
    </row>
    <row r="17" spans="1:30">
      <c r="A17" s="2"/>
      <c r="B17" s="2"/>
      <c r="C17" s="2"/>
      <c r="D17" s="2"/>
      <c r="E17" s="2"/>
      <c r="F17" s="2"/>
      <c r="G17" s="2"/>
      <c r="H17" s="2"/>
      <c r="I17" s="2"/>
      <c r="J17" s="76"/>
      <c r="K17" s="50"/>
      <c r="L17" s="121">
        <v>2005</v>
      </c>
      <c r="M17" s="121">
        <v>2007</v>
      </c>
      <c r="N17" s="121">
        <v>2009</v>
      </c>
      <c r="O17" s="121">
        <v>2011</v>
      </c>
      <c r="P17" s="121">
        <v>2013</v>
      </c>
      <c r="Q17" s="121">
        <v>2015</v>
      </c>
      <c r="R17" s="121">
        <v>2017</v>
      </c>
      <c r="S17" s="121">
        <v>2019</v>
      </c>
      <c r="T17" s="121">
        <v>2021</v>
      </c>
      <c r="U17" s="121">
        <v>2023</v>
      </c>
      <c r="V17" s="43"/>
      <c r="W17" s="76"/>
      <c r="X17" s="76"/>
      <c r="Y17" s="76"/>
      <c r="Z17" s="76"/>
      <c r="AA17" s="76"/>
      <c r="AB17" s="76"/>
      <c r="AC17" s="76"/>
      <c r="AD17" s="76"/>
    </row>
    <row r="18" spans="1:30">
      <c r="A18" s="2"/>
      <c r="B18" s="2"/>
      <c r="C18" s="2"/>
      <c r="D18" s="2"/>
      <c r="E18" s="2"/>
      <c r="F18" s="2"/>
      <c r="G18" s="2"/>
      <c r="H18" s="2"/>
      <c r="I18" s="2"/>
      <c r="J18" s="76"/>
      <c r="K18" s="50" t="str">
        <f t="shared" ref="K18:P20" si="0">B29</f>
        <v>Germany</v>
      </c>
      <c r="L18" s="122">
        <f t="shared" si="0"/>
        <v>137</v>
      </c>
      <c r="M18" s="122">
        <f t="shared" si="0"/>
        <v>126</v>
      </c>
      <c r="N18" s="122">
        <f t="shared" si="0"/>
        <v>149</v>
      </c>
      <c r="O18" s="122">
        <f t="shared" si="0"/>
        <v>130</v>
      </c>
      <c r="P18" s="122">
        <f t="shared" si="0"/>
        <v>140</v>
      </c>
      <c r="Q18" s="122">
        <f t="shared" ref="Q18:R20" si="1">H29</f>
        <v>141.47937762410473</v>
      </c>
      <c r="R18" s="122">
        <f t="shared" si="1"/>
        <v>137.58081779008816</v>
      </c>
      <c r="S18" s="122">
        <f>J29</f>
        <v>116.27447711415013</v>
      </c>
      <c r="T18" s="123"/>
      <c r="U18" s="123"/>
      <c r="V18" s="123"/>
      <c r="W18" s="76"/>
      <c r="X18" s="76"/>
      <c r="Y18" s="76"/>
      <c r="Z18" s="76"/>
      <c r="AA18" s="76"/>
      <c r="AB18" s="76"/>
      <c r="AC18" s="76"/>
      <c r="AD18" s="76"/>
    </row>
    <row r="19" spans="1:30">
      <c r="A19" s="2"/>
      <c r="B19" s="2"/>
      <c r="C19" s="2"/>
      <c r="D19" s="2"/>
      <c r="E19" s="2"/>
      <c r="F19" s="2"/>
      <c r="G19" s="2"/>
      <c r="H19" s="2"/>
      <c r="I19" s="2"/>
      <c r="J19" s="76"/>
      <c r="K19" s="50" t="str">
        <f t="shared" si="0"/>
        <v>France</v>
      </c>
      <c r="L19" s="122">
        <f t="shared" si="0"/>
        <v>174</v>
      </c>
      <c r="M19" s="122">
        <f t="shared" si="0"/>
        <v>159</v>
      </c>
      <c r="N19" s="122">
        <f t="shared" si="0"/>
        <v>156</v>
      </c>
      <c r="O19" s="122">
        <f t="shared" si="0"/>
        <v>166</v>
      </c>
      <c r="P19" s="122">
        <f t="shared" si="0"/>
        <v>165</v>
      </c>
      <c r="Q19" s="122">
        <f t="shared" si="1"/>
        <v>171.04223265003705</v>
      </c>
      <c r="R19" s="122">
        <f t="shared" si="1"/>
        <v>154.29732956875483</v>
      </c>
      <c r="S19" s="122">
        <f>J30</f>
        <v>126.76477069315959</v>
      </c>
      <c r="T19" s="123"/>
      <c r="U19" s="123"/>
      <c r="V19" s="123"/>
      <c r="W19" s="76"/>
      <c r="X19" s="76"/>
      <c r="Y19" s="76"/>
      <c r="Z19" s="76"/>
      <c r="AA19" s="76"/>
      <c r="AB19" s="76"/>
      <c r="AC19" s="76"/>
      <c r="AD19" s="76"/>
    </row>
    <row r="20" spans="1:30">
      <c r="A20" s="2"/>
      <c r="B20" s="2"/>
      <c r="C20" s="2"/>
      <c r="D20" s="2"/>
      <c r="E20" s="2"/>
      <c r="F20" s="2"/>
      <c r="G20" s="2"/>
      <c r="H20" s="2"/>
      <c r="I20" s="2"/>
      <c r="J20" s="76"/>
      <c r="K20" s="50" t="str">
        <f t="shared" si="0"/>
        <v>United Kingdom</v>
      </c>
      <c r="L20" s="122">
        <f t="shared" si="0"/>
        <v>174</v>
      </c>
      <c r="M20" s="122">
        <f t="shared" si="0"/>
        <v>120</v>
      </c>
      <c r="N20" s="122">
        <f t="shared" si="0"/>
        <v>126</v>
      </c>
      <c r="O20" s="122">
        <f t="shared" si="0"/>
        <v>128</v>
      </c>
      <c r="P20" s="122">
        <f t="shared" si="0"/>
        <v>128</v>
      </c>
      <c r="Q20" s="122">
        <f t="shared" si="1"/>
        <v>127.40182761175598</v>
      </c>
      <c r="R20" s="122">
        <f t="shared" si="1"/>
        <v>125.41646006222793</v>
      </c>
      <c r="S20" s="122">
        <f>J31</f>
        <v>111.04763893092439</v>
      </c>
      <c r="T20" s="123"/>
      <c r="U20" s="123"/>
      <c r="V20" s="123"/>
      <c r="W20" s="76"/>
      <c r="X20" s="76"/>
      <c r="Y20" s="76"/>
      <c r="Z20" s="76"/>
      <c r="AA20" s="76"/>
      <c r="AB20" s="76"/>
      <c r="AC20" s="76"/>
      <c r="AD20" s="76"/>
    </row>
    <row r="21" spans="1:30">
      <c r="A21" s="2"/>
      <c r="B21" s="2"/>
      <c r="C21" s="2"/>
      <c r="D21" s="2"/>
      <c r="E21" s="2"/>
      <c r="F21" s="2"/>
      <c r="G21" s="2"/>
      <c r="H21" s="2"/>
      <c r="I21" s="2"/>
      <c r="J21" s="76"/>
      <c r="K21" s="50" t="str">
        <f t="shared" ref="K21:P21" si="2">B28</f>
        <v>(average country)</v>
      </c>
      <c r="L21" s="122">
        <f t="shared" si="2"/>
        <v>100</v>
      </c>
      <c r="M21" s="122">
        <f t="shared" si="2"/>
        <v>100</v>
      </c>
      <c r="N21" s="122">
        <f t="shared" si="2"/>
        <v>100</v>
      </c>
      <c r="O21" s="122">
        <f t="shared" si="2"/>
        <v>100</v>
      </c>
      <c r="P21" s="122">
        <f t="shared" si="2"/>
        <v>100</v>
      </c>
      <c r="Q21" s="122">
        <v>100</v>
      </c>
      <c r="R21" s="122">
        <v>100</v>
      </c>
      <c r="S21" s="122">
        <v>100</v>
      </c>
      <c r="T21" s="123"/>
      <c r="U21" s="123"/>
      <c r="V21" s="123"/>
      <c r="W21" s="76"/>
      <c r="X21" s="76"/>
      <c r="Y21" s="76"/>
      <c r="Z21" s="76"/>
      <c r="AA21" s="76"/>
      <c r="AB21" s="76"/>
      <c r="AC21" s="76"/>
      <c r="AD21" s="76"/>
    </row>
    <row r="22" spans="1:30">
      <c r="A22" s="2"/>
      <c r="B22" s="2"/>
      <c r="C22" s="2"/>
      <c r="D22" s="2"/>
      <c r="E22" s="2"/>
      <c r="F22" s="2"/>
      <c r="G22" s="2"/>
      <c r="H22" s="2"/>
      <c r="I22" s="2"/>
      <c r="J22" s="76"/>
      <c r="K22" s="50"/>
      <c r="L22" s="50"/>
      <c r="M22" s="50"/>
      <c r="N22" s="50"/>
      <c r="O22" s="50"/>
      <c r="P22" s="50"/>
      <c r="Q22" s="50"/>
      <c r="R22" s="50"/>
      <c r="S22" s="123"/>
      <c r="T22" s="123"/>
      <c r="U22" s="123"/>
      <c r="V22" s="123"/>
      <c r="W22" s="76"/>
      <c r="X22" s="76"/>
      <c r="Y22" s="76"/>
    </row>
    <row r="23" spans="1:30">
      <c r="A23" s="2"/>
      <c r="B23" s="2"/>
      <c r="C23" s="2"/>
      <c r="D23" s="2"/>
      <c r="E23" s="2"/>
      <c r="F23" s="2"/>
      <c r="G23" s="2"/>
      <c r="H23" s="2"/>
      <c r="I23" s="2"/>
      <c r="J23" s="2"/>
      <c r="K23" s="49"/>
      <c r="L23" s="49"/>
      <c r="M23" s="49"/>
      <c r="N23" s="49"/>
      <c r="O23" s="49"/>
      <c r="P23" s="49"/>
      <c r="Q23" s="49"/>
      <c r="R23" s="49"/>
      <c r="S23" s="76"/>
      <c r="T23" s="76"/>
      <c r="U23" s="76"/>
    </row>
    <row r="24" spans="1:30">
      <c r="A24" s="2"/>
      <c r="B24" s="2"/>
      <c r="C24" s="2"/>
      <c r="D24" s="2"/>
      <c r="E24" s="2"/>
      <c r="F24" s="2"/>
      <c r="G24" s="2"/>
      <c r="H24" s="2"/>
      <c r="I24" s="2"/>
      <c r="J24" s="2"/>
      <c r="K24" s="49"/>
      <c r="L24" s="49"/>
      <c r="M24" s="49"/>
      <c r="N24" s="49"/>
      <c r="O24" s="49"/>
      <c r="P24" s="49"/>
      <c r="Q24" s="49"/>
      <c r="R24" s="49"/>
    </row>
    <row r="25" spans="1:30">
      <c r="A25" s="2"/>
      <c r="B25" s="2"/>
      <c r="C25" s="2"/>
      <c r="D25" s="2"/>
      <c r="E25" s="2"/>
      <c r="F25" s="2"/>
      <c r="G25" s="2"/>
      <c r="H25" s="2"/>
      <c r="I25" s="2"/>
      <c r="J25" s="2"/>
      <c r="K25" s="2"/>
      <c r="L25" s="2"/>
      <c r="M25" s="2"/>
      <c r="N25" s="2"/>
      <c r="O25" s="2"/>
      <c r="P25" s="2"/>
      <c r="Q25" s="2"/>
      <c r="R25" s="2"/>
    </row>
    <row r="26" spans="1:30">
      <c r="A26" s="2"/>
      <c r="B26" s="2"/>
      <c r="C26" s="2"/>
      <c r="D26" s="2"/>
      <c r="E26" s="2"/>
      <c r="F26" s="2"/>
      <c r="G26" s="2"/>
      <c r="H26" s="2"/>
      <c r="I26" s="2"/>
      <c r="J26" s="2"/>
      <c r="K26" s="2"/>
      <c r="L26" s="2"/>
      <c r="M26" s="2"/>
      <c r="N26" s="2"/>
      <c r="O26" s="2"/>
      <c r="P26" s="2"/>
      <c r="Q26" s="2"/>
      <c r="R26" s="2"/>
    </row>
    <row r="27" spans="1:30">
      <c r="A27" s="2"/>
      <c r="B27" s="256"/>
      <c r="C27" s="167">
        <v>2005</v>
      </c>
      <c r="D27" s="167">
        <v>2007</v>
      </c>
      <c r="E27" s="167">
        <v>2009</v>
      </c>
      <c r="F27" s="167">
        <v>2011</v>
      </c>
      <c r="G27" s="167">
        <v>2013</v>
      </c>
      <c r="H27" s="167">
        <v>2015</v>
      </c>
      <c r="I27" s="167">
        <v>2017</v>
      </c>
      <c r="J27" s="167">
        <v>2019</v>
      </c>
      <c r="K27" s="167" t="s">
        <v>263</v>
      </c>
      <c r="L27" s="507"/>
      <c r="M27" s="97"/>
      <c r="N27" s="2"/>
      <c r="O27" s="2"/>
      <c r="P27" s="2"/>
      <c r="Q27" s="2"/>
      <c r="R27" s="2"/>
    </row>
    <row r="28" spans="1:30">
      <c r="A28" s="106">
        <v>100</v>
      </c>
      <c r="B28" s="441" t="s">
        <v>264</v>
      </c>
      <c r="C28" s="264">
        <v>100</v>
      </c>
      <c r="D28" s="264">
        <v>100</v>
      </c>
      <c r="E28" s="264">
        <v>100</v>
      </c>
      <c r="F28" s="264">
        <v>100</v>
      </c>
      <c r="G28" s="264">
        <v>100</v>
      </c>
      <c r="H28" s="264">
        <v>100</v>
      </c>
      <c r="I28" s="264">
        <v>100</v>
      </c>
      <c r="J28" s="264">
        <v>100</v>
      </c>
      <c r="K28" s="265">
        <f>SUM(C28:I28)/7</f>
        <v>100</v>
      </c>
      <c r="L28" s="507"/>
      <c r="M28" s="2"/>
      <c r="N28" s="2"/>
      <c r="O28" s="2"/>
      <c r="P28" s="2"/>
      <c r="Q28" s="2"/>
      <c r="R28" s="2"/>
    </row>
    <row r="29" spans="1:30">
      <c r="A29" s="236" t="s">
        <v>173</v>
      </c>
      <c r="B29" s="624" t="s">
        <v>39</v>
      </c>
      <c r="C29" s="99">
        <v>137</v>
      </c>
      <c r="D29" s="99">
        <v>126</v>
      </c>
      <c r="E29" s="99">
        <v>149</v>
      </c>
      <c r="F29" s="99">
        <v>130</v>
      </c>
      <c r="G29" s="99">
        <v>140</v>
      </c>
      <c r="H29" s="99">
        <v>141.47937762410473</v>
      </c>
      <c r="I29" s="99">
        <v>137.58081779008816</v>
      </c>
      <c r="J29" s="99">
        <v>116.27447711415013</v>
      </c>
      <c r="K29" s="125">
        <v>134.66683406604287</v>
      </c>
      <c r="L29" s="507"/>
      <c r="M29" s="2"/>
      <c r="N29" s="2"/>
      <c r="O29" s="2"/>
      <c r="P29" s="2"/>
      <c r="Q29" s="2"/>
      <c r="R29" s="2"/>
    </row>
    <row r="30" spans="1:30">
      <c r="A30" s="104" t="s">
        <v>173</v>
      </c>
      <c r="B30" s="624" t="s">
        <v>53</v>
      </c>
      <c r="C30" s="99">
        <v>174</v>
      </c>
      <c r="D30" s="99">
        <v>159</v>
      </c>
      <c r="E30" s="99">
        <v>156</v>
      </c>
      <c r="F30" s="99">
        <v>166</v>
      </c>
      <c r="G30" s="99">
        <v>165</v>
      </c>
      <c r="H30" s="99">
        <v>171.04223265003705</v>
      </c>
      <c r="I30" s="99">
        <v>154.29732956875483</v>
      </c>
      <c r="J30" s="99">
        <v>126.76477069315959</v>
      </c>
      <c r="K30" s="125">
        <v>159.01304161399392</v>
      </c>
      <c r="L30" s="507"/>
      <c r="M30" s="2"/>
      <c r="N30" s="2"/>
      <c r="O30" s="2"/>
      <c r="P30" s="2"/>
      <c r="Q30" s="2"/>
      <c r="R30" s="2"/>
    </row>
    <row r="31" spans="1:30">
      <c r="A31" s="237" t="s">
        <v>173</v>
      </c>
      <c r="B31" s="624" t="s">
        <v>52</v>
      </c>
      <c r="C31" s="99">
        <v>174</v>
      </c>
      <c r="D31" s="99">
        <v>120</v>
      </c>
      <c r="E31" s="99">
        <v>126</v>
      </c>
      <c r="F31" s="99">
        <v>128</v>
      </c>
      <c r="G31" s="99">
        <v>128</v>
      </c>
      <c r="H31" s="99">
        <v>127.40182761175598</v>
      </c>
      <c r="I31" s="99">
        <v>125.41646006222793</v>
      </c>
      <c r="J31" s="99">
        <v>111.04763893092439</v>
      </c>
      <c r="K31" s="125">
        <v>129.98324082561354</v>
      </c>
      <c r="L31" s="507"/>
      <c r="M31" s="2"/>
      <c r="N31" s="2"/>
      <c r="O31" s="2"/>
      <c r="P31" s="2"/>
      <c r="Q31" s="2"/>
      <c r="R31" s="2"/>
    </row>
    <row r="32" spans="1:30">
      <c r="A32" s="2"/>
      <c r="B32" s="507"/>
      <c r="C32" s="507"/>
      <c r="D32" s="507"/>
      <c r="E32" s="507"/>
      <c r="F32" s="507"/>
      <c r="G32" s="507"/>
      <c r="H32" s="507"/>
      <c r="I32" s="507"/>
      <c r="J32" s="507"/>
      <c r="K32" s="507"/>
      <c r="L32" s="507"/>
      <c r="M32" s="2"/>
      <c r="N32" s="2"/>
      <c r="O32" s="2"/>
      <c r="P32" s="2"/>
      <c r="Q32" s="2"/>
      <c r="R32" s="2"/>
    </row>
    <row r="33" spans="1:18">
      <c r="A33" s="2"/>
      <c r="B33" s="223" t="s">
        <v>343</v>
      </c>
      <c r="C33" s="223" t="s">
        <v>267</v>
      </c>
      <c r="D33" s="259"/>
      <c r="E33" s="258"/>
      <c r="F33" s="258"/>
      <c r="G33" s="258"/>
      <c r="H33" s="258"/>
      <c r="I33" s="258"/>
      <c r="J33" s="258"/>
      <c r="K33" s="258"/>
      <c r="L33" s="258"/>
      <c r="M33" s="2"/>
      <c r="N33" s="2"/>
      <c r="O33" s="2"/>
      <c r="P33" s="2"/>
      <c r="Q33" s="2"/>
      <c r="R33" s="2"/>
    </row>
    <row r="34" spans="1:18">
      <c r="A34" s="2"/>
      <c r="B34" s="168" t="s">
        <v>348</v>
      </c>
      <c r="C34" s="167">
        <v>2005</v>
      </c>
      <c r="D34" s="167">
        <v>2007</v>
      </c>
      <c r="E34" s="167">
        <v>2009</v>
      </c>
      <c r="F34" s="167">
        <v>2011</v>
      </c>
      <c r="G34" s="167">
        <v>2013</v>
      </c>
      <c r="H34" s="167">
        <v>2015</v>
      </c>
      <c r="I34" s="167">
        <v>2017</v>
      </c>
      <c r="J34" s="167">
        <v>2019</v>
      </c>
      <c r="K34" s="167" t="s">
        <v>263</v>
      </c>
      <c r="L34" s="159" t="s">
        <v>219</v>
      </c>
      <c r="M34" s="2"/>
      <c r="N34" s="2"/>
      <c r="O34" s="2"/>
      <c r="P34" s="2"/>
      <c r="Q34" s="2"/>
      <c r="R34" s="2"/>
    </row>
    <row r="35" spans="1:18">
      <c r="A35" s="2"/>
      <c r="B35" s="168"/>
      <c r="C35" s="260"/>
      <c r="D35" s="260"/>
      <c r="E35" s="260"/>
      <c r="F35" s="260"/>
      <c r="G35" s="260"/>
      <c r="H35" s="260"/>
      <c r="I35" s="260"/>
      <c r="J35" s="260"/>
      <c r="K35" s="260"/>
      <c r="L35" s="167"/>
      <c r="M35" s="2"/>
      <c r="N35" s="2"/>
      <c r="R35" s="2"/>
    </row>
    <row r="36" spans="1:18">
      <c r="A36" s="2"/>
      <c r="B36" s="441" t="s">
        <v>264</v>
      </c>
      <c r="C36" s="264">
        <v>100</v>
      </c>
      <c r="D36" s="264">
        <v>100</v>
      </c>
      <c r="E36" s="264">
        <v>100</v>
      </c>
      <c r="F36" s="264">
        <v>100</v>
      </c>
      <c r="G36" s="264">
        <v>100</v>
      </c>
      <c r="H36" s="264">
        <v>100</v>
      </c>
      <c r="I36" s="264">
        <v>100</v>
      </c>
      <c r="J36" s="264">
        <v>100</v>
      </c>
      <c r="K36" s="235">
        <f>SUM(C36:J36)/8</f>
        <v>100</v>
      </c>
      <c r="L36" s="167"/>
      <c r="M36" s="2"/>
      <c r="N36" s="2"/>
      <c r="R36" s="2"/>
    </row>
    <row r="37" spans="1:18">
      <c r="A37" s="2"/>
      <c r="B37" s="624" t="s">
        <v>111</v>
      </c>
      <c r="C37" s="99">
        <v>8</v>
      </c>
      <c r="D37" s="99">
        <v>33</v>
      </c>
      <c r="E37" s="99">
        <v>36</v>
      </c>
      <c r="F37" s="99">
        <v>33</v>
      </c>
      <c r="G37" s="99">
        <v>35</v>
      </c>
      <c r="H37" s="99">
        <v>43.640405038281052</v>
      </c>
      <c r="I37" s="99">
        <v>40.930825910179074</v>
      </c>
      <c r="J37" s="99">
        <v>40.772655882716478</v>
      </c>
      <c r="K37" s="125">
        <v>33.792985853897072</v>
      </c>
      <c r="L37" s="217" t="s">
        <v>411</v>
      </c>
      <c r="M37" s="2"/>
      <c r="N37" s="2"/>
      <c r="R37" s="2"/>
    </row>
    <row r="38" spans="1:18">
      <c r="A38" s="2"/>
      <c r="B38" s="624" t="s">
        <v>100</v>
      </c>
      <c r="C38" s="99">
        <v>69</v>
      </c>
      <c r="D38" s="99">
        <v>73</v>
      </c>
      <c r="E38" s="99">
        <v>71</v>
      </c>
      <c r="F38" s="99">
        <v>69</v>
      </c>
      <c r="G38" s="99">
        <v>77</v>
      </c>
      <c r="H38" s="99">
        <v>93.615707582119029</v>
      </c>
      <c r="I38" s="99">
        <v>94.760991130785982</v>
      </c>
      <c r="J38" s="99">
        <v>82.308385986457765</v>
      </c>
      <c r="K38" s="125">
        <v>78.710635587420356</v>
      </c>
      <c r="L38" s="217" t="s">
        <v>411</v>
      </c>
      <c r="M38" s="2"/>
      <c r="R38" s="2"/>
    </row>
    <row r="39" spans="1:18">
      <c r="A39" s="2"/>
      <c r="B39" s="624" t="s">
        <v>88</v>
      </c>
      <c r="C39" s="626">
        <v>63</v>
      </c>
      <c r="D39" s="626">
        <v>67</v>
      </c>
      <c r="E39" s="626">
        <v>59</v>
      </c>
      <c r="F39" s="626">
        <v>64</v>
      </c>
      <c r="G39" s="626">
        <v>73</v>
      </c>
      <c r="H39" s="99">
        <v>68.276117559891333</v>
      </c>
      <c r="I39" s="99">
        <v>68.044676574215046</v>
      </c>
      <c r="J39" s="99">
        <v>71.490712398676948</v>
      </c>
      <c r="K39" s="125">
        <v>66.726438316597907</v>
      </c>
      <c r="L39" s="217" t="s">
        <v>10</v>
      </c>
      <c r="M39" s="2"/>
      <c r="R39" s="2"/>
    </row>
    <row r="40" spans="1:18">
      <c r="A40" s="2"/>
      <c r="B40" s="624" t="s">
        <v>102</v>
      </c>
      <c r="C40" s="99">
        <v>69</v>
      </c>
      <c r="D40" s="99">
        <v>50</v>
      </c>
      <c r="E40" s="99">
        <v>52</v>
      </c>
      <c r="F40" s="99">
        <v>50</v>
      </c>
      <c r="G40" s="99">
        <v>57</v>
      </c>
      <c r="H40" s="99">
        <v>51</v>
      </c>
      <c r="I40" s="99">
        <v>52.891877366476926</v>
      </c>
      <c r="J40" s="99">
        <v>46.654214208425273</v>
      </c>
      <c r="K40" s="125">
        <v>53.568261446862778</v>
      </c>
      <c r="L40" s="217" t="s">
        <v>411</v>
      </c>
      <c r="M40" s="2"/>
      <c r="R40" s="2"/>
    </row>
    <row r="41" spans="1:18">
      <c r="A41" s="2"/>
      <c r="B41" s="624" t="s">
        <v>224</v>
      </c>
      <c r="C41" s="451"/>
      <c r="D41" s="451"/>
      <c r="E41" s="451"/>
      <c r="F41" s="451"/>
      <c r="G41" s="451"/>
      <c r="H41" s="451"/>
      <c r="I41" s="451"/>
      <c r="J41" s="604"/>
      <c r="K41" s="450"/>
      <c r="L41" s="217" t="s">
        <v>328</v>
      </c>
      <c r="M41" s="2"/>
      <c r="R41" s="2"/>
    </row>
    <row r="42" spans="1:18">
      <c r="A42" s="2"/>
      <c r="B42" s="624" t="s">
        <v>225</v>
      </c>
      <c r="C42" s="99">
        <v>132</v>
      </c>
      <c r="D42" s="99">
        <v>125</v>
      </c>
      <c r="E42" s="99">
        <v>114</v>
      </c>
      <c r="F42" s="99">
        <v>121</v>
      </c>
      <c r="G42" s="99">
        <v>132</v>
      </c>
      <c r="H42" s="99">
        <v>144.99876512719189</v>
      </c>
      <c r="I42" s="99">
        <v>168.93458814286356</v>
      </c>
      <c r="J42" s="99">
        <v>150.87098314962105</v>
      </c>
      <c r="K42" s="125">
        <v>136.10054205245956</v>
      </c>
      <c r="L42" s="217" t="s">
        <v>10</v>
      </c>
      <c r="M42" s="2"/>
      <c r="R42" s="2"/>
    </row>
    <row r="43" spans="1:18">
      <c r="A43" s="2"/>
      <c r="B43" s="624" t="s">
        <v>103</v>
      </c>
      <c r="C43" s="99">
        <v>59</v>
      </c>
      <c r="D43" s="99">
        <v>53</v>
      </c>
      <c r="E43" s="99">
        <v>68</v>
      </c>
      <c r="F43" s="99">
        <v>70</v>
      </c>
      <c r="G43" s="99">
        <v>71</v>
      </c>
      <c r="H43" s="99">
        <v>94.319585082736481</v>
      </c>
      <c r="I43" s="99">
        <v>83.464220537985938</v>
      </c>
      <c r="J43" s="99">
        <v>77.90147760197182</v>
      </c>
      <c r="K43" s="125">
        <v>72.08566040283678</v>
      </c>
      <c r="L43" s="217" t="s">
        <v>411</v>
      </c>
      <c r="M43" s="2"/>
      <c r="R43" s="2"/>
    </row>
    <row r="44" spans="1:18">
      <c r="A44" s="2"/>
      <c r="B44" s="624" t="s">
        <v>226</v>
      </c>
      <c r="C44" s="451"/>
      <c r="D44" s="451"/>
      <c r="E44" s="451"/>
      <c r="F44" s="451"/>
      <c r="G44" s="451"/>
      <c r="H44" s="451"/>
      <c r="I44" s="451"/>
      <c r="J44" s="604"/>
      <c r="K44" s="450"/>
      <c r="L44" s="217" t="s">
        <v>329</v>
      </c>
      <c r="M44" s="2"/>
      <c r="R44" s="2"/>
    </row>
    <row r="45" spans="1:18">
      <c r="A45" s="2"/>
      <c r="B45" s="624" t="s">
        <v>24</v>
      </c>
      <c r="C45" s="99">
        <v>267</v>
      </c>
      <c r="D45" s="99">
        <v>389</v>
      </c>
      <c r="E45" s="99">
        <v>232</v>
      </c>
      <c r="F45" s="99">
        <v>249</v>
      </c>
      <c r="G45" s="99">
        <v>199</v>
      </c>
      <c r="H45" s="99">
        <v>313.22548777475919</v>
      </c>
      <c r="I45" s="99">
        <v>264.42702024831948</v>
      </c>
      <c r="J45" s="99">
        <v>131.26723769962805</v>
      </c>
      <c r="K45" s="125">
        <v>255.61496821533834</v>
      </c>
      <c r="L45" s="217" t="s">
        <v>10</v>
      </c>
      <c r="M45" s="2"/>
      <c r="R45" s="2"/>
    </row>
    <row r="46" spans="1:18">
      <c r="A46" s="2"/>
      <c r="B46" s="624" t="s">
        <v>33</v>
      </c>
      <c r="C46" s="99">
        <v>174</v>
      </c>
      <c r="D46" s="99">
        <v>129</v>
      </c>
      <c r="E46" s="99">
        <v>136</v>
      </c>
      <c r="F46" s="99">
        <v>140</v>
      </c>
      <c r="G46" s="99">
        <v>150</v>
      </c>
      <c r="H46" s="99">
        <v>135.8483576191652</v>
      </c>
      <c r="I46" s="99">
        <v>136.33908609113442</v>
      </c>
      <c r="J46" s="99">
        <v>153.52263541980324</v>
      </c>
      <c r="K46" s="125">
        <v>144.33875989126284</v>
      </c>
      <c r="L46" s="217" t="s">
        <v>10</v>
      </c>
      <c r="M46" s="2"/>
      <c r="R46" s="2"/>
    </row>
    <row r="47" spans="1:18">
      <c r="A47" s="2"/>
      <c r="B47" s="624" t="s">
        <v>112</v>
      </c>
      <c r="C47" s="99">
        <v>51</v>
      </c>
      <c r="D47" s="99">
        <v>67</v>
      </c>
      <c r="E47" s="99">
        <v>59</v>
      </c>
      <c r="F47" s="99">
        <v>63</v>
      </c>
      <c r="G47" s="99">
        <v>59</v>
      </c>
      <c r="H47" s="99">
        <v>74.611015065448257</v>
      </c>
      <c r="I47" s="99">
        <v>73.70712123299154</v>
      </c>
      <c r="J47" s="99">
        <v>66.576877753207853</v>
      </c>
      <c r="K47" s="125">
        <v>64.236876756455956</v>
      </c>
      <c r="L47" s="217" t="s">
        <v>411</v>
      </c>
      <c r="M47" s="2"/>
      <c r="R47" s="2"/>
    </row>
    <row r="48" spans="1:18">
      <c r="A48" s="2"/>
      <c r="B48" s="624" t="s">
        <v>66</v>
      </c>
      <c r="C48" s="454">
        <v>168.2267226475673</v>
      </c>
      <c r="D48" s="454">
        <v>168.2267226475673</v>
      </c>
      <c r="E48" s="454">
        <v>168.2267226475673</v>
      </c>
      <c r="F48" s="454">
        <v>168.2267226475673</v>
      </c>
      <c r="G48" s="454">
        <v>168.2267226475673</v>
      </c>
      <c r="H48" s="99">
        <v>168.2267226475673</v>
      </c>
      <c r="I48" s="99">
        <v>142.88667071350594</v>
      </c>
      <c r="J48" s="99">
        <v>76.961106380387818</v>
      </c>
      <c r="K48" s="125">
        <v>153.65101412241216</v>
      </c>
      <c r="L48" s="217" t="s">
        <v>10</v>
      </c>
      <c r="M48" s="2"/>
      <c r="R48" s="2"/>
    </row>
    <row r="49" spans="1:18">
      <c r="A49" s="2"/>
      <c r="B49" s="624" t="s">
        <v>23</v>
      </c>
      <c r="C49" s="454">
        <v>102</v>
      </c>
      <c r="D49" s="454">
        <v>102</v>
      </c>
      <c r="E49" s="454">
        <v>102</v>
      </c>
      <c r="F49" s="454">
        <v>102</v>
      </c>
      <c r="G49" s="99">
        <v>102</v>
      </c>
      <c r="H49" s="99">
        <v>91.50407508026673</v>
      </c>
      <c r="I49" s="99">
        <v>83.82027039987851</v>
      </c>
      <c r="J49" s="99">
        <v>95.483656506420317</v>
      </c>
      <c r="K49" s="125">
        <v>97.601000248320688</v>
      </c>
      <c r="L49" s="217" t="s">
        <v>10</v>
      </c>
      <c r="M49" s="2"/>
      <c r="R49" s="2"/>
    </row>
    <row r="50" spans="1:18">
      <c r="A50" s="2"/>
      <c r="B50" s="624" t="s">
        <v>113</v>
      </c>
      <c r="C50" s="99">
        <v>34</v>
      </c>
      <c r="D50" s="99">
        <v>31</v>
      </c>
      <c r="E50" s="99">
        <v>31</v>
      </c>
      <c r="F50" s="99">
        <v>32</v>
      </c>
      <c r="G50" s="99">
        <v>35</v>
      </c>
      <c r="H50" s="99">
        <v>32.378365028402072</v>
      </c>
      <c r="I50" s="99">
        <v>33.258366944298359</v>
      </c>
      <c r="J50" s="99">
        <v>38.060015209501643</v>
      </c>
      <c r="K50" s="125">
        <v>33.337093397775263</v>
      </c>
      <c r="L50" s="217" t="s">
        <v>411</v>
      </c>
      <c r="M50" s="2"/>
      <c r="R50" s="2"/>
    </row>
    <row r="51" spans="1:18">
      <c r="A51" s="2"/>
      <c r="B51" s="624" t="s">
        <v>58</v>
      </c>
      <c r="C51" s="454">
        <v>84.465300074092369</v>
      </c>
      <c r="D51" s="454">
        <v>84.465300074092369</v>
      </c>
      <c r="E51" s="454">
        <v>84.465300074092369</v>
      </c>
      <c r="F51" s="454">
        <v>84.465300074092369</v>
      </c>
      <c r="G51" s="454">
        <v>84.465300074092369</v>
      </c>
      <c r="H51" s="99">
        <v>84.465300074092369</v>
      </c>
      <c r="I51" s="99">
        <v>85.373921772392819</v>
      </c>
      <c r="J51" s="99">
        <v>93.575570582438772</v>
      </c>
      <c r="K51" s="125">
        <v>85.717661599923233</v>
      </c>
      <c r="L51" s="217" t="s">
        <v>10</v>
      </c>
      <c r="M51" s="2"/>
      <c r="R51" s="2"/>
    </row>
    <row r="52" spans="1:18">
      <c r="A52" s="2"/>
      <c r="B52" s="624" t="s">
        <v>78</v>
      </c>
      <c r="C52" s="99">
        <v>128</v>
      </c>
      <c r="D52" s="99">
        <v>132</v>
      </c>
      <c r="E52" s="99">
        <v>122</v>
      </c>
      <c r="F52" s="99">
        <v>125</v>
      </c>
      <c r="G52" s="99">
        <v>142</v>
      </c>
      <c r="H52" s="99">
        <v>177.37713015559396</v>
      </c>
      <c r="I52" s="99">
        <v>140.46445537178676</v>
      </c>
      <c r="J52" s="99">
        <v>138.26088321416003</v>
      </c>
      <c r="K52" s="125">
        <v>138.13780859269258</v>
      </c>
      <c r="L52" s="217" t="s">
        <v>10</v>
      </c>
      <c r="M52" s="2"/>
      <c r="R52" s="2"/>
    </row>
    <row r="53" spans="1:18">
      <c r="A53" s="2"/>
      <c r="B53" s="624" t="s">
        <v>32</v>
      </c>
      <c r="C53" s="99">
        <v>165</v>
      </c>
      <c r="D53" s="99">
        <v>173</v>
      </c>
      <c r="E53" s="99">
        <v>257</v>
      </c>
      <c r="F53" s="99">
        <v>240</v>
      </c>
      <c r="G53" s="99">
        <v>280</v>
      </c>
      <c r="H53" s="99">
        <v>211.86712768584837</v>
      </c>
      <c r="I53" s="99">
        <v>180.06429847943568</v>
      </c>
      <c r="J53" s="99">
        <v>164.49780727225632</v>
      </c>
      <c r="K53" s="125">
        <v>208.92865417969253</v>
      </c>
      <c r="L53" s="217" t="s">
        <v>10</v>
      </c>
      <c r="M53" s="2"/>
      <c r="R53" s="2"/>
    </row>
    <row r="54" spans="1:18">
      <c r="A54" s="2"/>
      <c r="B54" s="624" t="s">
        <v>227</v>
      </c>
      <c r="C54" s="451"/>
      <c r="D54" s="451"/>
      <c r="E54" s="451"/>
      <c r="F54" s="451"/>
      <c r="G54" s="451"/>
      <c r="H54" s="451"/>
      <c r="I54" s="451"/>
      <c r="J54" s="99">
        <v>216.7997681813855</v>
      </c>
      <c r="K54" s="125">
        <v>216.7997681813855</v>
      </c>
      <c r="L54" s="217" t="s">
        <v>10</v>
      </c>
      <c r="M54" s="2"/>
      <c r="R54" s="2"/>
    </row>
    <row r="55" spans="1:18">
      <c r="A55" s="2"/>
      <c r="B55" s="624" t="s">
        <v>114</v>
      </c>
      <c r="C55" s="99">
        <v>59</v>
      </c>
      <c r="D55" s="99">
        <v>54</v>
      </c>
      <c r="E55" s="99">
        <v>64</v>
      </c>
      <c r="F55" s="99">
        <v>66</v>
      </c>
      <c r="G55" s="99">
        <v>65</v>
      </c>
      <c r="H55" s="99">
        <v>64.052852556186707</v>
      </c>
      <c r="I55" s="99">
        <v>66.012842449878889</v>
      </c>
      <c r="J55" s="99">
        <v>74.177432634675284</v>
      </c>
      <c r="K55" s="125">
        <v>64.030390955092614</v>
      </c>
      <c r="L55" s="217" t="s">
        <v>411</v>
      </c>
      <c r="M55" s="2"/>
      <c r="R55" s="2"/>
    </row>
    <row r="56" spans="1:18">
      <c r="A56" s="2"/>
      <c r="B56" s="624" t="s">
        <v>228</v>
      </c>
      <c r="C56" s="451"/>
      <c r="D56" s="451"/>
      <c r="E56" s="451"/>
      <c r="F56" s="451"/>
      <c r="G56" s="451"/>
      <c r="H56" s="451"/>
      <c r="I56" s="451"/>
      <c r="J56" s="604"/>
      <c r="K56" s="450"/>
      <c r="L56" s="217" t="s">
        <v>328</v>
      </c>
      <c r="M56" s="2"/>
      <c r="R56" s="2"/>
    </row>
    <row r="57" spans="1:18">
      <c r="A57" s="2"/>
      <c r="B57" s="624" t="s">
        <v>115</v>
      </c>
      <c r="C57" s="452">
        <v>67</v>
      </c>
      <c r="D57" s="99">
        <v>67</v>
      </c>
      <c r="E57" s="454">
        <v>67</v>
      </c>
      <c r="F57" s="454">
        <v>182</v>
      </c>
      <c r="G57" s="454">
        <v>297.03630526055809</v>
      </c>
      <c r="H57" s="99">
        <v>297.03630526055809</v>
      </c>
      <c r="I57" s="99">
        <v>265.45202430483772</v>
      </c>
      <c r="J57" s="99">
        <v>256.55291264392901</v>
      </c>
      <c r="K57" s="125">
        <v>187.38469343373535</v>
      </c>
      <c r="L57" s="217" t="s">
        <v>411</v>
      </c>
      <c r="M57" s="2"/>
      <c r="R57" s="2"/>
    </row>
    <row r="58" spans="1:18">
      <c r="A58" s="2"/>
      <c r="B58" s="624" t="s">
        <v>99</v>
      </c>
      <c r="C58" s="99">
        <v>80</v>
      </c>
      <c r="D58" s="99">
        <v>115</v>
      </c>
      <c r="E58" s="99">
        <v>137</v>
      </c>
      <c r="F58" s="99">
        <v>141</v>
      </c>
      <c r="G58" s="99">
        <v>134</v>
      </c>
      <c r="H58" s="99">
        <v>161.89182514201036</v>
      </c>
      <c r="I58" s="99">
        <v>165.21053329733891</v>
      </c>
      <c r="J58" s="99">
        <v>168.54472975279327</v>
      </c>
      <c r="K58" s="125">
        <v>137.83088602401781</v>
      </c>
      <c r="L58" s="217" t="s">
        <v>10</v>
      </c>
      <c r="M58" s="2"/>
      <c r="R58" s="2"/>
    </row>
    <row r="59" spans="1:18">
      <c r="A59" s="2"/>
      <c r="B59" s="624" t="s">
        <v>229</v>
      </c>
      <c r="C59" s="99">
        <v>86</v>
      </c>
      <c r="D59" s="99">
        <v>96</v>
      </c>
      <c r="E59" s="99">
        <v>99</v>
      </c>
      <c r="F59" s="99">
        <v>98</v>
      </c>
      <c r="G59" s="99">
        <v>94</v>
      </c>
      <c r="H59" s="99">
        <v>97.135095085206231</v>
      </c>
      <c r="I59" s="99">
        <v>106.1422224300464</v>
      </c>
      <c r="J59" s="99">
        <v>130.61868378930635</v>
      </c>
      <c r="K59" s="125">
        <v>100.86200016306988</v>
      </c>
      <c r="L59" s="217" t="s">
        <v>10</v>
      </c>
      <c r="M59" s="2"/>
      <c r="R59" s="2"/>
    </row>
    <row r="60" spans="1:18">
      <c r="A60" s="2"/>
      <c r="B60" s="624" t="s">
        <v>83</v>
      </c>
      <c r="C60" s="99">
        <v>79</v>
      </c>
      <c r="D60" s="99">
        <v>142</v>
      </c>
      <c r="E60" s="99">
        <v>112</v>
      </c>
      <c r="F60" s="99">
        <v>119</v>
      </c>
      <c r="G60" s="99">
        <v>108</v>
      </c>
      <c r="H60" s="99">
        <v>102.7661150901457</v>
      </c>
      <c r="I60" s="99">
        <v>61.282948939124026</v>
      </c>
      <c r="J60" s="99">
        <v>54.49627733194712</v>
      </c>
      <c r="K60" s="125">
        <v>97.318167670152107</v>
      </c>
      <c r="L60" s="217" t="s">
        <v>10</v>
      </c>
      <c r="M60" s="2"/>
      <c r="R60" s="2"/>
    </row>
    <row r="61" spans="1:18">
      <c r="A61" s="2"/>
      <c r="B61" s="624" t="s">
        <v>84</v>
      </c>
      <c r="C61" s="99">
        <v>143</v>
      </c>
      <c r="D61" s="99">
        <v>158</v>
      </c>
      <c r="E61" s="99">
        <v>154</v>
      </c>
      <c r="F61" s="99">
        <v>153</v>
      </c>
      <c r="G61" s="99">
        <v>157</v>
      </c>
      <c r="H61" s="99">
        <v>154.85305013583596</v>
      </c>
      <c r="I61" s="99">
        <v>145.89685378405127</v>
      </c>
      <c r="J61" s="99">
        <v>144.62595056455538</v>
      </c>
      <c r="K61" s="125">
        <v>151.29698181055531</v>
      </c>
      <c r="L61" s="217" t="s">
        <v>10</v>
      </c>
      <c r="M61" s="2"/>
      <c r="R61" s="2"/>
    </row>
    <row r="62" spans="1:18">
      <c r="A62" s="2"/>
      <c r="B62" s="624" t="s">
        <v>16</v>
      </c>
      <c r="C62" s="454">
        <v>57.717955050629776</v>
      </c>
      <c r="D62" s="454">
        <v>57.717955050629776</v>
      </c>
      <c r="E62" s="454">
        <v>57.717955050629776</v>
      </c>
      <c r="F62" s="454">
        <v>57.717955050629776</v>
      </c>
      <c r="G62" s="454">
        <v>57.717955050629776</v>
      </c>
      <c r="H62" s="99">
        <v>57.717955050629776</v>
      </c>
      <c r="I62" s="99">
        <v>82.094670273654714</v>
      </c>
      <c r="J62" s="99">
        <v>78.684411191264843</v>
      </c>
      <c r="K62" s="125">
        <v>63.385851471087278</v>
      </c>
      <c r="L62" s="217" t="s">
        <v>10</v>
      </c>
      <c r="M62" s="2"/>
      <c r="R62" s="2"/>
    </row>
    <row r="63" spans="1:18">
      <c r="A63" s="2"/>
      <c r="B63" s="624" t="s">
        <v>77</v>
      </c>
      <c r="C63" s="99">
        <v>96</v>
      </c>
      <c r="D63" s="99">
        <v>94</v>
      </c>
      <c r="E63" s="99">
        <v>145</v>
      </c>
      <c r="F63" s="99">
        <v>117</v>
      </c>
      <c r="G63" s="99">
        <v>102</v>
      </c>
      <c r="H63" s="99">
        <v>87.280810076562119</v>
      </c>
      <c r="I63" s="99">
        <v>79.615358106464967</v>
      </c>
      <c r="J63" s="99">
        <v>97.577904856160529</v>
      </c>
      <c r="K63" s="125">
        <v>102.30925912989846</v>
      </c>
      <c r="L63" s="217" t="s">
        <v>10</v>
      </c>
      <c r="M63" s="2"/>
      <c r="R63" s="2"/>
    </row>
    <row r="64" spans="1:18">
      <c r="A64" s="2"/>
      <c r="B64" s="624" t="s">
        <v>116</v>
      </c>
      <c r="C64" s="99">
        <v>79</v>
      </c>
      <c r="D64" s="99">
        <v>129</v>
      </c>
      <c r="E64" s="99">
        <v>80</v>
      </c>
      <c r="F64" s="99">
        <v>92</v>
      </c>
      <c r="G64" s="99">
        <v>94</v>
      </c>
      <c r="H64" s="99">
        <v>76.018770066683132</v>
      </c>
      <c r="I64" s="99">
        <v>72.615263079944654</v>
      </c>
      <c r="J64" s="99">
        <v>75.712010815202049</v>
      </c>
      <c r="K64" s="125">
        <v>87.293255495228721</v>
      </c>
      <c r="L64" s="217" t="s">
        <v>411</v>
      </c>
      <c r="M64" s="2"/>
      <c r="R64" s="2"/>
    </row>
    <row r="65" spans="1:18">
      <c r="A65" s="2"/>
      <c r="B65" s="624" t="s">
        <v>117</v>
      </c>
      <c r="C65" s="99">
        <v>57</v>
      </c>
      <c r="D65" s="99">
        <v>49</v>
      </c>
      <c r="E65" s="99">
        <v>55</v>
      </c>
      <c r="F65" s="99">
        <v>52</v>
      </c>
      <c r="G65" s="99">
        <v>57</v>
      </c>
      <c r="H65" s="99">
        <v>53.494690046925164</v>
      </c>
      <c r="I65" s="99">
        <v>41.415637039342322</v>
      </c>
      <c r="J65" s="99">
        <v>43.586305047251692</v>
      </c>
      <c r="K65" s="125">
        <v>51.062079016689893</v>
      </c>
      <c r="L65" s="217" t="s">
        <v>411</v>
      </c>
      <c r="M65" s="2"/>
      <c r="R65" s="2"/>
    </row>
    <row r="66" spans="1:18">
      <c r="A66" s="2"/>
      <c r="B66" s="624" t="s">
        <v>118</v>
      </c>
      <c r="C66" s="99">
        <v>54</v>
      </c>
      <c r="D66" s="99">
        <v>51</v>
      </c>
      <c r="E66" s="99">
        <v>56</v>
      </c>
      <c r="F66" s="99">
        <v>57</v>
      </c>
      <c r="G66" s="99">
        <v>61</v>
      </c>
      <c r="H66" s="454">
        <v>61</v>
      </c>
      <c r="I66" s="454">
        <v>61</v>
      </c>
      <c r="J66" s="454">
        <v>61</v>
      </c>
      <c r="K66" s="125">
        <v>57.75</v>
      </c>
      <c r="L66" s="217" t="s">
        <v>411</v>
      </c>
      <c r="M66" s="2"/>
      <c r="R66" s="2"/>
    </row>
    <row r="67" spans="1:18">
      <c r="A67" s="2"/>
      <c r="B67" s="624" t="s">
        <v>119</v>
      </c>
      <c r="C67" s="99">
        <v>60</v>
      </c>
      <c r="D67" s="99">
        <v>81</v>
      </c>
      <c r="E67" s="99">
        <v>57</v>
      </c>
      <c r="F67" s="99">
        <v>61</v>
      </c>
      <c r="G67" s="99">
        <v>75</v>
      </c>
      <c r="H67" s="99">
        <v>68.979995060508756</v>
      </c>
      <c r="I67" s="99">
        <v>68.02910829841457</v>
      </c>
      <c r="J67" s="99">
        <v>82.968365214300093</v>
      </c>
      <c r="K67" s="125">
        <v>69.247183571652926</v>
      </c>
      <c r="L67" s="217" t="s">
        <v>411</v>
      </c>
      <c r="M67" s="2"/>
      <c r="R67" s="2"/>
    </row>
    <row r="68" spans="1:18">
      <c r="A68" s="2"/>
      <c r="B68" s="624" t="s">
        <v>27</v>
      </c>
      <c r="C68" s="99">
        <v>253</v>
      </c>
      <c r="D68" s="99">
        <v>245</v>
      </c>
      <c r="E68" s="99">
        <v>185</v>
      </c>
      <c r="F68" s="99">
        <v>174</v>
      </c>
      <c r="G68" s="99">
        <v>189</v>
      </c>
      <c r="H68" s="99">
        <v>223.83304519634476</v>
      </c>
      <c r="I68" s="99">
        <v>242.84136265414892</v>
      </c>
      <c r="J68" s="99">
        <v>192.47956872344582</v>
      </c>
      <c r="K68" s="125">
        <v>213.14424707174243</v>
      </c>
      <c r="L68" s="217" t="s">
        <v>10</v>
      </c>
      <c r="M68" s="2"/>
      <c r="R68" s="2"/>
    </row>
    <row r="69" spans="1:18">
      <c r="A69" s="2"/>
      <c r="B69" s="624" t="s">
        <v>230</v>
      </c>
      <c r="C69" s="451"/>
      <c r="D69" s="451"/>
      <c r="E69" s="451"/>
      <c r="F69" s="451"/>
      <c r="G69" s="451"/>
      <c r="H69" s="451"/>
      <c r="I69" s="451"/>
      <c r="J69" s="604"/>
      <c r="K69" s="450"/>
      <c r="L69" s="217" t="s">
        <v>329</v>
      </c>
      <c r="M69" s="2"/>
      <c r="R69" s="2"/>
    </row>
    <row r="70" spans="1:18">
      <c r="A70" s="2"/>
      <c r="B70" s="624" t="s">
        <v>231</v>
      </c>
      <c r="C70" s="454">
        <v>147.1103976290442</v>
      </c>
      <c r="D70" s="454">
        <v>147.1103976290442</v>
      </c>
      <c r="E70" s="454">
        <v>147.1103976290442</v>
      </c>
      <c r="F70" s="454">
        <v>147.1103976290442</v>
      </c>
      <c r="G70" s="454">
        <v>147.1103976290442</v>
      </c>
      <c r="H70" s="99">
        <v>147.1103976290442</v>
      </c>
      <c r="I70" s="99">
        <v>162.41142553609288</v>
      </c>
      <c r="J70" s="454">
        <v>162.41142553609288</v>
      </c>
      <c r="K70" s="125">
        <v>150.93565460580635</v>
      </c>
      <c r="L70" s="217" t="s">
        <v>328</v>
      </c>
      <c r="M70" s="2"/>
      <c r="R70" s="2"/>
    </row>
    <row r="71" spans="1:18">
      <c r="A71" s="2"/>
      <c r="B71" s="624" t="s">
        <v>232</v>
      </c>
      <c r="C71" s="99">
        <v>73</v>
      </c>
      <c r="D71" s="99">
        <v>106</v>
      </c>
      <c r="E71" s="99">
        <v>81</v>
      </c>
      <c r="F71" s="99">
        <v>83</v>
      </c>
      <c r="G71" s="99">
        <v>79</v>
      </c>
      <c r="H71" s="99">
        <v>82.35366757224007</v>
      </c>
      <c r="I71" s="99">
        <v>77.577906521857628</v>
      </c>
      <c r="J71" s="99">
        <v>81.71999024932002</v>
      </c>
      <c r="K71" s="125">
        <v>82.956445542927213</v>
      </c>
      <c r="L71" s="217" t="s">
        <v>411</v>
      </c>
      <c r="M71" s="2"/>
      <c r="R71" s="2"/>
    </row>
    <row r="72" spans="1:18">
      <c r="A72" s="2"/>
      <c r="B72" s="624" t="s">
        <v>121</v>
      </c>
      <c r="C72" s="99">
        <v>84</v>
      </c>
      <c r="D72" s="99">
        <v>114</v>
      </c>
      <c r="E72" s="99">
        <v>106</v>
      </c>
      <c r="F72" s="99">
        <v>117</v>
      </c>
      <c r="G72" s="99">
        <v>116</v>
      </c>
      <c r="H72" s="99">
        <v>101.35836008891084</v>
      </c>
      <c r="I72" s="99">
        <v>94.056620733817695</v>
      </c>
      <c r="J72" s="99">
        <v>104.33394368138276</v>
      </c>
      <c r="K72" s="125">
        <v>104.5936155630139</v>
      </c>
      <c r="L72" s="217" t="s">
        <v>411</v>
      </c>
      <c r="M72" s="2"/>
      <c r="R72" s="2"/>
    </row>
    <row r="73" spans="1:18">
      <c r="A73" s="2"/>
      <c r="B73" s="624" t="s">
        <v>65</v>
      </c>
      <c r="C73" s="99">
        <v>142</v>
      </c>
      <c r="D73" s="99">
        <v>163</v>
      </c>
      <c r="E73" s="99">
        <v>138</v>
      </c>
      <c r="F73" s="99">
        <v>156</v>
      </c>
      <c r="G73" s="99">
        <v>132</v>
      </c>
      <c r="H73" s="99">
        <v>164.00345764386265</v>
      </c>
      <c r="I73" s="99">
        <v>155.58429465171162</v>
      </c>
      <c r="J73" s="99">
        <v>173.04986722375011</v>
      </c>
      <c r="K73" s="125">
        <v>152.95470243991556</v>
      </c>
      <c r="L73" s="217" t="s">
        <v>10</v>
      </c>
      <c r="M73" s="2"/>
      <c r="R73" s="2"/>
    </row>
    <row r="74" spans="1:18">
      <c r="A74" s="2"/>
      <c r="B74" s="624" t="s">
        <v>63</v>
      </c>
      <c r="C74" s="99">
        <v>70</v>
      </c>
      <c r="D74" s="99">
        <v>65</v>
      </c>
      <c r="E74" s="99">
        <v>62</v>
      </c>
      <c r="F74" s="99">
        <v>61</v>
      </c>
      <c r="G74" s="99">
        <v>69</v>
      </c>
      <c r="H74" s="99">
        <v>75.314892566065694</v>
      </c>
      <c r="I74" s="99">
        <v>74.604257962889392</v>
      </c>
      <c r="J74" s="99">
        <v>79.343070976821807</v>
      </c>
      <c r="K74" s="125">
        <v>69.532777688222112</v>
      </c>
      <c r="L74" s="217" t="s">
        <v>10</v>
      </c>
      <c r="M74" s="2"/>
      <c r="R74" s="2"/>
    </row>
    <row r="75" spans="1:18">
      <c r="A75" s="2"/>
      <c r="B75" s="624" t="s">
        <v>122</v>
      </c>
      <c r="C75" s="99">
        <v>74</v>
      </c>
      <c r="D75" s="99">
        <v>90</v>
      </c>
      <c r="E75" s="99">
        <v>70</v>
      </c>
      <c r="F75" s="99">
        <v>85</v>
      </c>
      <c r="G75" s="99">
        <v>93</v>
      </c>
      <c r="H75" s="99">
        <v>85.169177574709792</v>
      </c>
      <c r="I75" s="99">
        <v>83.043365920796404</v>
      </c>
      <c r="J75" s="99">
        <v>87.101811659337187</v>
      </c>
      <c r="K75" s="125">
        <v>83.414294394355423</v>
      </c>
      <c r="L75" s="217" t="s">
        <v>411</v>
      </c>
      <c r="M75" s="2"/>
      <c r="R75" s="2"/>
    </row>
    <row r="76" spans="1:18">
      <c r="A76" s="2"/>
      <c r="B76" s="624" t="s">
        <v>123</v>
      </c>
      <c r="C76" s="454">
        <v>55.606322548777477</v>
      </c>
      <c r="D76" s="454">
        <v>55.606322548777477</v>
      </c>
      <c r="E76" s="454">
        <v>55.606322548777477</v>
      </c>
      <c r="F76" s="454">
        <v>55.606322548777477</v>
      </c>
      <c r="G76" s="454">
        <v>55.606322548777477</v>
      </c>
      <c r="H76" s="99">
        <v>55.606322548777477</v>
      </c>
      <c r="I76" s="99">
        <v>77.655736162898009</v>
      </c>
      <c r="J76" s="454">
        <v>77.655736162898009</v>
      </c>
      <c r="K76" s="125">
        <v>61.118675952307605</v>
      </c>
      <c r="L76" s="217" t="s">
        <v>411</v>
      </c>
      <c r="M76" s="2"/>
      <c r="R76" s="2"/>
    </row>
    <row r="77" spans="1:18">
      <c r="A77" s="2"/>
      <c r="B77" s="624" t="s">
        <v>358</v>
      </c>
      <c r="C77" s="99">
        <v>49</v>
      </c>
      <c r="D77" s="99">
        <v>39</v>
      </c>
      <c r="E77" s="99">
        <v>45</v>
      </c>
      <c r="F77" s="99">
        <v>45</v>
      </c>
      <c r="G77" s="99">
        <v>45</v>
      </c>
      <c r="H77" s="99">
        <v>51.383057545072866</v>
      </c>
      <c r="I77" s="99">
        <v>130.31160336494989</v>
      </c>
      <c r="J77" s="99">
        <v>45.762062780251711</v>
      </c>
      <c r="K77" s="125">
        <v>56.307090461284311</v>
      </c>
      <c r="L77" s="217" t="s">
        <v>411</v>
      </c>
      <c r="M77" s="2"/>
      <c r="R77" s="2"/>
    </row>
    <row r="78" spans="1:18">
      <c r="A78" s="2"/>
      <c r="B78" s="624" t="s">
        <v>359</v>
      </c>
      <c r="C78" s="99">
        <v>43</v>
      </c>
      <c r="D78" s="99">
        <v>29</v>
      </c>
      <c r="E78" s="99">
        <v>57</v>
      </c>
      <c r="F78" s="99">
        <v>60</v>
      </c>
      <c r="G78" s="99">
        <v>49</v>
      </c>
      <c r="H78" s="99">
        <v>57.717955050629776</v>
      </c>
      <c r="I78" s="99">
        <v>58.945150722341943</v>
      </c>
      <c r="J78" s="99">
        <v>54.507236877617103</v>
      </c>
      <c r="K78" s="125">
        <v>51.146292831323606</v>
      </c>
      <c r="L78" s="217" t="s">
        <v>411</v>
      </c>
      <c r="M78" s="2"/>
      <c r="R78" s="2"/>
    </row>
    <row r="79" spans="1:18">
      <c r="A79" s="2"/>
      <c r="B79" s="624" t="s">
        <v>125</v>
      </c>
      <c r="C79" s="99">
        <v>114</v>
      </c>
      <c r="D79" s="99">
        <v>96</v>
      </c>
      <c r="E79" s="99">
        <v>111</v>
      </c>
      <c r="F79" s="99">
        <v>99</v>
      </c>
      <c r="G79" s="99">
        <v>100</v>
      </c>
      <c r="H79" s="99">
        <v>103.46999259076316</v>
      </c>
      <c r="I79" s="99">
        <v>47.461976075003484</v>
      </c>
      <c r="J79" s="99">
        <v>102.47386106775546</v>
      </c>
      <c r="K79" s="125">
        <v>96.675728716690259</v>
      </c>
      <c r="L79" s="217" t="s">
        <v>411</v>
      </c>
      <c r="M79" s="2"/>
      <c r="R79" s="2"/>
    </row>
    <row r="80" spans="1:18">
      <c r="A80" s="2"/>
      <c r="B80" s="624" t="s">
        <v>327</v>
      </c>
      <c r="C80" s="99">
        <v>49</v>
      </c>
      <c r="D80" s="99">
        <v>53</v>
      </c>
      <c r="E80" s="99">
        <v>57</v>
      </c>
      <c r="F80" s="454">
        <v>58</v>
      </c>
      <c r="G80" s="99">
        <v>59</v>
      </c>
      <c r="H80" s="99">
        <v>71.091627562361069</v>
      </c>
      <c r="I80" s="99">
        <v>97.892990598612883</v>
      </c>
      <c r="J80" s="99">
        <v>64.220854508295488</v>
      </c>
      <c r="K80" s="125">
        <v>63.650684083658675</v>
      </c>
      <c r="L80" s="217" t="s">
        <v>411</v>
      </c>
      <c r="M80" s="2"/>
      <c r="R80" s="2"/>
    </row>
    <row r="81" spans="1:18">
      <c r="A81" s="2"/>
      <c r="B81" s="624" t="s">
        <v>59</v>
      </c>
      <c r="C81" s="99">
        <v>103</v>
      </c>
      <c r="D81" s="99">
        <v>102</v>
      </c>
      <c r="E81" s="99">
        <v>120</v>
      </c>
      <c r="F81" s="99">
        <v>143</v>
      </c>
      <c r="G81" s="99">
        <v>106</v>
      </c>
      <c r="H81" s="99">
        <v>120.36305260558163</v>
      </c>
      <c r="I81" s="99">
        <v>66.462439883923409</v>
      </c>
      <c r="J81" s="99">
        <v>120.74989657569586</v>
      </c>
      <c r="K81" s="125">
        <v>110.19692363315011</v>
      </c>
      <c r="L81" s="217" t="s">
        <v>10</v>
      </c>
      <c r="M81" s="2"/>
      <c r="R81" s="2"/>
    </row>
    <row r="82" spans="1:18">
      <c r="A82" s="2"/>
      <c r="B82" s="624" t="s">
        <v>127</v>
      </c>
      <c r="C82" s="99">
        <v>74</v>
      </c>
      <c r="D82" s="99">
        <v>65</v>
      </c>
      <c r="E82" s="99">
        <v>67</v>
      </c>
      <c r="F82" s="99">
        <v>69</v>
      </c>
      <c r="G82" s="99">
        <v>53</v>
      </c>
      <c r="H82" s="99">
        <v>51.383057545072852</v>
      </c>
      <c r="I82" s="99">
        <v>119.33401703269466</v>
      </c>
      <c r="J82" s="99">
        <v>58.035870846943041</v>
      </c>
      <c r="K82" s="125">
        <v>69.59411817808882</v>
      </c>
      <c r="L82" s="217" t="s">
        <v>411</v>
      </c>
      <c r="M82" s="2"/>
      <c r="R82" s="2"/>
    </row>
    <row r="83" spans="1:18">
      <c r="A83" s="2"/>
      <c r="B83" s="624" t="s">
        <v>40</v>
      </c>
      <c r="C83" s="454">
        <v>128</v>
      </c>
      <c r="D83" s="454">
        <v>128</v>
      </c>
      <c r="E83" s="454">
        <v>128</v>
      </c>
      <c r="F83" s="454">
        <v>128</v>
      </c>
      <c r="G83" s="99">
        <v>128</v>
      </c>
      <c r="H83" s="99">
        <v>89.392442578414432</v>
      </c>
      <c r="I83" s="99">
        <v>48.899133845017111</v>
      </c>
      <c r="J83" s="454">
        <v>48.899133845017111</v>
      </c>
      <c r="K83" s="125">
        <v>103.39883878355607</v>
      </c>
      <c r="L83" s="217" t="s">
        <v>10</v>
      </c>
      <c r="M83" s="2"/>
      <c r="R83" s="2"/>
    </row>
    <row r="84" spans="1:18">
      <c r="A84" s="2"/>
      <c r="B84" s="624" t="s">
        <v>42</v>
      </c>
      <c r="C84" s="99">
        <v>156</v>
      </c>
      <c r="D84" s="99">
        <v>132</v>
      </c>
      <c r="E84" s="99">
        <v>155</v>
      </c>
      <c r="F84" s="99">
        <v>148</v>
      </c>
      <c r="G84" s="99">
        <v>138</v>
      </c>
      <c r="H84" s="99">
        <v>123.88244010866882</v>
      </c>
      <c r="I84" s="99">
        <v>77.584523493823966</v>
      </c>
      <c r="J84" s="99">
        <v>153.57414138072781</v>
      </c>
      <c r="K84" s="125">
        <v>135.50513812290257</v>
      </c>
      <c r="L84" s="217" t="s">
        <v>10</v>
      </c>
      <c r="M84" s="2"/>
      <c r="R84" s="2"/>
    </row>
    <row r="85" spans="1:18">
      <c r="A85" s="2"/>
      <c r="B85" s="624" t="s">
        <v>57</v>
      </c>
      <c r="C85" s="99">
        <v>220</v>
      </c>
      <c r="D85" s="99">
        <v>299</v>
      </c>
      <c r="E85" s="99">
        <v>298</v>
      </c>
      <c r="F85" s="99">
        <v>356</v>
      </c>
      <c r="G85" s="99">
        <v>358</v>
      </c>
      <c r="H85" s="99">
        <v>204.828352679674</v>
      </c>
      <c r="I85" s="99">
        <v>209.01370844163836</v>
      </c>
      <c r="J85" s="99">
        <v>246.31357586264522</v>
      </c>
      <c r="K85" s="125">
        <v>273.89445462299472</v>
      </c>
      <c r="L85" s="217" t="s">
        <v>10</v>
      </c>
      <c r="M85" s="2"/>
      <c r="R85" s="2"/>
    </row>
    <row r="86" spans="1:18">
      <c r="A86" s="2"/>
      <c r="B86" s="624" t="s">
        <v>233</v>
      </c>
      <c r="C86" s="451"/>
      <c r="D86" s="451"/>
      <c r="E86" s="451"/>
      <c r="F86" s="451"/>
      <c r="G86" s="451"/>
      <c r="H86" s="451"/>
      <c r="I86" s="451"/>
      <c r="J86" s="99">
        <v>142.41748699633919</v>
      </c>
      <c r="K86" s="125">
        <v>142.41748699633919</v>
      </c>
      <c r="L86" s="217" t="s">
        <v>329</v>
      </c>
      <c r="M86" s="2"/>
      <c r="R86" s="2"/>
    </row>
    <row r="87" spans="1:18">
      <c r="A87" s="2"/>
      <c r="B87" s="624" t="s">
        <v>234</v>
      </c>
      <c r="C87" s="454">
        <v>77.426525067918007</v>
      </c>
      <c r="D87" s="454">
        <v>77.426525067918007</v>
      </c>
      <c r="E87" s="454">
        <v>77.426525067918007</v>
      </c>
      <c r="F87" s="454">
        <v>77.426525067918007</v>
      </c>
      <c r="G87" s="454">
        <v>77.426525067918007</v>
      </c>
      <c r="H87" s="99">
        <v>77.426525067918007</v>
      </c>
      <c r="I87" s="99">
        <v>86.31764409976364</v>
      </c>
      <c r="J87" s="454">
        <v>86.31764409976364</v>
      </c>
      <c r="K87" s="125">
        <v>79.649304825879426</v>
      </c>
      <c r="L87" s="217" t="s">
        <v>328</v>
      </c>
      <c r="M87" s="2"/>
      <c r="R87" s="2"/>
    </row>
    <row r="88" spans="1:18">
      <c r="A88" s="2"/>
      <c r="B88" s="624" t="s">
        <v>93</v>
      </c>
      <c r="C88" s="99">
        <v>86</v>
      </c>
      <c r="D88" s="99">
        <v>64</v>
      </c>
      <c r="E88" s="99">
        <v>47</v>
      </c>
      <c r="F88" s="99">
        <v>48</v>
      </c>
      <c r="G88" s="99">
        <v>53</v>
      </c>
      <c r="H88" s="99">
        <v>47.863670041985671</v>
      </c>
      <c r="I88" s="99">
        <v>45.256796625640369</v>
      </c>
      <c r="J88" s="99">
        <v>54.651639119154225</v>
      </c>
      <c r="K88" s="125">
        <v>55.721513223347529</v>
      </c>
      <c r="L88" s="217" t="s">
        <v>10</v>
      </c>
      <c r="M88" s="2"/>
      <c r="R88" s="2"/>
    </row>
    <row r="89" spans="1:18">
      <c r="A89" s="2"/>
      <c r="B89" s="624" t="s">
        <v>87</v>
      </c>
      <c r="C89" s="99">
        <v>80</v>
      </c>
      <c r="D89" s="99">
        <v>106</v>
      </c>
      <c r="E89" s="99">
        <v>76</v>
      </c>
      <c r="F89" s="99">
        <v>109</v>
      </c>
      <c r="G89" s="99">
        <v>73</v>
      </c>
      <c r="H89" s="99">
        <v>76.018770066683132</v>
      </c>
      <c r="I89" s="99">
        <v>63.322760147399606</v>
      </c>
      <c r="J89" s="454">
        <v>63.322760147399606</v>
      </c>
      <c r="K89" s="125">
        <v>80.833036295185281</v>
      </c>
      <c r="L89" s="217" t="s">
        <v>10</v>
      </c>
      <c r="M89" s="2"/>
      <c r="R89" s="2"/>
    </row>
    <row r="90" spans="1:18">
      <c r="A90" s="2"/>
      <c r="B90" s="624" t="s">
        <v>86</v>
      </c>
      <c r="C90" s="99">
        <v>75</v>
      </c>
      <c r="D90" s="99">
        <v>66</v>
      </c>
      <c r="E90" s="99">
        <v>65</v>
      </c>
      <c r="F90" s="99">
        <v>69</v>
      </c>
      <c r="G90" s="99">
        <v>75</v>
      </c>
      <c r="H90" s="99">
        <v>78.834280069152868</v>
      </c>
      <c r="I90" s="99">
        <v>69.594207549890157</v>
      </c>
      <c r="J90" s="454">
        <v>69.594207549890157</v>
      </c>
      <c r="K90" s="125">
        <v>71.002836896116648</v>
      </c>
      <c r="L90" s="217" t="s">
        <v>10</v>
      </c>
      <c r="M90" s="2"/>
      <c r="R90" s="2"/>
    </row>
    <row r="91" spans="1:18">
      <c r="A91" s="2"/>
      <c r="B91" s="624" t="s">
        <v>129</v>
      </c>
      <c r="C91" s="99">
        <v>79</v>
      </c>
      <c r="D91" s="99">
        <v>66</v>
      </c>
      <c r="E91" s="99">
        <v>86</v>
      </c>
      <c r="F91" s="99">
        <v>88</v>
      </c>
      <c r="G91" s="99">
        <v>93</v>
      </c>
      <c r="H91" s="99">
        <v>87.280810076562105</v>
      </c>
      <c r="I91" s="99">
        <v>79.252434302640978</v>
      </c>
      <c r="J91" s="99">
        <v>88.60326915466004</v>
      </c>
      <c r="K91" s="125">
        <v>83.392064191732885</v>
      </c>
      <c r="L91" s="217" t="s">
        <v>411</v>
      </c>
      <c r="M91" s="2"/>
      <c r="R91" s="2"/>
    </row>
    <row r="92" spans="1:18">
      <c r="A92" s="2"/>
      <c r="B92" s="624" t="s">
        <v>26</v>
      </c>
      <c r="C92" s="454">
        <v>55.606322548777477</v>
      </c>
      <c r="D92" s="454">
        <v>55.606322548777477</v>
      </c>
      <c r="E92" s="454">
        <v>55.606322548777477</v>
      </c>
      <c r="F92" s="454">
        <v>55.606322548777477</v>
      </c>
      <c r="G92" s="454">
        <v>55.606322548777477</v>
      </c>
      <c r="H92" s="99">
        <v>55.606322548777477</v>
      </c>
      <c r="I92" s="99">
        <v>53.72076901321747</v>
      </c>
      <c r="J92" s="99">
        <v>36.317728695057113</v>
      </c>
      <c r="K92" s="125">
        <v>52.959554125117428</v>
      </c>
      <c r="L92" s="217" t="s">
        <v>10</v>
      </c>
      <c r="M92" s="2"/>
      <c r="R92" s="2"/>
    </row>
    <row r="93" spans="1:18">
      <c r="A93" s="2"/>
      <c r="B93" s="624" t="s">
        <v>130</v>
      </c>
      <c r="C93" s="99">
        <v>48</v>
      </c>
      <c r="D93" s="99">
        <v>63</v>
      </c>
      <c r="E93" s="99">
        <v>49</v>
      </c>
      <c r="F93" s="99">
        <v>39</v>
      </c>
      <c r="G93" s="99">
        <v>33</v>
      </c>
      <c r="H93" s="99">
        <v>26.043467522845148</v>
      </c>
      <c r="I93" s="99">
        <v>32.424539671706931</v>
      </c>
      <c r="J93" s="99">
        <v>31.847343275084324</v>
      </c>
      <c r="K93" s="125">
        <v>40.289418808704553</v>
      </c>
      <c r="L93" s="217" t="s">
        <v>411</v>
      </c>
      <c r="M93" s="2"/>
      <c r="R93" s="2"/>
    </row>
    <row r="94" spans="1:18">
      <c r="A94" s="2"/>
      <c r="B94" s="624" t="s">
        <v>37</v>
      </c>
      <c r="C94" s="99">
        <v>248</v>
      </c>
      <c r="D94" s="99">
        <v>241</v>
      </c>
      <c r="E94" s="99">
        <v>285</v>
      </c>
      <c r="F94" s="99">
        <v>174</v>
      </c>
      <c r="G94" s="99">
        <v>203</v>
      </c>
      <c r="H94" s="454">
        <v>232</v>
      </c>
      <c r="I94" s="99">
        <v>260.9502109538368</v>
      </c>
      <c r="J94" s="99">
        <v>272.89440083596742</v>
      </c>
      <c r="K94" s="125">
        <v>239.60557647372553</v>
      </c>
      <c r="L94" s="217" t="s">
        <v>10</v>
      </c>
      <c r="M94" s="2"/>
      <c r="R94" s="2"/>
    </row>
    <row r="95" spans="1:18">
      <c r="A95" s="2"/>
      <c r="B95" s="624" t="s">
        <v>131</v>
      </c>
      <c r="C95" s="99">
        <v>63</v>
      </c>
      <c r="D95" s="99">
        <v>90</v>
      </c>
      <c r="E95" s="99">
        <v>65</v>
      </c>
      <c r="F95" s="99">
        <v>68</v>
      </c>
      <c r="G95" s="99">
        <v>71</v>
      </c>
      <c r="H95" s="99">
        <v>66.868362558656443</v>
      </c>
      <c r="I95" s="99">
        <v>64.865296940450079</v>
      </c>
      <c r="J95" s="99">
        <v>66.612709732982111</v>
      </c>
      <c r="K95" s="125">
        <v>69.418296154011074</v>
      </c>
      <c r="L95" s="217" t="s">
        <v>411</v>
      </c>
      <c r="M95" s="2"/>
      <c r="R95" s="2"/>
    </row>
    <row r="96" spans="1:18">
      <c r="A96" s="2"/>
      <c r="B96" s="624" t="s">
        <v>235</v>
      </c>
      <c r="C96" s="451"/>
      <c r="D96" s="451"/>
      <c r="E96" s="451"/>
      <c r="F96" s="451"/>
      <c r="G96" s="451"/>
      <c r="H96" s="451"/>
      <c r="I96" s="451"/>
      <c r="J96" s="604"/>
      <c r="K96" s="450"/>
      <c r="L96" s="217" t="s">
        <v>328</v>
      </c>
      <c r="M96" s="2"/>
      <c r="R96" s="2"/>
    </row>
    <row r="97" spans="1:18">
      <c r="A97" s="2"/>
      <c r="B97" s="624" t="s">
        <v>106</v>
      </c>
      <c r="C97" s="454">
        <v>128.80958261299085</v>
      </c>
      <c r="D97" s="454">
        <v>128.80958261299085</v>
      </c>
      <c r="E97" s="454">
        <v>128.80958261299085</v>
      </c>
      <c r="F97" s="454">
        <v>128.80958261299085</v>
      </c>
      <c r="G97" s="454">
        <v>128.80958261299085</v>
      </c>
      <c r="H97" s="99">
        <v>128.80958261299085</v>
      </c>
      <c r="I97" s="99">
        <v>161.47163149454943</v>
      </c>
      <c r="J97" s="99">
        <v>165.19457385920995</v>
      </c>
      <c r="K97" s="125">
        <v>137.44046262896308</v>
      </c>
      <c r="L97" s="217" t="s">
        <v>411</v>
      </c>
      <c r="M97" s="2"/>
      <c r="R97" s="2"/>
    </row>
    <row r="98" spans="1:18">
      <c r="A98" s="2"/>
      <c r="B98" s="624" t="s">
        <v>29</v>
      </c>
      <c r="C98" s="99">
        <v>302</v>
      </c>
      <c r="D98" s="99">
        <v>235</v>
      </c>
      <c r="E98" s="99">
        <v>115</v>
      </c>
      <c r="F98" s="99">
        <v>128</v>
      </c>
      <c r="G98" s="99">
        <v>116</v>
      </c>
      <c r="H98" s="454">
        <v>116</v>
      </c>
      <c r="I98" s="454">
        <v>116</v>
      </c>
      <c r="J98" s="99">
        <v>145.72722268607583</v>
      </c>
      <c r="K98" s="125">
        <v>159.21590283575949</v>
      </c>
      <c r="L98" s="217" t="s">
        <v>10</v>
      </c>
      <c r="M98" s="2"/>
      <c r="R98" s="2"/>
    </row>
    <row r="99" spans="1:18">
      <c r="A99" s="2"/>
      <c r="B99" s="624" t="s">
        <v>53</v>
      </c>
      <c r="C99" s="99">
        <v>174</v>
      </c>
      <c r="D99" s="99">
        <v>159</v>
      </c>
      <c r="E99" s="99">
        <v>156</v>
      </c>
      <c r="F99" s="99">
        <v>166</v>
      </c>
      <c r="G99" s="99">
        <v>165</v>
      </c>
      <c r="H99" s="99">
        <v>171.04223265003705</v>
      </c>
      <c r="I99" s="99">
        <v>154.29732956875483</v>
      </c>
      <c r="J99" s="99">
        <v>126.76477069315959</v>
      </c>
      <c r="K99" s="125">
        <v>159.01304161399392</v>
      </c>
      <c r="L99" s="217" t="s">
        <v>10</v>
      </c>
      <c r="M99" s="2"/>
      <c r="R99" s="2"/>
    </row>
    <row r="100" spans="1:18">
      <c r="A100" s="2"/>
      <c r="B100" s="624" t="s">
        <v>236</v>
      </c>
      <c r="C100" s="454">
        <v>53.494690046925172</v>
      </c>
      <c r="D100" s="454">
        <v>53.494690046925172</v>
      </c>
      <c r="E100" s="454">
        <v>53.494690046925172</v>
      </c>
      <c r="F100" s="454">
        <v>53.494690046925172</v>
      </c>
      <c r="G100" s="454">
        <v>53.494690046925172</v>
      </c>
      <c r="H100" s="99">
        <v>53.494690046925172</v>
      </c>
      <c r="I100" s="99">
        <v>49.229873485106992</v>
      </c>
      <c r="J100" s="99">
        <v>48.55681795371887</v>
      </c>
      <c r="K100" s="125">
        <v>52.344353965047098</v>
      </c>
      <c r="L100" s="217" t="s">
        <v>329</v>
      </c>
      <c r="M100" s="2"/>
      <c r="R100" s="2"/>
    </row>
    <row r="101" spans="1:18">
      <c r="A101" s="2"/>
      <c r="B101" s="624" t="s">
        <v>237</v>
      </c>
      <c r="C101" s="454">
        <v>164.70733514448011</v>
      </c>
      <c r="D101" s="454">
        <v>164.70733514448011</v>
      </c>
      <c r="E101" s="454">
        <v>164.70733514448011</v>
      </c>
      <c r="F101" s="454">
        <v>164.70733514448011</v>
      </c>
      <c r="G101" s="454">
        <v>164.70733514448011</v>
      </c>
      <c r="H101" s="99">
        <v>164.70733514448011</v>
      </c>
      <c r="I101" s="99">
        <v>192.86921146407633</v>
      </c>
      <c r="J101" s="454">
        <v>192.86921146407633</v>
      </c>
      <c r="K101" s="125">
        <v>171.74780422437914</v>
      </c>
      <c r="L101" s="217" t="s">
        <v>329</v>
      </c>
      <c r="M101" s="2"/>
      <c r="R101" s="2"/>
    </row>
    <row r="102" spans="1:18">
      <c r="A102" s="2"/>
      <c r="B102" s="624" t="s">
        <v>76</v>
      </c>
      <c r="C102" s="99">
        <v>117</v>
      </c>
      <c r="D102" s="99">
        <v>86</v>
      </c>
      <c r="E102" s="99">
        <v>88</v>
      </c>
      <c r="F102" s="99">
        <v>113</v>
      </c>
      <c r="G102" s="99">
        <v>138</v>
      </c>
      <c r="H102" s="99">
        <v>111.91652259817239</v>
      </c>
      <c r="I102" s="99">
        <v>113.12799129932868</v>
      </c>
      <c r="J102" s="99">
        <v>107.85241611186795</v>
      </c>
      <c r="K102" s="125">
        <v>109.36211625117112</v>
      </c>
      <c r="L102" s="217" t="s">
        <v>10</v>
      </c>
      <c r="M102" s="2"/>
      <c r="R102" s="2"/>
    </row>
    <row r="103" spans="1:18">
      <c r="A103" s="2"/>
      <c r="B103" s="624" t="s">
        <v>132</v>
      </c>
      <c r="C103" s="99">
        <v>96</v>
      </c>
      <c r="D103" s="99">
        <v>76</v>
      </c>
      <c r="E103" s="99">
        <v>196</v>
      </c>
      <c r="F103" s="99">
        <v>75</v>
      </c>
      <c r="G103" s="99">
        <v>93</v>
      </c>
      <c r="H103" s="99">
        <v>57.717955050629776</v>
      </c>
      <c r="I103" s="99">
        <v>50.345117161591382</v>
      </c>
      <c r="J103" s="99">
        <v>51.222028756466266</v>
      </c>
      <c r="K103" s="125">
        <v>86.910637621085925</v>
      </c>
      <c r="L103" s="217" t="s">
        <v>411</v>
      </c>
      <c r="M103" s="2"/>
      <c r="R103" s="2"/>
    </row>
    <row r="104" spans="1:18">
      <c r="A104" s="2"/>
      <c r="B104" s="624" t="s">
        <v>133</v>
      </c>
      <c r="C104" s="99">
        <v>61</v>
      </c>
      <c r="D104" s="99">
        <v>58</v>
      </c>
      <c r="E104" s="99">
        <v>81</v>
      </c>
      <c r="F104" s="99">
        <v>59</v>
      </c>
      <c r="G104" s="99">
        <v>53</v>
      </c>
      <c r="H104" s="99">
        <v>52.790812546307734</v>
      </c>
      <c r="I104" s="99">
        <v>54.981756784675831</v>
      </c>
      <c r="J104" s="99">
        <v>58.427989354136933</v>
      </c>
      <c r="K104" s="125">
        <v>59.77506983564006</v>
      </c>
      <c r="L104" s="217" t="s">
        <v>411</v>
      </c>
      <c r="M104" s="2"/>
      <c r="R104" s="2"/>
    </row>
    <row r="105" spans="1:18">
      <c r="A105" s="2"/>
      <c r="B105" s="624" t="s">
        <v>39</v>
      </c>
      <c r="C105" s="99">
        <v>137</v>
      </c>
      <c r="D105" s="99">
        <v>126</v>
      </c>
      <c r="E105" s="99">
        <v>149</v>
      </c>
      <c r="F105" s="99">
        <v>130</v>
      </c>
      <c r="G105" s="99">
        <v>140</v>
      </c>
      <c r="H105" s="99">
        <v>141.47937762410473</v>
      </c>
      <c r="I105" s="99">
        <v>137.58081779008816</v>
      </c>
      <c r="J105" s="99">
        <v>116.27447711415013</v>
      </c>
      <c r="K105" s="125">
        <v>134.66683406604287</v>
      </c>
      <c r="L105" s="217" t="s">
        <v>10</v>
      </c>
      <c r="M105" s="2"/>
      <c r="R105" s="2"/>
    </row>
    <row r="106" spans="1:18">
      <c r="A106" s="2"/>
      <c r="B106" s="624" t="s">
        <v>134</v>
      </c>
      <c r="C106" s="99">
        <v>80</v>
      </c>
      <c r="D106" s="99">
        <v>80</v>
      </c>
      <c r="E106" s="99">
        <v>93</v>
      </c>
      <c r="F106" s="99">
        <v>95</v>
      </c>
      <c r="G106" s="99">
        <v>100</v>
      </c>
      <c r="H106" s="99">
        <v>108.39713509508522</v>
      </c>
      <c r="I106" s="99">
        <v>105.99150822932172</v>
      </c>
      <c r="J106" s="99">
        <v>111.74637783705134</v>
      </c>
      <c r="K106" s="125">
        <v>96.766877645182291</v>
      </c>
      <c r="L106" s="217" t="s">
        <v>411</v>
      </c>
      <c r="M106" s="2"/>
      <c r="R106" s="2"/>
    </row>
    <row r="107" spans="1:18">
      <c r="A107" s="2"/>
      <c r="B107" s="624" t="s">
        <v>45</v>
      </c>
      <c r="C107" s="99">
        <v>153</v>
      </c>
      <c r="D107" s="99">
        <v>152</v>
      </c>
      <c r="E107" s="99">
        <v>155</v>
      </c>
      <c r="F107" s="99">
        <v>149</v>
      </c>
      <c r="G107" s="99">
        <v>152</v>
      </c>
      <c r="H107" s="99">
        <v>126.69795011113854</v>
      </c>
      <c r="I107" s="99">
        <v>121.87932364164267</v>
      </c>
      <c r="J107" s="99">
        <v>126.86230017526674</v>
      </c>
      <c r="K107" s="125">
        <v>142.05494674100601</v>
      </c>
      <c r="L107" s="217" t="s">
        <v>10</v>
      </c>
      <c r="M107" s="2"/>
      <c r="R107" s="2"/>
    </row>
    <row r="108" spans="1:18">
      <c r="A108" s="2"/>
      <c r="B108" s="624" t="s">
        <v>238</v>
      </c>
      <c r="C108" s="451"/>
      <c r="D108" s="451"/>
      <c r="E108" s="451"/>
      <c r="F108" s="451"/>
      <c r="G108" s="451"/>
      <c r="H108" s="451"/>
      <c r="I108" s="451"/>
      <c r="J108" s="604"/>
      <c r="K108" s="450"/>
      <c r="L108" s="217" t="s">
        <v>328</v>
      </c>
      <c r="M108" s="2"/>
      <c r="R108" s="2"/>
    </row>
    <row r="109" spans="1:18">
      <c r="A109" s="2"/>
      <c r="B109" s="624" t="s">
        <v>239</v>
      </c>
      <c r="C109" s="451"/>
      <c r="D109" s="451"/>
      <c r="E109" s="451"/>
      <c r="F109" s="451"/>
      <c r="G109" s="451"/>
      <c r="H109" s="451"/>
      <c r="I109" s="451"/>
      <c r="J109" s="604"/>
      <c r="K109" s="450"/>
      <c r="L109" s="217" t="s">
        <v>329</v>
      </c>
      <c r="M109" s="2"/>
      <c r="R109" s="2"/>
    </row>
    <row r="110" spans="1:18">
      <c r="A110" s="2"/>
      <c r="B110" s="624" t="s">
        <v>240</v>
      </c>
      <c r="C110" s="454">
        <v>42.936527537663629</v>
      </c>
      <c r="D110" s="454">
        <v>42.936527537663629</v>
      </c>
      <c r="E110" s="454">
        <v>42.936527537663629</v>
      </c>
      <c r="F110" s="454">
        <v>42.936527537663629</v>
      </c>
      <c r="G110" s="454">
        <v>42.936527537663629</v>
      </c>
      <c r="H110" s="99">
        <v>42.936527537663629</v>
      </c>
      <c r="I110" s="99">
        <v>34.826236489520781</v>
      </c>
      <c r="J110" s="99">
        <v>36.317696507899349</v>
      </c>
      <c r="K110" s="125">
        <v>41.095387277925241</v>
      </c>
      <c r="L110" s="217" t="s">
        <v>329</v>
      </c>
      <c r="M110" s="2"/>
      <c r="R110" s="2"/>
    </row>
    <row r="111" spans="1:18">
      <c r="A111" s="2"/>
      <c r="B111" s="624" t="s">
        <v>108</v>
      </c>
      <c r="C111" s="99">
        <v>75</v>
      </c>
      <c r="D111" s="99">
        <v>71</v>
      </c>
      <c r="E111" s="99">
        <v>80</v>
      </c>
      <c r="F111" s="99">
        <v>82</v>
      </c>
      <c r="G111" s="99">
        <v>85</v>
      </c>
      <c r="H111" s="99">
        <v>83.761422573474917</v>
      </c>
      <c r="I111" s="99">
        <v>81.144436622304738</v>
      </c>
      <c r="J111" s="99">
        <v>90.804229749948576</v>
      </c>
      <c r="K111" s="125">
        <v>81.088761118216027</v>
      </c>
      <c r="L111" s="217" t="s">
        <v>10</v>
      </c>
      <c r="M111" s="2"/>
      <c r="R111" s="2"/>
    </row>
    <row r="112" spans="1:18">
      <c r="A112" s="2"/>
      <c r="B112" s="624" t="s">
        <v>135</v>
      </c>
      <c r="C112" s="99">
        <v>70</v>
      </c>
      <c r="D112" s="99">
        <v>87</v>
      </c>
      <c r="E112" s="99">
        <v>98</v>
      </c>
      <c r="F112" s="99">
        <v>101</v>
      </c>
      <c r="G112" s="99">
        <v>102</v>
      </c>
      <c r="H112" s="99">
        <v>87.984687577179542</v>
      </c>
      <c r="I112" s="99">
        <v>84.509877287563341</v>
      </c>
      <c r="J112" s="99">
        <v>97.526516533496491</v>
      </c>
      <c r="K112" s="125">
        <v>91.002635174779925</v>
      </c>
      <c r="L112" s="217" t="s">
        <v>411</v>
      </c>
      <c r="M112" s="2"/>
      <c r="R112" s="2"/>
    </row>
    <row r="113" spans="1:18">
      <c r="A113" s="2"/>
      <c r="B113" s="624" t="s">
        <v>136</v>
      </c>
      <c r="C113" s="99">
        <v>54</v>
      </c>
      <c r="D113" s="99">
        <v>60</v>
      </c>
      <c r="E113" s="99">
        <v>57</v>
      </c>
      <c r="F113" s="99">
        <v>64</v>
      </c>
      <c r="G113" s="99">
        <v>108</v>
      </c>
      <c r="H113" s="99">
        <v>102.06223758952827</v>
      </c>
      <c r="I113" s="99">
        <v>84.977893074105111</v>
      </c>
      <c r="J113" s="99">
        <v>97.549158226616967</v>
      </c>
      <c r="K113" s="125">
        <v>78.448661111281297</v>
      </c>
      <c r="L113" s="217" t="s">
        <v>411</v>
      </c>
      <c r="M113" s="2"/>
      <c r="R113" s="2"/>
    </row>
    <row r="114" spans="1:18">
      <c r="A114" s="2"/>
      <c r="B114" s="624" t="s">
        <v>96</v>
      </c>
      <c r="C114" s="454">
        <v>127.40182761175598</v>
      </c>
      <c r="D114" s="454">
        <v>127.40182761175598</v>
      </c>
      <c r="E114" s="454">
        <v>127.40182761175598</v>
      </c>
      <c r="F114" s="454">
        <v>127.40182761175598</v>
      </c>
      <c r="G114" s="454">
        <v>127.40182761175598</v>
      </c>
      <c r="H114" s="99">
        <v>127.40182761175598</v>
      </c>
      <c r="I114" s="99">
        <v>129.3227102018636</v>
      </c>
      <c r="J114" s="99">
        <v>118.71242480735739</v>
      </c>
      <c r="K114" s="125">
        <v>126.5557625849696</v>
      </c>
      <c r="L114" s="217" t="s">
        <v>10</v>
      </c>
      <c r="M114" s="2"/>
      <c r="R114" s="2"/>
    </row>
    <row r="115" spans="1:18">
      <c r="A115" s="2"/>
      <c r="B115" s="624" t="s">
        <v>137</v>
      </c>
      <c r="C115" s="99">
        <v>44</v>
      </c>
      <c r="D115" s="99">
        <v>29</v>
      </c>
      <c r="E115" s="99">
        <v>36</v>
      </c>
      <c r="F115" s="99">
        <v>32</v>
      </c>
      <c r="G115" s="99">
        <v>31</v>
      </c>
      <c r="H115" s="99">
        <v>31.674487527784638</v>
      </c>
      <c r="I115" s="99">
        <v>34.030922922055815</v>
      </c>
      <c r="J115" s="99">
        <v>37.352544656395423</v>
      </c>
      <c r="K115" s="125">
        <v>34.382244388279489</v>
      </c>
      <c r="L115" s="217" t="s">
        <v>411</v>
      </c>
      <c r="M115" s="2"/>
      <c r="R115" s="2"/>
    </row>
    <row r="116" spans="1:18">
      <c r="A116" s="2"/>
      <c r="B116" s="624" t="s">
        <v>97</v>
      </c>
      <c r="C116" s="99">
        <v>75</v>
      </c>
      <c r="D116" s="99">
        <v>85</v>
      </c>
      <c r="E116" s="99">
        <v>87</v>
      </c>
      <c r="F116" s="99">
        <v>78</v>
      </c>
      <c r="G116" s="99">
        <v>77</v>
      </c>
      <c r="H116" s="99">
        <v>76.722647567300569</v>
      </c>
      <c r="I116" s="99">
        <v>96.075024701013191</v>
      </c>
      <c r="J116" s="454">
        <v>96.075024701013191</v>
      </c>
      <c r="K116" s="125">
        <v>83.859087121165857</v>
      </c>
      <c r="L116" s="217" t="s">
        <v>10</v>
      </c>
      <c r="M116" s="2"/>
      <c r="R116" s="2"/>
    </row>
    <row r="117" spans="1:18">
      <c r="A117" s="2"/>
      <c r="B117" s="624" t="s">
        <v>360</v>
      </c>
      <c r="C117" s="451"/>
      <c r="D117" s="451"/>
      <c r="E117" s="451"/>
      <c r="F117" s="451"/>
      <c r="G117" s="451"/>
      <c r="H117" s="451"/>
      <c r="I117" s="451"/>
      <c r="J117" s="604"/>
      <c r="K117" s="450"/>
      <c r="L117" s="217" t="s">
        <v>329</v>
      </c>
      <c r="M117" s="2"/>
      <c r="R117" s="2"/>
    </row>
    <row r="118" spans="1:18">
      <c r="A118" s="2"/>
      <c r="B118" s="624" t="s">
        <v>75</v>
      </c>
      <c r="C118" s="99">
        <v>123</v>
      </c>
      <c r="D118" s="99">
        <v>134</v>
      </c>
      <c r="E118" s="99">
        <v>82</v>
      </c>
      <c r="F118" s="99">
        <v>122</v>
      </c>
      <c r="G118" s="99">
        <v>89</v>
      </c>
      <c r="H118" s="99">
        <v>71.091627562361069</v>
      </c>
      <c r="I118" s="99">
        <v>91.667567079162481</v>
      </c>
      <c r="J118" s="99">
        <v>90.440656888709441</v>
      </c>
      <c r="K118" s="125">
        <v>100.39998144127912</v>
      </c>
      <c r="L118" s="217" t="s">
        <v>10</v>
      </c>
      <c r="M118" s="2"/>
      <c r="R118" s="2"/>
    </row>
    <row r="119" spans="1:18">
      <c r="A119" s="2"/>
      <c r="B119" s="624" t="s">
        <v>241</v>
      </c>
      <c r="C119" s="451"/>
      <c r="D119" s="451"/>
      <c r="E119" s="451"/>
      <c r="F119" s="451"/>
      <c r="G119" s="451"/>
      <c r="H119" s="451"/>
      <c r="I119" s="451"/>
      <c r="J119" s="604"/>
      <c r="K119" s="450"/>
      <c r="L119" s="217" t="s">
        <v>329</v>
      </c>
      <c r="M119" s="2"/>
      <c r="R119" s="2"/>
    </row>
    <row r="120" spans="1:18">
      <c r="A120" s="2"/>
      <c r="B120" s="624" t="s">
        <v>110</v>
      </c>
      <c r="C120" s="99">
        <v>45</v>
      </c>
      <c r="D120" s="99">
        <v>38</v>
      </c>
      <c r="E120" s="99">
        <v>36</v>
      </c>
      <c r="F120" s="99">
        <v>35</v>
      </c>
      <c r="G120" s="99">
        <v>35</v>
      </c>
      <c r="H120" s="99">
        <v>39.417140034576434</v>
      </c>
      <c r="I120" s="99">
        <v>36.436349595315747</v>
      </c>
      <c r="J120" s="99">
        <v>38.062395867770981</v>
      </c>
      <c r="K120" s="125">
        <v>37.864485687207896</v>
      </c>
      <c r="L120" s="217" t="s">
        <v>411</v>
      </c>
      <c r="M120" s="2"/>
      <c r="R120" s="2"/>
    </row>
    <row r="121" spans="1:18">
      <c r="A121" s="2"/>
      <c r="B121" s="624" t="s">
        <v>89</v>
      </c>
      <c r="C121" s="99">
        <v>70</v>
      </c>
      <c r="D121" s="99">
        <v>54</v>
      </c>
      <c r="E121" s="99">
        <v>54</v>
      </c>
      <c r="F121" s="99">
        <v>56</v>
      </c>
      <c r="G121" s="99">
        <v>63</v>
      </c>
      <c r="H121" s="99">
        <v>66.16448505803902</v>
      </c>
      <c r="I121" s="99">
        <v>63.261716789642222</v>
      </c>
      <c r="J121" s="99">
        <v>72.836232019423392</v>
      </c>
      <c r="K121" s="125">
        <v>62.407804233388077</v>
      </c>
      <c r="L121" s="217" t="s">
        <v>10</v>
      </c>
      <c r="M121" s="2"/>
      <c r="R121" s="2"/>
    </row>
    <row r="122" spans="1:18">
      <c r="A122" s="2"/>
      <c r="B122" s="624" t="s">
        <v>46</v>
      </c>
      <c r="C122" s="99">
        <v>74</v>
      </c>
      <c r="D122" s="99">
        <v>69</v>
      </c>
      <c r="E122" s="99">
        <v>60</v>
      </c>
      <c r="F122" s="99">
        <v>55</v>
      </c>
      <c r="G122" s="99">
        <v>71</v>
      </c>
      <c r="H122" s="99">
        <v>74.611015065448242</v>
      </c>
      <c r="I122" s="99">
        <v>63.546439758553966</v>
      </c>
      <c r="J122" s="99">
        <v>63.406002337774268</v>
      </c>
      <c r="K122" s="125">
        <v>66.320432145222057</v>
      </c>
      <c r="L122" s="217" t="s">
        <v>10</v>
      </c>
      <c r="M122" s="2"/>
      <c r="R122" s="2"/>
    </row>
    <row r="123" spans="1:18">
      <c r="A123" s="2"/>
      <c r="B123" s="624" t="s">
        <v>74</v>
      </c>
      <c r="C123" s="99">
        <v>13</v>
      </c>
      <c r="D123" s="99">
        <v>31</v>
      </c>
      <c r="E123" s="99">
        <v>29</v>
      </c>
      <c r="F123" s="99">
        <v>29</v>
      </c>
      <c r="G123" s="99">
        <v>30</v>
      </c>
      <c r="H123" s="99">
        <v>36.601630032106691</v>
      </c>
      <c r="I123" s="99">
        <v>37.41786700481881</v>
      </c>
      <c r="J123" s="99">
        <v>30.877458970917242</v>
      </c>
      <c r="K123" s="125">
        <v>29.612119500980345</v>
      </c>
      <c r="L123" s="217" t="s">
        <v>10</v>
      </c>
      <c r="M123" s="2"/>
      <c r="R123" s="2"/>
    </row>
    <row r="124" spans="1:18">
      <c r="A124" s="2"/>
      <c r="B124" s="624" t="s">
        <v>31</v>
      </c>
      <c r="C124" s="99">
        <v>158</v>
      </c>
      <c r="D124" s="99">
        <v>152</v>
      </c>
      <c r="E124" s="99">
        <v>161</v>
      </c>
      <c r="F124" s="99">
        <v>154</v>
      </c>
      <c r="G124" s="99">
        <v>152</v>
      </c>
      <c r="H124" s="99">
        <v>164.70733514448014</v>
      </c>
      <c r="I124" s="99">
        <v>156.46608047493274</v>
      </c>
      <c r="J124" s="99">
        <v>142.54006376053172</v>
      </c>
      <c r="K124" s="125">
        <v>155.08918492249308</v>
      </c>
      <c r="L124" s="217" t="s">
        <v>10</v>
      </c>
      <c r="M124" s="2"/>
      <c r="R124" s="2"/>
    </row>
    <row r="125" spans="1:18">
      <c r="A125" s="2"/>
      <c r="B125" s="624" t="s">
        <v>36</v>
      </c>
      <c r="C125" s="99">
        <v>144</v>
      </c>
      <c r="D125" s="99">
        <v>94</v>
      </c>
      <c r="E125" s="99">
        <v>108</v>
      </c>
      <c r="F125" s="99">
        <v>102</v>
      </c>
      <c r="G125" s="99">
        <v>114</v>
      </c>
      <c r="H125" s="99">
        <v>114.0281551000247</v>
      </c>
      <c r="I125" s="99">
        <v>107.67886401839273</v>
      </c>
      <c r="J125" s="99">
        <v>109.38289272833015</v>
      </c>
      <c r="K125" s="125">
        <v>111.63623898084344</v>
      </c>
      <c r="L125" s="217" t="s">
        <v>10</v>
      </c>
      <c r="M125" s="2"/>
      <c r="R125" s="2"/>
    </row>
    <row r="126" spans="1:18">
      <c r="A126" s="2"/>
      <c r="B126" s="624" t="s">
        <v>50</v>
      </c>
      <c r="C126" s="99">
        <v>141</v>
      </c>
      <c r="D126" s="99">
        <v>136</v>
      </c>
      <c r="E126" s="99">
        <v>145</v>
      </c>
      <c r="F126" s="99">
        <v>133</v>
      </c>
      <c r="G126" s="99">
        <v>148</v>
      </c>
      <c r="H126" s="99">
        <v>128.80958261299085</v>
      </c>
      <c r="I126" s="99">
        <v>124.76410597642607</v>
      </c>
      <c r="J126" s="99">
        <v>127.51051353323986</v>
      </c>
      <c r="K126" s="125">
        <v>135.51052526533209</v>
      </c>
      <c r="L126" s="217" t="s">
        <v>10</v>
      </c>
      <c r="M126" s="2"/>
      <c r="R126" s="2"/>
    </row>
    <row r="127" spans="1:18">
      <c r="A127" s="2"/>
      <c r="B127" s="624" t="s">
        <v>90</v>
      </c>
      <c r="C127" s="99">
        <v>108</v>
      </c>
      <c r="D127" s="99">
        <v>59</v>
      </c>
      <c r="E127" s="99">
        <v>67</v>
      </c>
      <c r="F127" s="99">
        <v>68</v>
      </c>
      <c r="G127" s="99">
        <v>61</v>
      </c>
      <c r="H127" s="99">
        <v>56.310200049394908</v>
      </c>
      <c r="I127" s="99">
        <v>56.812255422299508</v>
      </c>
      <c r="J127" s="99">
        <v>54.691952294836057</v>
      </c>
      <c r="K127" s="125">
        <v>66.351800970816313</v>
      </c>
      <c r="L127" s="217" t="s">
        <v>10</v>
      </c>
      <c r="M127" s="2"/>
      <c r="R127" s="2"/>
    </row>
    <row r="128" spans="1:18">
      <c r="A128" s="2"/>
      <c r="B128" s="624" t="s">
        <v>34</v>
      </c>
      <c r="C128" s="99">
        <v>132</v>
      </c>
      <c r="D128" s="99">
        <v>82</v>
      </c>
      <c r="E128" s="99">
        <v>98</v>
      </c>
      <c r="F128" s="99">
        <v>83</v>
      </c>
      <c r="G128" s="99">
        <v>91</v>
      </c>
      <c r="H128" s="99">
        <v>93.615707582119029</v>
      </c>
      <c r="I128" s="99">
        <v>90.526664732340961</v>
      </c>
      <c r="J128" s="99">
        <v>77.688336038194578</v>
      </c>
      <c r="K128" s="125">
        <v>93.478838544081825</v>
      </c>
      <c r="L128" s="217" t="s">
        <v>10</v>
      </c>
      <c r="M128" s="2"/>
      <c r="R128" s="2"/>
    </row>
    <row r="129" spans="1:18">
      <c r="A129" s="2"/>
      <c r="B129" s="624" t="s">
        <v>80</v>
      </c>
      <c r="C129" s="99">
        <v>82</v>
      </c>
      <c r="D129" s="99">
        <v>66</v>
      </c>
      <c r="E129" s="99">
        <v>77</v>
      </c>
      <c r="F129" s="99">
        <v>87</v>
      </c>
      <c r="G129" s="99">
        <v>81</v>
      </c>
      <c r="H129" s="99">
        <v>69.683872561126208</v>
      </c>
      <c r="I129" s="99">
        <v>62.865322361957418</v>
      </c>
      <c r="J129" s="99">
        <v>68.813801476236009</v>
      </c>
      <c r="K129" s="125">
        <v>74.295374549914953</v>
      </c>
      <c r="L129" s="217" t="s">
        <v>10</v>
      </c>
      <c r="M129" s="2"/>
      <c r="R129" s="2"/>
    </row>
    <row r="130" spans="1:18">
      <c r="A130" s="2"/>
      <c r="B130" s="624" t="s">
        <v>35</v>
      </c>
      <c r="C130" s="99">
        <v>107</v>
      </c>
      <c r="D130" s="99">
        <v>92</v>
      </c>
      <c r="E130" s="99">
        <v>92</v>
      </c>
      <c r="F130" s="99">
        <v>74</v>
      </c>
      <c r="G130" s="99">
        <v>65</v>
      </c>
      <c r="H130" s="99">
        <v>66.868362558656457</v>
      </c>
      <c r="I130" s="99">
        <v>98.286295506100601</v>
      </c>
      <c r="J130" s="99">
        <v>97.394521504563642</v>
      </c>
      <c r="K130" s="125">
        <v>86.568647446165087</v>
      </c>
      <c r="L130" s="217" t="s">
        <v>10</v>
      </c>
      <c r="M130" s="2"/>
      <c r="R130" s="2"/>
    </row>
    <row r="131" spans="1:18">
      <c r="A131" s="2"/>
      <c r="B131" s="624" t="s">
        <v>138</v>
      </c>
      <c r="C131" s="99">
        <v>54</v>
      </c>
      <c r="D131" s="99">
        <v>65</v>
      </c>
      <c r="E131" s="99">
        <v>60</v>
      </c>
      <c r="F131" s="99">
        <v>52</v>
      </c>
      <c r="G131" s="99">
        <v>55</v>
      </c>
      <c r="H131" s="99">
        <v>59.125710051864658</v>
      </c>
      <c r="I131" s="99">
        <v>56.881764033317729</v>
      </c>
      <c r="J131" s="99">
        <v>54.503682792685296</v>
      </c>
      <c r="K131" s="125">
        <v>57.06389460973346</v>
      </c>
      <c r="L131" s="217" t="s">
        <v>411</v>
      </c>
      <c r="M131" s="2"/>
      <c r="R131" s="2"/>
    </row>
    <row r="132" spans="1:18">
      <c r="A132" s="2"/>
      <c r="B132" s="624" t="s">
        <v>242</v>
      </c>
      <c r="C132" s="451"/>
      <c r="D132" s="451"/>
      <c r="E132" s="451"/>
      <c r="F132" s="451"/>
      <c r="G132" s="451"/>
      <c r="H132" s="451"/>
      <c r="I132" s="451"/>
      <c r="J132" s="604"/>
      <c r="K132" s="450"/>
      <c r="L132" s="217" t="s">
        <v>329</v>
      </c>
      <c r="M132" s="2"/>
      <c r="R132" s="2"/>
    </row>
    <row r="133" spans="1:18">
      <c r="A133" s="2"/>
      <c r="B133" s="624" t="s">
        <v>15</v>
      </c>
      <c r="C133" s="99">
        <v>77</v>
      </c>
      <c r="D133" s="99">
        <v>77</v>
      </c>
      <c r="E133" s="99">
        <v>112</v>
      </c>
      <c r="F133" s="99">
        <v>126</v>
      </c>
      <c r="G133" s="99">
        <v>106</v>
      </c>
      <c r="H133" s="99">
        <v>87.280810076562105</v>
      </c>
      <c r="I133" s="99">
        <v>93.975869824723745</v>
      </c>
      <c r="J133" s="99">
        <v>102.04327135154705</v>
      </c>
      <c r="K133" s="125">
        <v>97.662493906604112</v>
      </c>
      <c r="L133" s="217" t="s">
        <v>10</v>
      </c>
      <c r="M133" s="2"/>
      <c r="R133" s="2"/>
    </row>
    <row r="134" spans="1:18">
      <c r="A134" s="2"/>
      <c r="B134" s="624" t="s">
        <v>139</v>
      </c>
      <c r="C134" s="99">
        <v>85</v>
      </c>
      <c r="D134" s="99">
        <v>46</v>
      </c>
      <c r="E134" s="99">
        <v>50</v>
      </c>
      <c r="F134" s="99">
        <v>55</v>
      </c>
      <c r="G134" s="99">
        <v>61</v>
      </c>
      <c r="H134" s="99">
        <v>66.868362558656443</v>
      </c>
      <c r="I134" s="99">
        <v>66.571712418499914</v>
      </c>
      <c r="J134" s="99">
        <v>53.802542687136558</v>
      </c>
      <c r="K134" s="125">
        <v>60.53032720803661</v>
      </c>
      <c r="L134" s="217" t="s">
        <v>411</v>
      </c>
      <c r="M134" s="2"/>
      <c r="R134" s="2"/>
    </row>
    <row r="135" spans="1:18">
      <c r="A135" s="2"/>
      <c r="B135" s="624" t="s">
        <v>140</v>
      </c>
      <c r="C135" s="99">
        <v>71</v>
      </c>
      <c r="D135" s="99">
        <v>73</v>
      </c>
      <c r="E135" s="99">
        <v>72</v>
      </c>
      <c r="F135" s="99">
        <v>76</v>
      </c>
      <c r="G135" s="99">
        <v>83</v>
      </c>
      <c r="H135" s="99">
        <v>79.538157569770291</v>
      </c>
      <c r="I135" s="99">
        <v>87.458288496564492</v>
      </c>
      <c r="J135" s="99">
        <v>121.61909895469401</v>
      </c>
      <c r="K135" s="125">
        <v>82.951943127628596</v>
      </c>
      <c r="L135" s="217" t="s">
        <v>411</v>
      </c>
      <c r="M135" s="2"/>
      <c r="R135" s="2"/>
    </row>
    <row r="136" spans="1:18">
      <c r="A136" s="2"/>
      <c r="B136" s="624" t="s">
        <v>141</v>
      </c>
      <c r="C136" s="99">
        <v>180</v>
      </c>
      <c r="D136" s="99">
        <v>200</v>
      </c>
      <c r="E136" s="99">
        <v>262</v>
      </c>
      <c r="F136" s="99">
        <v>154</v>
      </c>
      <c r="G136" s="99">
        <v>161</v>
      </c>
      <c r="H136" s="99">
        <v>325.89528278587301</v>
      </c>
      <c r="I136" s="99">
        <v>330.2366697277626</v>
      </c>
      <c r="J136" s="99">
        <v>313.44553574776415</v>
      </c>
      <c r="K136" s="125">
        <v>240.82218603267495</v>
      </c>
      <c r="L136" s="217" t="s">
        <v>411</v>
      </c>
      <c r="M136" s="2"/>
      <c r="R136" s="2"/>
    </row>
    <row r="137" spans="1:18">
      <c r="A137" s="2"/>
      <c r="B137" s="624" t="s">
        <v>73</v>
      </c>
      <c r="C137" s="99">
        <v>88</v>
      </c>
      <c r="D137" s="99">
        <v>73</v>
      </c>
      <c r="E137" s="99">
        <v>92</v>
      </c>
      <c r="F137" s="99">
        <v>95</v>
      </c>
      <c r="G137" s="99">
        <v>112</v>
      </c>
      <c r="H137" s="99">
        <v>93.615707582119029</v>
      </c>
      <c r="I137" s="99">
        <v>80.554426619927298</v>
      </c>
      <c r="J137" s="99">
        <v>85.962941943854773</v>
      </c>
      <c r="K137" s="125">
        <v>90.016634518237638</v>
      </c>
      <c r="L137" s="217" t="s">
        <v>10</v>
      </c>
      <c r="M137" s="2"/>
      <c r="R137" s="2"/>
    </row>
    <row r="138" spans="1:18">
      <c r="A138" s="2"/>
      <c r="B138" s="624" t="s">
        <v>142</v>
      </c>
      <c r="C138" s="99">
        <v>58</v>
      </c>
      <c r="D138" s="99">
        <v>60</v>
      </c>
      <c r="E138" s="99">
        <v>74</v>
      </c>
      <c r="F138" s="99">
        <v>72</v>
      </c>
      <c r="G138" s="99">
        <v>67</v>
      </c>
      <c r="H138" s="99">
        <v>75.314892566065694</v>
      </c>
      <c r="I138" s="99">
        <v>74.574104071510561</v>
      </c>
      <c r="J138" s="99">
        <v>74.31235673874221</v>
      </c>
      <c r="K138" s="125">
        <v>69.40016917203981</v>
      </c>
      <c r="L138" s="217" t="s">
        <v>411</v>
      </c>
      <c r="M138" s="2"/>
      <c r="R138" s="2"/>
    </row>
    <row r="139" spans="1:18">
      <c r="A139" s="2"/>
      <c r="B139" s="624" t="s">
        <v>49</v>
      </c>
      <c r="C139" s="99">
        <v>73</v>
      </c>
      <c r="D139" s="99">
        <v>69</v>
      </c>
      <c r="E139" s="99">
        <v>70</v>
      </c>
      <c r="F139" s="99">
        <v>85</v>
      </c>
      <c r="G139" s="99">
        <v>98</v>
      </c>
      <c r="H139" s="99">
        <v>96.431217584588794</v>
      </c>
      <c r="I139" s="99">
        <v>101.23194902427424</v>
      </c>
      <c r="J139" s="99">
        <v>81.197394637797757</v>
      </c>
      <c r="K139" s="125">
        <v>84.232570155832605</v>
      </c>
      <c r="L139" s="217" t="s">
        <v>10</v>
      </c>
      <c r="M139" s="2"/>
      <c r="R139" s="2"/>
    </row>
    <row r="140" spans="1:18">
      <c r="A140" s="2"/>
      <c r="B140" s="624" t="s">
        <v>101</v>
      </c>
      <c r="C140" s="99">
        <v>199</v>
      </c>
      <c r="D140" s="99">
        <v>150</v>
      </c>
      <c r="E140" s="99">
        <v>186</v>
      </c>
      <c r="F140" s="99">
        <v>174</v>
      </c>
      <c r="G140" s="99">
        <v>175</v>
      </c>
      <c r="H140" s="99">
        <v>259.73079772783404</v>
      </c>
      <c r="I140" s="99">
        <v>271.8469031470168</v>
      </c>
      <c r="J140" s="99">
        <v>215.13933905465464</v>
      </c>
      <c r="K140" s="125">
        <v>203.83962999118816</v>
      </c>
      <c r="L140" s="217" t="s">
        <v>411</v>
      </c>
      <c r="M140" s="2"/>
      <c r="R140" s="2"/>
    </row>
    <row r="141" spans="1:18">
      <c r="A141" s="2"/>
      <c r="B141" s="624" t="s">
        <v>17</v>
      </c>
      <c r="C141" s="454">
        <v>222.42529019510991</v>
      </c>
      <c r="D141" s="454">
        <v>222.42529019510991</v>
      </c>
      <c r="E141" s="454">
        <v>222.42529019510991</v>
      </c>
      <c r="F141" s="454">
        <v>222.42529019510991</v>
      </c>
      <c r="G141" s="454">
        <v>222.42529019510991</v>
      </c>
      <c r="H141" s="99">
        <v>222.42529019510991</v>
      </c>
      <c r="I141" s="99">
        <v>189.60257808352259</v>
      </c>
      <c r="J141" s="99">
        <v>203.04173059396456</v>
      </c>
      <c r="K141" s="125">
        <v>215.89950623101831</v>
      </c>
      <c r="L141" s="217" t="s">
        <v>10</v>
      </c>
      <c r="M141" s="2"/>
      <c r="R141" s="2"/>
    </row>
    <row r="142" spans="1:18">
      <c r="A142" s="2"/>
      <c r="B142" s="624" t="s">
        <v>361</v>
      </c>
      <c r="C142" s="451"/>
      <c r="D142" s="451"/>
      <c r="E142" s="451"/>
      <c r="F142" s="451"/>
      <c r="G142" s="451"/>
      <c r="H142" s="451"/>
      <c r="I142" s="451"/>
      <c r="J142" s="604"/>
      <c r="K142" s="450"/>
      <c r="L142" s="217" t="s">
        <v>329</v>
      </c>
      <c r="M142" s="2"/>
      <c r="R142" s="2"/>
    </row>
    <row r="143" spans="1:18">
      <c r="A143" s="2"/>
      <c r="B143" s="624" t="s">
        <v>143</v>
      </c>
      <c r="C143" s="99">
        <v>53</v>
      </c>
      <c r="D143" s="99">
        <v>71</v>
      </c>
      <c r="E143" s="99">
        <v>107</v>
      </c>
      <c r="F143" s="99">
        <v>69</v>
      </c>
      <c r="G143" s="99">
        <v>69</v>
      </c>
      <c r="H143" s="99">
        <v>65.460607557421596</v>
      </c>
      <c r="I143" s="99">
        <v>61.292937738482379</v>
      </c>
      <c r="J143" s="99">
        <v>59.751668287660195</v>
      </c>
      <c r="K143" s="125">
        <v>69.438151697945528</v>
      </c>
      <c r="L143" s="217" t="s">
        <v>411</v>
      </c>
      <c r="M143" s="2"/>
      <c r="R143" s="2"/>
    </row>
    <row r="144" spans="1:18">
      <c r="A144" s="2"/>
      <c r="B144" s="624" t="s">
        <v>144</v>
      </c>
      <c r="C144" s="99">
        <v>47</v>
      </c>
      <c r="D144" s="99">
        <v>29</v>
      </c>
      <c r="E144" s="99">
        <v>42</v>
      </c>
      <c r="F144" s="99">
        <v>45</v>
      </c>
      <c r="G144" s="99">
        <v>49</v>
      </c>
      <c r="H144" s="99">
        <v>52.086935045690282</v>
      </c>
      <c r="I144" s="99">
        <v>51.636056118466037</v>
      </c>
      <c r="J144" s="99">
        <v>46.993135542613587</v>
      </c>
      <c r="K144" s="125">
        <v>45.339515838346237</v>
      </c>
      <c r="L144" s="217" t="s">
        <v>411</v>
      </c>
      <c r="M144" s="2"/>
      <c r="R144" s="2"/>
    </row>
    <row r="145" spans="1:18">
      <c r="A145" s="2"/>
      <c r="B145" s="624" t="s">
        <v>43</v>
      </c>
      <c r="C145" s="99">
        <v>100</v>
      </c>
      <c r="D145" s="99">
        <v>89</v>
      </c>
      <c r="E145" s="99">
        <v>108</v>
      </c>
      <c r="F145" s="99">
        <v>117</v>
      </c>
      <c r="G145" s="99">
        <v>112</v>
      </c>
      <c r="H145" s="99">
        <v>112.6204000987898</v>
      </c>
      <c r="I145" s="99">
        <v>108.59080530147629</v>
      </c>
      <c r="J145" s="99">
        <v>103.49647951071816</v>
      </c>
      <c r="K145" s="125">
        <v>106.33846061387302</v>
      </c>
      <c r="L145" s="217" t="s">
        <v>10</v>
      </c>
      <c r="M145" s="2"/>
      <c r="R145" s="2"/>
    </row>
    <row r="146" spans="1:18">
      <c r="A146" s="2"/>
      <c r="B146" s="624" t="s">
        <v>243</v>
      </c>
      <c r="C146" s="451"/>
      <c r="D146" s="451"/>
      <c r="E146" s="451"/>
      <c r="F146" s="451"/>
      <c r="G146" s="451"/>
      <c r="H146" s="451"/>
      <c r="I146" s="451"/>
      <c r="J146" s="604"/>
      <c r="K146" s="450"/>
      <c r="L146" s="217" t="s">
        <v>329</v>
      </c>
      <c r="M146" s="2"/>
      <c r="R146" s="2"/>
    </row>
    <row r="147" spans="1:18">
      <c r="A147" s="2"/>
      <c r="B147" s="624" t="s">
        <v>145</v>
      </c>
      <c r="C147" s="99">
        <v>66</v>
      </c>
      <c r="D147" s="99">
        <v>102</v>
      </c>
      <c r="E147" s="99">
        <v>116</v>
      </c>
      <c r="F147" s="99">
        <v>110</v>
      </c>
      <c r="G147" s="99">
        <v>112</v>
      </c>
      <c r="H147" s="99">
        <v>101.35836008891084</v>
      </c>
      <c r="I147" s="99">
        <v>85.963657115681031</v>
      </c>
      <c r="J147" s="99">
        <v>100.1218054034577</v>
      </c>
      <c r="K147" s="125">
        <v>99.180477826006182</v>
      </c>
      <c r="L147" s="217" t="s">
        <v>411</v>
      </c>
      <c r="M147" s="2"/>
      <c r="R147" s="2"/>
    </row>
    <row r="148" spans="1:18">
      <c r="A148" s="2"/>
      <c r="B148" s="624" t="s">
        <v>244</v>
      </c>
      <c r="C148" s="451"/>
      <c r="D148" s="451"/>
      <c r="E148" s="451"/>
      <c r="F148" s="451"/>
      <c r="G148" s="451"/>
      <c r="H148" s="451"/>
      <c r="I148" s="451"/>
      <c r="J148" s="604"/>
      <c r="K148" s="450"/>
      <c r="L148" s="217" t="s">
        <v>329</v>
      </c>
      <c r="M148" s="2"/>
      <c r="R148" s="2"/>
    </row>
    <row r="149" spans="1:18">
      <c r="A149" s="2"/>
      <c r="B149" s="624" t="s">
        <v>245</v>
      </c>
      <c r="C149" s="454">
        <v>24.635712521610269</v>
      </c>
      <c r="D149" s="454">
        <v>24.635712521610269</v>
      </c>
      <c r="E149" s="454">
        <v>24.635712521610269</v>
      </c>
      <c r="F149" s="454">
        <v>24.635712521610269</v>
      </c>
      <c r="G149" s="454">
        <v>24.635712521610269</v>
      </c>
      <c r="H149" s="99">
        <v>24.635712521610269</v>
      </c>
      <c r="I149" s="454">
        <v>24.635712521610269</v>
      </c>
      <c r="J149" s="454">
        <v>24.635712521610269</v>
      </c>
      <c r="K149" s="125">
        <v>24.635712521610266</v>
      </c>
      <c r="L149" s="217" t="s">
        <v>329</v>
      </c>
      <c r="M149" s="2"/>
      <c r="R149" s="2"/>
    </row>
    <row r="150" spans="1:18">
      <c r="A150" s="2"/>
      <c r="B150" s="624" t="s">
        <v>146</v>
      </c>
      <c r="C150" s="99">
        <v>82</v>
      </c>
      <c r="D150" s="99">
        <v>127</v>
      </c>
      <c r="E150" s="99">
        <v>149</v>
      </c>
      <c r="F150" s="99">
        <v>159</v>
      </c>
      <c r="G150" s="99">
        <v>138</v>
      </c>
      <c r="H150" s="99">
        <v>140.0716226228698</v>
      </c>
      <c r="I150" s="99">
        <v>138.86109383728922</v>
      </c>
      <c r="J150" s="99">
        <v>134.69442645433691</v>
      </c>
      <c r="K150" s="125">
        <v>133.57839286431198</v>
      </c>
      <c r="L150" s="217" t="s">
        <v>411</v>
      </c>
      <c r="M150" s="2"/>
      <c r="R150" s="2"/>
    </row>
    <row r="151" spans="1:18">
      <c r="A151" s="2"/>
      <c r="B151" s="624" t="s">
        <v>71</v>
      </c>
      <c r="C151" s="99">
        <v>95</v>
      </c>
      <c r="D151" s="99">
        <v>118</v>
      </c>
      <c r="E151" s="99">
        <v>173</v>
      </c>
      <c r="F151" s="99">
        <v>196</v>
      </c>
      <c r="G151" s="99">
        <v>193</v>
      </c>
      <c r="H151" s="99">
        <v>103.46999259076316</v>
      </c>
      <c r="I151" s="99">
        <v>104.6473543802674</v>
      </c>
      <c r="J151" s="454">
        <v>104.6473543802674</v>
      </c>
      <c r="K151" s="125">
        <v>135.97058766891223</v>
      </c>
      <c r="L151" s="217" t="s">
        <v>10</v>
      </c>
      <c r="M151" s="2"/>
      <c r="R151" s="2"/>
    </row>
    <row r="152" spans="1:18">
      <c r="A152" s="2"/>
      <c r="B152" s="624" t="s">
        <v>72</v>
      </c>
      <c r="C152" s="99">
        <v>117</v>
      </c>
      <c r="D152" s="99">
        <v>99</v>
      </c>
      <c r="E152" s="99">
        <v>101</v>
      </c>
      <c r="F152" s="99">
        <v>100</v>
      </c>
      <c r="G152" s="99">
        <v>93</v>
      </c>
      <c r="H152" s="99">
        <v>80.945912571005181</v>
      </c>
      <c r="I152" s="99">
        <v>77.267499758949938</v>
      </c>
      <c r="J152" s="99">
        <v>80.16879943354067</v>
      </c>
      <c r="K152" s="125">
        <v>93.547776470436986</v>
      </c>
      <c r="L152" s="217" t="s">
        <v>10</v>
      </c>
      <c r="M152" s="2"/>
      <c r="R152" s="2"/>
    </row>
    <row r="153" spans="1:18">
      <c r="A153" s="2"/>
      <c r="B153" s="624" t="s">
        <v>147</v>
      </c>
      <c r="C153" s="99">
        <v>63</v>
      </c>
      <c r="D153" s="99">
        <v>61</v>
      </c>
      <c r="E153" s="99">
        <v>37</v>
      </c>
      <c r="F153" s="99">
        <v>83</v>
      </c>
      <c r="G153" s="99">
        <v>65</v>
      </c>
      <c r="H153" s="99">
        <v>52.790812546307734</v>
      </c>
      <c r="I153" s="99">
        <v>62.544675677399233</v>
      </c>
      <c r="J153" s="99">
        <v>62.034185312220828</v>
      </c>
      <c r="K153" s="125">
        <v>60.796209191990975</v>
      </c>
      <c r="L153" s="217" t="s">
        <v>411</v>
      </c>
      <c r="M153" s="2"/>
      <c r="R153" s="2"/>
    </row>
    <row r="154" spans="1:18">
      <c r="A154" s="2"/>
      <c r="B154" s="624" t="s">
        <v>62</v>
      </c>
      <c r="C154" s="99">
        <v>182</v>
      </c>
      <c r="D154" s="99">
        <v>152</v>
      </c>
      <c r="E154" s="99">
        <v>267</v>
      </c>
      <c r="F154" s="99">
        <v>274</v>
      </c>
      <c r="G154" s="99">
        <v>230</v>
      </c>
      <c r="H154" s="99">
        <v>280.14324524573965</v>
      </c>
      <c r="I154" s="99">
        <v>307.00519486852107</v>
      </c>
      <c r="J154" s="99">
        <v>400.20190163055611</v>
      </c>
      <c r="K154" s="125">
        <v>261.54379271810211</v>
      </c>
      <c r="L154" s="217" t="s">
        <v>10</v>
      </c>
      <c r="M154" s="2"/>
      <c r="R154" s="2"/>
    </row>
    <row r="155" spans="1:18">
      <c r="A155" s="2"/>
      <c r="B155" s="624" t="s">
        <v>82</v>
      </c>
      <c r="C155" s="454">
        <v>116.139787601877</v>
      </c>
      <c r="D155" s="454">
        <v>116.139787601877</v>
      </c>
      <c r="E155" s="454">
        <v>116.139787601877</v>
      </c>
      <c r="F155" s="454">
        <v>116.139787601877</v>
      </c>
      <c r="G155" s="454">
        <v>116.139787601877</v>
      </c>
      <c r="H155" s="99">
        <v>116.139787601877</v>
      </c>
      <c r="I155" s="99">
        <v>110.95419612708857</v>
      </c>
      <c r="J155" s="99">
        <v>106.69661135779415</v>
      </c>
      <c r="K155" s="125">
        <v>114.31119163701811</v>
      </c>
      <c r="L155" s="217" t="s">
        <v>329</v>
      </c>
      <c r="M155" s="2"/>
      <c r="R155" s="2"/>
    </row>
    <row r="156" spans="1:18">
      <c r="A156" s="2"/>
      <c r="B156" s="624" t="s">
        <v>105</v>
      </c>
      <c r="C156" s="99">
        <v>56</v>
      </c>
      <c r="D156" s="99">
        <v>56</v>
      </c>
      <c r="E156" s="99">
        <v>55</v>
      </c>
      <c r="F156" s="99">
        <v>59</v>
      </c>
      <c r="G156" s="99">
        <v>71</v>
      </c>
      <c r="H156" s="99">
        <v>70.387750061743631</v>
      </c>
      <c r="I156" s="99">
        <v>70.498376619197458</v>
      </c>
      <c r="J156" s="99">
        <v>70.017503080240033</v>
      </c>
      <c r="K156" s="125">
        <v>63.487953720147644</v>
      </c>
      <c r="L156" s="217" t="s">
        <v>411</v>
      </c>
      <c r="M156" s="2"/>
      <c r="R156" s="2"/>
    </row>
    <row r="157" spans="1:18">
      <c r="A157" s="2"/>
      <c r="B157" s="624" t="s">
        <v>148</v>
      </c>
      <c r="C157" s="99">
        <v>48</v>
      </c>
      <c r="D157" s="99">
        <v>47</v>
      </c>
      <c r="E157" s="99">
        <v>46</v>
      </c>
      <c r="F157" s="99">
        <v>44</v>
      </c>
      <c r="G157" s="99">
        <v>53</v>
      </c>
      <c r="H157" s="99">
        <v>49.975302543837977</v>
      </c>
      <c r="I157" s="99">
        <v>43.742173640880885</v>
      </c>
      <c r="J157" s="99">
        <v>44.766972098095223</v>
      </c>
      <c r="K157" s="125">
        <v>47.060556035351759</v>
      </c>
      <c r="L157" s="217" t="s">
        <v>411</v>
      </c>
      <c r="M157" s="2"/>
      <c r="R157" s="2"/>
    </row>
    <row r="158" spans="1:18">
      <c r="A158" s="2"/>
      <c r="B158" s="624" t="s">
        <v>326</v>
      </c>
      <c r="C158" s="99">
        <v>72</v>
      </c>
      <c r="D158" s="99">
        <v>69</v>
      </c>
      <c r="E158" s="99">
        <v>106</v>
      </c>
      <c r="F158" s="99">
        <v>116</v>
      </c>
      <c r="G158" s="99">
        <v>120</v>
      </c>
      <c r="H158" s="99">
        <v>94.319585082736495</v>
      </c>
      <c r="I158" s="99">
        <v>85.211791191923155</v>
      </c>
      <c r="J158" s="99">
        <v>105.38455729875112</v>
      </c>
      <c r="K158" s="125">
        <v>95.989491696676339</v>
      </c>
      <c r="L158" s="217" t="s">
        <v>411</v>
      </c>
      <c r="M158" s="2"/>
      <c r="R158" s="2"/>
    </row>
    <row r="159" spans="1:18">
      <c r="A159" s="2"/>
      <c r="B159" s="624" t="s">
        <v>149</v>
      </c>
      <c r="C159" s="99">
        <v>64</v>
      </c>
      <c r="D159" s="99">
        <v>204</v>
      </c>
      <c r="E159" s="99">
        <v>97</v>
      </c>
      <c r="F159" s="99">
        <v>103</v>
      </c>
      <c r="G159" s="454">
        <v>103</v>
      </c>
      <c r="H159" s="99">
        <v>103.46999259076316</v>
      </c>
      <c r="I159" s="454">
        <v>103.46999259076316</v>
      </c>
      <c r="J159" s="99">
        <v>102.95586501679088</v>
      </c>
      <c r="K159" s="125">
        <v>110.11198127478964</v>
      </c>
      <c r="L159" s="217" t="s">
        <v>411</v>
      </c>
      <c r="M159" s="2"/>
      <c r="R159" s="2"/>
    </row>
    <row r="160" spans="1:18">
      <c r="A160" s="2"/>
      <c r="B160" s="624" t="s">
        <v>150</v>
      </c>
      <c r="C160" s="99">
        <v>51</v>
      </c>
      <c r="D160" s="99">
        <v>51</v>
      </c>
      <c r="E160" s="99">
        <v>44</v>
      </c>
      <c r="F160" s="99">
        <v>43</v>
      </c>
      <c r="G160" s="99">
        <v>43</v>
      </c>
      <c r="H160" s="99">
        <v>57.717955050629776</v>
      </c>
      <c r="I160" s="99">
        <v>52.00875222238642</v>
      </c>
      <c r="J160" s="99">
        <v>55.418537227235277</v>
      </c>
      <c r="K160" s="125">
        <v>49.643155562531433</v>
      </c>
      <c r="L160" s="217" t="s">
        <v>411</v>
      </c>
      <c r="M160" s="2"/>
      <c r="R160" s="2"/>
    </row>
    <row r="161" spans="1:18">
      <c r="A161" s="2"/>
      <c r="B161" s="624" t="s">
        <v>30</v>
      </c>
      <c r="C161" s="99">
        <v>132</v>
      </c>
      <c r="D161" s="99">
        <v>114</v>
      </c>
      <c r="E161" s="99">
        <v>199</v>
      </c>
      <c r="F161" s="99">
        <v>199</v>
      </c>
      <c r="G161" s="99">
        <v>220</v>
      </c>
      <c r="H161" s="99">
        <v>144.29488762657442</v>
      </c>
      <c r="I161" s="99">
        <v>133.44253045590756</v>
      </c>
      <c r="J161" s="99">
        <v>146.04402548660576</v>
      </c>
      <c r="K161" s="125">
        <v>160.97268044613597</v>
      </c>
      <c r="L161" s="217" t="s">
        <v>10</v>
      </c>
      <c r="M161" s="2"/>
      <c r="R161" s="2"/>
    </row>
    <row r="162" spans="1:18">
      <c r="A162" s="2"/>
      <c r="B162" s="624" t="s">
        <v>246</v>
      </c>
      <c r="C162" s="451"/>
      <c r="D162" s="451"/>
      <c r="E162" s="451"/>
      <c r="F162" s="451"/>
      <c r="G162" s="451"/>
      <c r="H162" s="451"/>
      <c r="I162" s="451"/>
      <c r="J162" s="604"/>
      <c r="K162" s="450"/>
      <c r="L162" s="217" t="s">
        <v>329</v>
      </c>
      <c r="M162" s="2"/>
      <c r="R162" s="2"/>
    </row>
    <row r="163" spans="1:18">
      <c r="A163" s="2"/>
      <c r="B163" s="624" t="s">
        <v>247</v>
      </c>
      <c r="C163" s="454">
        <v>126.69795011113854</v>
      </c>
      <c r="D163" s="454">
        <v>126.69795011113854</v>
      </c>
      <c r="E163" s="454">
        <v>126.69795011113854</v>
      </c>
      <c r="F163" s="454">
        <v>126.69795011113854</v>
      </c>
      <c r="G163" s="454">
        <v>126.69795011113854</v>
      </c>
      <c r="H163" s="99">
        <v>126.69795011113854</v>
      </c>
      <c r="I163" s="99">
        <v>150.375072743901</v>
      </c>
      <c r="J163" s="454">
        <v>150.375072743901</v>
      </c>
      <c r="K163" s="125">
        <v>132.61723076932915</v>
      </c>
      <c r="L163" s="217" t="s">
        <v>329</v>
      </c>
      <c r="M163" s="2"/>
      <c r="R163" s="2"/>
    </row>
    <row r="164" spans="1:18">
      <c r="A164" s="2"/>
      <c r="B164" s="624" t="s">
        <v>38</v>
      </c>
      <c r="C164" s="99">
        <v>360</v>
      </c>
      <c r="D164" s="99">
        <v>366</v>
      </c>
      <c r="E164" s="99">
        <v>162</v>
      </c>
      <c r="F164" s="99">
        <v>171</v>
      </c>
      <c r="G164" s="99">
        <v>106</v>
      </c>
      <c r="H164" s="99">
        <v>194.97406767102984</v>
      </c>
      <c r="I164" s="99">
        <v>181.54388865130636</v>
      </c>
      <c r="J164" s="454">
        <v>181.54388865130636</v>
      </c>
      <c r="K164" s="125">
        <v>215.38273062170532</v>
      </c>
      <c r="L164" s="217" t="s">
        <v>10</v>
      </c>
      <c r="M164" s="2"/>
      <c r="R164" s="2"/>
    </row>
    <row r="165" spans="1:18">
      <c r="A165" s="2"/>
      <c r="B165" s="624" t="s">
        <v>151</v>
      </c>
      <c r="C165" s="99">
        <v>76</v>
      </c>
      <c r="D165" s="99">
        <v>106</v>
      </c>
      <c r="E165" s="99">
        <v>74</v>
      </c>
      <c r="F165" s="99">
        <v>77</v>
      </c>
      <c r="G165" s="99">
        <v>73</v>
      </c>
      <c r="H165" s="99">
        <v>67.572240059273895</v>
      </c>
      <c r="I165" s="99">
        <v>69.607637831561703</v>
      </c>
      <c r="J165" s="99">
        <v>81.941682721779472</v>
      </c>
      <c r="K165" s="125">
        <v>78.140195076576873</v>
      </c>
      <c r="L165" s="217" t="s">
        <v>411</v>
      </c>
      <c r="M165" s="2"/>
      <c r="R165" s="2"/>
    </row>
    <row r="166" spans="1:18">
      <c r="A166" s="2"/>
      <c r="B166" s="624" t="s">
        <v>152</v>
      </c>
      <c r="C166" s="99">
        <v>88</v>
      </c>
      <c r="D166" s="99">
        <v>104</v>
      </c>
      <c r="E166" s="99">
        <v>143</v>
      </c>
      <c r="F166" s="454">
        <v>143</v>
      </c>
      <c r="G166" s="454">
        <v>102.7661150901457</v>
      </c>
      <c r="H166" s="99">
        <v>102.7661150901457</v>
      </c>
      <c r="I166" s="99">
        <v>98.269715049102928</v>
      </c>
      <c r="J166" s="99">
        <v>111.64414928216819</v>
      </c>
      <c r="K166" s="125">
        <v>111.68076181394532</v>
      </c>
      <c r="L166" s="217" t="s">
        <v>411</v>
      </c>
      <c r="M166" s="2"/>
      <c r="R166" s="2"/>
    </row>
    <row r="167" spans="1:18">
      <c r="A167" s="2"/>
      <c r="B167" s="624" t="s">
        <v>153</v>
      </c>
      <c r="C167" s="99">
        <v>82</v>
      </c>
      <c r="D167" s="99">
        <v>79</v>
      </c>
      <c r="E167" s="99">
        <v>79</v>
      </c>
      <c r="F167" s="99">
        <v>80</v>
      </c>
      <c r="G167" s="99">
        <v>73</v>
      </c>
      <c r="H167" s="99">
        <v>66.868362558656457</v>
      </c>
      <c r="I167" s="99">
        <v>60.151132460624389</v>
      </c>
      <c r="J167" s="99">
        <v>62.295883821933195</v>
      </c>
      <c r="K167" s="125">
        <v>72.789422355151757</v>
      </c>
      <c r="L167" s="217" t="s">
        <v>411</v>
      </c>
      <c r="M167" s="2"/>
      <c r="R167" s="2"/>
    </row>
    <row r="168" spans="1:18">
      <c r="A168" s="2"/>
      <c r="B168" s="624" t="s">
        <v>248</v>
      </c>
      <c r="C168" s="99">
        <v>47</v>
      </c>
      <c r="D168" s="99">
        <v>44</v>
      </c>
      <c r="E168" s="99">
        <v>37</v>
      </c>
      <c r="F168" s="99">
        <v>35</v>
      </c>
      <c r="G168" s="99">
        <v>35</v>
      </c>
      <c r="H168" s="99">
        <v>35.193875030871816</v>
      </c>
      <c r="I168" s="99">
        <v>33.962319967731489</v>
      </c>
      <c r="J168" s="99">
        <v>34.519114167706931</v>
      </c>
      <c r="K168" s="125">
        <v>37.709413645788786</v>
      </c>
      <c r="L168" s="217" t="s">
        <v>329</v>
      </c>
      <c r="M168" s="2"/>
      <c r="R168" s="2"/>
    </row>
    <row r="169" spans="1:18">
      <c r="A169" s="2"/>
      <c r="B169" s="624" t="s">
        <v>356</v>
      </c>
      <c r="C169" s="99">
        <v>83</v>
      </c>
      <c r="D169" s="99">
        <v>93</v>
      </c>
      <c r="E169" s="99">
        <v>107</v>
      </c>
      <c r="F169" s="99">
        <v>93</v>
      </c>
      <c r="G169" s="99">
        <v>89</v>
      </c>
      <c r="H169" s="99">
        <v>83.761422573474917</v>
      </c>
      <c r="I169" s="99">
        <v>81.032972174504621</v>
      </c>
      <c r="J169" s="99">
        <v>92.03778702149404</v>
      </c>
      <c r="K169" s="125">
        <v>90.229022721184194</v>
      </c>
      <c r="L169" s="217" t="s">
        <v>10</v>
      </c>
      <c r="M169" s="2"/>
      <c r="R169" s="2"/>
    </row>
    <row r="170" spans="1:18">
      <c r="A170" s="2"/>
      <c r="B170" s="624" t="s">
        <v>25</v>
      </c>
      <c r="C170" s="99">
        <v>320</v>
      </c>
      <c r="D170" s="99">
        <v>357</v>
      </c>
      <c r="E170" s="99">
        <v>257</v>
      </c>
      <c r="F170" s="99">
        <v>199</v>
      </c>
      <c r="G170" s="454">
        <v>199</v>
      </c>
      <c r="H170" s="454">
        <v>214.29034343417914</v>
      </c>
      <c r="I170" s="99">
        <v>214.29034343417914</v>
      </c>
      <c r="J170" s="99">
        <v>210.23978548335936</v>
      </c>
      <c r="K170" s="125">
        <v>246.35255904396473</v>
      </c>
      <c r="L170" s="217" t="s">
        <v>10</v>
      </c>
      <c r="M170" s="2"/>
      <c r="R170" s="2"/>
    </row>
    <row r="171" spans="1:18">
      <c r="A171" s="2"/>
      <c r="B171" s="624" t="s">
        <v>20</v>
      </c>
      <c r="C171" s="454">
        <v>87</v>
      </c>
      <c r="D171" s="99">
        <v>87</v>
      </c>
      <c r="E171" s="99">
        <v>110</v>
      </c>
      <c r="F171" s="99">
        <v>151</v>
      </c>
      <c r="G171" s="99">
        <v>136</v>
      </c>
      <c r="H171" s="99">
        <v>120.36305260558163</v>
      </c>
      <c r="I171" s="99">
        <v>103.85865589567105</v>
      </c>
      <c r="J171" s="99">
        <v>143.30523898918707</v>
      </c>
      <c r="K171" s="125">
        <v>117.31586843630497</v>
      </c>
      <c r="L171" s="217" t="s">
        <v>10</v>
      </c>
      <c r="M171" s="2"/>
      <c r="R171" s="2"/>
    </row>
    <row r="172" spans="1:18">
      <c r="A172" s="2"/>
      <c r="B172" s="624" t="s">
        <v>154</v>
      </c>
      <c r="C172" s="99">
        <v>33</v>
      </c>
      <c r="D172" s="99">
        <v>33</v>
      </c>
      <c r="E172" s="99">
        <v>31</v>
      </c>
      <c r="F172" s="99">
        <v>32</v>
      </c>
      <c r="G172" s="99">
        <v>31</v>
      </c>
      <c r="H172" s="99">
        <v>28.858977525314895</v>
      </c>
      <c r="I172" s="99">
        <v>28.46034001761593</v>
      </c>
      <c r="J172" s="99">
        <v>32.218145776475751</v>
      </c>
      <c r="K172" s="125">
        <v>31.192182914925819</v>
      </c>
      <c r="L172" s="217" t="s">
        <v>411</v>
      </c>
      <c r="M172" s="2"/>
      <c r="R172" s="2"/>
    </row>
    <row r="173" spans="1:18">
      <c r="A173" s="2"/>
      <c r="B173" s="624" t="s">
        <v>362</v>
      </c>
      <c r="C173" s="454">
        <v>24</v>
      </c>
      <c r="D173" s="454">
        <v>24</v>
      </c>
      <c r="E173" s="99">
        <v>24</v>
      </c>
      <c r="F173" s="99">
        <v>23</v>
      </c>
      <c r="G173" s="99">
        <v>16</v>
      </c>
      <c r="H173" s="454">
        <v>16</v>
      </c>
      <c r="I173" s="454">
        <v>16</v>
      </c>
      <c r="J173" s="454">
        <v>16</v>
      </c>
      <c r="K173" s="125">
        <v>19.875</v>
      </c>
      <c r="L173" s="217" t="s">
        <v>329</v>
      </c>
      <c r="M173" s="2"/>
      <c r="R173" s="2"/>
    </row>
    <row r="174" spans="1:18">
      <c r="A174" s="2"/>
      <c r="B174" s="624" t="s">
        <v>79</v>
      </c>
      <c r="C174" s="99">
        <v>90</v>
      </c>
      <c r="D174" s="99">
        <v>149</v>
      </c>
      <c r="E174" s="99">
        <v>115</v>
      </c>
      <c r="F174" s="99">
        <v>125</v>
      </c>
      <c r="G174" s="99">
        <v>75</v>
      </c>
      <c r="H174" s="99">
        <v>94.319585082736452</v>
      </c>
      <c r="I174" s="99">
        <v>99.638245248851618</v>
      </c>
      <c r="J174" s="99">
        <v>97.651628645929108</v>
      </c>
      <c r="K174" s="125">
        <v>105.70118237218965</v>
      </c>
      <c r="L174" s="217" t="s">
        <v>10</v>
      </c>
      <c r="M174" s="2"/>
      <c r="R174" s="2"/>
    </row>
    <row r="175" spans="1:18">
      <c r="A175" s="2"/>
      <c r="B175" s="624" t="s">
        <v>109</v>
      </c>
      <c r="C175" s="99">
        <v>116</v>
      </c>
      <c r="D175" s="99">
        <v>114</v>
      </c>
      <c r="E175" s="99">
        <v>97</v>
      </c>
      <c r="F175" s="99">
        <v>115</v>
      </c>
      <c r="G175" s="99">
        <v>110</v>
      </c>
      <c r="H175" s="99">
        <v>110.50876759693749</v>
      </c>
      <c r="I175" s="99">
        <v>95.25121785984048</v>
      </c>
      <c r="J175" s="99">
        <v>104.75134662631372</v>
      </c>
      <c r="K175" s="125">
        <v>107.81391651038646</v>
      </c>
      <c r="L175" s="217" t="s">
        <v>10</v>
      </c>
      <c r="M175" s="2"/>
      <c r="R175" s="2"/>
    </row>
    <row r="176" spans="1:18">
      <c r="A176" s="2"/>
      <c r="B176" s="624" t="s">
        <v>155</v>
      </c>
      <c r="C176" s="99">
        <v>133</v>
      </c>
      <c r="D176" s="99">
        <v>197</v>
      </c>
      <c r="E176" s="99">
        <v>175</v>
      </c>
      <c r="F176" s="99">
        <v>156</v>
      </c>
      <c r="G176" s="99">
        <v>226</v>
      </c>
      <c r="H176" s="99">
        <v>224.53692269696219</v>
      </c>
      <c r="I176" s="99">
        <v>248.13208461762315</v>
      </c>
      <c r="J176" s="99">
        <v>168.90460251201324</v>
      </c>
      <c r="K176" s="125">
        <v>191.07170122832483</v>
      </c>
      <c r="L176" s="217" t="s">
        <v>411</v>
      </c>
      <c r="M176" s="2"/>
      <c r="R176" s="2"/>
    </row>
    <row r="177" spans="1:18">
      <c r="A177" s="2"/>
      <c r="B177" s="624" t="s">
        <v>98</v>
      </c>
      <c r="C177" s="99">
        <v>75</v>
      </c>
      <c r="D177" s="99">
        <v>92</v>
      </c>
      <c r="E177" s="99">
        <v>80</v>
      </c>
      <c r="F177" s="99">
        <v>108</v>
      </c>
      <c r="G177" s="99">
        <v>69</v>
      </c>
      <c r="H177" s="99">
        <v>112.62040009878982</v>
      </c>
      <c r="I177" s="99">
        <v>114.45370905201939</v>
      </c>
      <c r="J177" s="99">
        <v>108.03489997506533</v>
      </c>
      <c r="K177" s="125">
        <v>94.888626140734303</v>
      </c>
      <c r="L177" s="217" t="s">
        <v>411</v>
      </c>
      <c r="M177" s="2"/>
      <c r="R177" s="2"/>
    </row>
    <row r="178" spans="1:18">
      <c r="A178" s="2"/>
      <c r="B178" s="624" t="s">
        <v>156</v>
      </c>
      <c r="C178" s="99">
        <v>74</v>
      </c>
      <c r="D178" s="99">
        <v>55</v>
      </c>
      <c r="E178" s="99">
        <v>61</v>
      </c>
      <c r="F178" s="99">
        <v>61</v>
      </c>
      <c r="G178" s="99">
        <v>55</v>
      </c>
      <c r="H178" s="99">
        <v>53.494690046925164</v>
      </c>
      <c r="I178" s="99">
        <v>49.620461183737667</v>
      </c>
      <c r="J178" s="99">
        <v>54.115168997090201</v>
      </c>
      <c r="K178" s="125">
        <v>57.903790028469132</v>
      </c>
      <c r="L178" s="217" t="s">
        <v>411</v>
      </c>
      <c r="M178" s="2"/>
      <c r="R178" s="2"/>
    </row>
    <row r="179" spans="1:18">
      <c r="A179" s="2"/>
      <c r="B179" s="624" t="s">
        <v>61</v>
      </c>
      <c r="C179" s="99">
        <v>123</v>
      </c>
      <c r="D179" s="99">
        <v>130</v>
      </c>
      <c r="E179" s="99">
        <v>131</v>
      </c>
      <c r="F179" s="99">
        <v>120</v>
      </c>
      <c r="G179" s="99">
        <v>134</v>
      </c>
      <c r="H179" s="99">
        <v>126.69795011113855</v>
      </c>
      <c r="I179" s="99">
        <v>114.42216020252327</v>
      </c>
      <c r="J179" s="99">
        <v>122.65166826540511</v>
      </c>
      <c r="K179" s="125">
        <v>125.22147232238336</v>
      </c>
      <c r="L179" s="217" t="s">
        <v>10</v>
      </c>
      <c r="M179" s="2"/>
      <c r="R179" s="2"/>
    </row>
    <row r="180" spans="1:18">
      <c r="A180" s="2"/>
      <c r="B180" s="624" t="s">
        <v>54</v>
      </c>
      <c r="C180" s="99">
        <v>188</v>
      </c>
      <c r="D180" s="99">
        <v>122</v>
      </c>
      <c r="E180" s="99">
        <v>150</v>
      </c>
      <c r="F180" s="99">
        <v>131</v>
      </c>
      <c r="G180" s="99">
        <v>173</v>
      </c>
      <c r="H180" s="99">
        <v>121.7708076068165</v>
      </c>
      <c r="I180" s="99">
        <v>117.9401621436496</v>
      </c>
      <c r="J180" s="99">
        <v>127.33374549003145</v>
      </c>
      <c r="K180" s="125">
        <v>141.38058940506221</v>
      </c>
      <c r="L180" s="217" t="s">
        <v>10</v>
      </c>
      <c r="M180" s="2"/>
      <c r="R180" s="2"/>
    </row>
    <row r="181" spans="1:18">
      <c r="A181" s="2"/>
      <c r="B181" s="624" t="s">
        <v>14</v>
      </c>
      <c r="C181" s="454">
        <v>148</v>
      </c>
      <c r="D181" s="454">
        <v>148</v>
      </c>
      <c r="E181" s="99">
        <v>148</v>
      </c>
      <c r="F181" s="99">
        <v>173</v>
      </c>
      <c r="G181" s="99">
        <v>163</v>
      </c>
      <c r="H181" s="99">
        <v>87.280810076562105</v>
      </c>
      <c r="I181" s="99">
        <v>83.205032399759233</v>
      </c>
      <c r="J181" s="99">
        <v>93.345445949293165</v>
      </c>
      <c r="K181" s="125">
        <v>130.47891105320181</v>
      </c>
      <c r="L181" s="217" t="s">
        <v>10</v>
      </c>
      <c r="M181" s="2"/>
      <c r="R181" s="2"/>
    </row>
    <row r="182" spans="1:18">
      <c r="A182" s="2"/>
      <c r="B182" s="624" t="s">
        <v>249</v>
      </c>
      <c r="C182" s="454">
        <v>27.45122252408002</v>
      </c>
      <c r="D182" s="454">
        <v>27.45122252408002</v>
      </c>
      <c r="E182" s="454">
        <v>27.45122252408002</v>
      </c>
      <c r="F182" s="454">
        <v>27.45122252408002</v>
      </c>
      <c r="G182" s="454">
        <v>27.45122252408002</v>
      </c>
      <c r="H182" s="99">
        <v>27.45122252408002</v>
      </c>
      <c r="I182" s="99">
        <v>36.399320756584927</v>
      </c>
      <c r="J182" s="454">
        <v>36.399320756584927</v>
      </c>
      <c r="K182" s="125">
        <v>29.688247082206246</v>
      </c>
      <c r="L182" s="217" t="s">
        <v>329</v>
      </c>
      <c r="M182" s="2"/>
      <c r="R182" s="2"/>
    </row>
    <row r="183" spans="1:18">
      <c r="A183" s="2"/>
      <c r="B183" s="624" t="s">
        <v>91</v>
      </c>
      <c r="C183" s="99">
        <v>109</v>
      </c>
      <c r="D183" s="99">
        <v>118</v>
      </c>
      <c r="E183" s="99">
        <v>86</v>
      </c>
      <c r="F183" s="99">
        <v>100</v>
      </c>
      <c r="G183" s="99">
        <v>93</v>
      </c>
      <c r="H183" s="99">
        <v>87.984687577179542</v>
      </c>
      <c r="I183" s="99">
        <v>85.385547030638264</v>
      </c>
      <c r="J183" s="99">
        <v>107.87121684225349</v>
      </c>
      <c r="K183" s="125">
        <v>98.40518143125891</v>
      </c>
      <c r="L183" s="217" t="s">
        <v>10</v>
      </c>
      <c r="M183" s="2"/>
      <c r="R183" s="2"/>
    </row>
    <row r="184" spans="1:18">
      <c r="A184" s="2"/>
      <c r="B184" s="624" t="s">
        <v>44</v>
      </c>
      <c r="C184" s="99">
        <v>129</v>
      </c>
      <c r="D184" s="99">
        <v>98</v>
      </c>
      <c r="E184" s="99">
        <v>105</v>
      </c>
      <c r="F184" s="99">
        <v>115</v>
      </c>
      <c r="G184" s="99">
        <v>98</v>
      </c>
      <c r="H184" s="99">
        <v>127.40182761175598</v>
      </c>
      <c r="I184" s="99">
        <v>138.01727378131355</v>
      </c>
      <c r="J184" s="99">
        <v>133.31461236167993</v>
      </c>
      <c r="K184" s="125">
        <v>117.96671421934367</v>
      </c>
      <c r="L184" s="217" t="s">
        <v>10</v>
      </c>
      <c r="M184" s="2"/>
      <c r="R184" s="2"/>
    </row>
    <row r="185" spans="1:18">
      <c r="A185" s="2"/>
      <c r="B185" s="624" t="s">
        <v>157</v>
      </c>
      <c r="C185" s="99">
        <v>56</v>
      </c>
      <c r="D185" s="99">
        <v>51</v>
      </c>
      <c r="E185" s="99">
        <v>61</v>
      </c>
      <c r="F185" s="99">
        <v>41</v>
      </c>
      <c r="G185" s="99">
        <v>55</v>
      </c>
      <c r="H185" s="99">
        <v>55.606322548777477</v>
      </c>
      <c r="I185" s="99">
        <v>55.053391592220748</v>
      </c>
      <c r="J185" s="99">
        <v>48.546985170952823</v>
      </c>
      <c r="K185" s="125">
        <v>52.900837413993884</v>
      </c>
      <c r="L185" s="217" t="s">
        <v>411</v>
      </c>
      <c r="M185" s="2"/>
      <c r="R185" s="2"/>
    </row>
    <row r="186" spans="1:18">
      <c r="A186" s="2"/>
      <c r="B186" s="624" t="s">
        <v>250</v>
      </c>
      <c r="C186" s="454">
        <v>111.91652259817238</v>
      </c>
      <c r="D186" s="454">
        <v>111.91652259817238</v>
      </c>
      <c r="E186" s="454">
        <v>111.91652259817238</v>
      </c>
      <c r="F186" s="454">
        <v>111.91652259817238</v>
      </c>
      <c r="G186" s="454">
        <v>111.91652259817238</v>
      </c>
      <c r="H186" s="99">
        <v>111.91652259817238</v>
      </c>
      <c r="I186" s="99">
        <v>147.37868186324022</v>
      </c>
      <c r="J186" s="454">
        <v>147.37868186324022</v>
      </c>
      <c r="K186" s="125">
        <v>120.78206241443934</v>
      </c>
      <c r="L186" s="217" t="s">
        <v>328</v>
      </c>
      <c r="M186" s="2"/>
      <c r="R186" s="2"/>
    </row>
    <row r="187" spans="1:18">
      <c r="A187" s="2"/>
      <c r="B187" s="624" t="s">
        <v>251</v>
      </c>
      <c r="C187" s="454">
        <v>61.941220054334401</v>
      </c>
      <c r="D187" s="454">
        <v>61.941220054334401</v>
      </c>
      <c r="E187" s="454">
        <v>61.941220054334401</v>
      </c>
      <c r="F187" s="454">
        <v>61.941220054334401</v>
      </c>
      <c r="G187" s="454">
        <v>61.941220054334401</v>
      </c>
      <c r="H187" s="99">
        <v>61.941220054334401</v>
      </c>
      <c r="I187" s="99">
        <v>57.845549432916613</v>
      </c>
      <c r="J187" s="454">
        <v>57.845549432916613</v>
      </c>
      <c r="K187" s="125">
        <v>60.917302398979956</v>
      </c>
      <c r="L187" s="217" t="s">
        <v>10</v>
      </c>
      <c r="M187" s="2"/>
      <c r="R187" s="2"/>
    </row>
    <row r="188" spans="1:18">
      <c r="A188" s="2"/>
      <c r="B188" s="624" t="s">
        <v>252</v>
      </c>
      <c r="C188" s="451"/>
      <c r="D188" s="451"/>
      <c r="E188" s="451"/>
      <c r="F188" s="451"/>
      <c r="G188" s="451"/>
      <c r="H188" s="451"/>
      <c r="I188" s="451"/>
      <c r="J188" s="604"/>
      <c r="K188" s="450"/>
      <c r="L188" s="217" t="s">
        <v>329</v>
      </c>
      <c r="M188" s="2"/>
      <c r="R188" s="2"/>
    </row>
    <row r="189" spans="1:18">
      <c r="A189" s="2"/>
      <c r="B189" s="624" t="s">
        <v>253</v>
      </c>
      <c r="C189" s="454">
        <v>128.10570511237341</v>
      </c>
      <c r="D189" s="454">
        <v>128.10570511237341</v>
      </c>
      <c r="E189" s="454">
        <v>128.10570511237341</v>
      </c>
      <c r="F189" s="454">
        <v>128.10570511237341</v>
      </c>
      <c r="G189" s="454">
        <v>128.10570511237341</v>
      </c>
      <c r="H189" s="99">
        <v>128.10570511237341</v>
      </c>
      <c r="I189" s="99">
        <v>136.85189770477047</v>
      </c>
      <c r="J189" s="454">
        <v>136.85189770477047</v>
      </c>
      <c r="K189" s="125">
        <v>130.29225326047268</v>
      </c>
      <c r="L189" s="217" t="s">
        <v>411</v>
      </c>
      <c r="M189" s="2"/>
      <c r="R189" s="2"/>
    </row>
    <row r="190" spans="1:18">
      <c r="A190" s="2"/>
      <c r="B190" s="624" t="s">
        <v>254</v>
      </c>
      <c r="C190" s="454">
        <v>78.834280069152868</v>
      </c>
      <c r="D190" s="454">
        <v>78.834280069152868</v>
      </c>
      <c r="E190" s="454">
        <v>78.834280069152868</v>
      </c>
      <c r="F190" s="454">
        <v>78.834280069152868</v>
      </c>
      <c r="G190" s="454">
        <v>78.834280069152868</v>
      </c>
      <c r="H190" s="99">
        <v>78.834280069152868</v>
      </c>
      <c r="I190" s="99">
        <v>101.05813161326036</v>
      </c>
      <c r="J190" s="454">
        <v>101.05813161326036</v>
      </c>
      <c r="K190" s="125">
        <v>84.390242955179744</v>
      </c>
      <c r="L190" s="217" t="s">
        <v>411</v>
      </c>
      <c r="M190" s="2"/>
      <c r="R190" s="2"/>
    </row>
    <row r="191" spans="1:18">
      <c r="A191" s="2"/>
      <c r="B191" s="624" t="s">
        <v>21</v>
      </c>
      <c r="C191" s="99">
        <v>98</v>
      </c>
      <c r="D191" s="99">
        <v>85</v>
      </c>
      <c r="E191" s="99">
        <v>102</v>
      </c>
      <c r="F191" s="99">
        <v>97</v>
      </c>
      <c r="G191" s="99">
        <v>106</v>
      </c>
      <c r="H191" s="99">
        <v>98.542850086441106</v>
      </c>
      <c r="I191" s="99">
        <v>89.672476969716229</v>
      </c>
      <c r="J191" s="99">
        <v>78.762896249691167</v>
      </c>
      <c r="K191" s="125">
        <v>94.372277913231059</v>
      </c>
      <c r="L191" s="217" t="s">
        <v>10</v>
      </c>
      <c r="M191" s="2"/>
      <c r="R191" s="2"/>
    </row>
    <row r="192" spans="1:18">
      <c r="A192" s="2"/>
      <c r="B192" s="624" t="s">
        <v>158</v>
      </c>
      <c r="C192" s="99">
        <v>90</v>
      </c>
      <c r="D192" s="99">
        <v>84</v>
      </c>
      <c r="E192" s="99">
        <v>58</v>
      </c>
      <c r="F192" s="99">
        <v>82</v>
      </c>
      <c r="G192" s="99">
        <v>77</v>
      </c>
      <c r="H192" s="99">
        <v>63.348975055569269</v>
      </c>
      <c r="I192" s="99">
        <v>57.564926024970141</v>
      </c>
      <c r="J192" s="99">
        <v>59.707690502491396</v>
      </c>
      <c r="K192" s="125">
        <v>71.452698947878844</v>
      </c>
      <c r="L192" s="217" t="s">
        <v>411</v>
      </c>
      <c r="M192" s="2"/>
      <c r="R192" s="2"/>
    </row>
    <row r="193" spans="1:18">
      <c r="A193" s="2"/>
      <c r="B193" s="624" t="s">
        <v>68</v>
      </c>
      <c r="C193" s="99">
        <v>85</v>
      </c>
      <c r="D193" s="99">
        <v>82</v>
      </c>
      <c r="E193" s="99">
        <v>70</v>
      </c>
      <c r="F193" s="99">
        <v>82</v>
      </c>
      <c r="G193" s="99">
        <v>91</v>
      </c>
      <c r="H193" s="99">
        <v>72.499382563595944</v>
      </c>
      <c r="I193" s="99">
        <v>93.681372965305627</v>
      </c>
      <c r="J193" s="99">
        <v>92.505593539442572</v>
      </c>
      <c r="K193" s="125">
        <v>83.585793633543005</v>
      </c>
      <c r="L193" s="217" t="s">
        <v>10</v>
      </c>
      <c r="M193" s="2"/>
      <c r="R193" s="2"/>
    </row>
    <row r="194" spans="1:18">
      <c r="A194" s="2"/>
      <c r="B194" s="624" t="s">
        <v>255</v>
      </c>
      <c r="C194" s="451"/>
      <c r="D194" s="451"/>
      <c r="E194" s="451"/>
      <c r="F194" s="451"/>
      <c r="G194" s="451"/>
      <c r="H194" s="451"/>
      <c r="I194" s="451"/>
      <c r="J194" s="604"/>
      <c r="K194" s="450"/>
      <c r="L194" s="217" t="s">
        <v>328</v>
      </c>
      <c r="M194" s="2"/>
      <c r="R194" s="2"/>
    </row>
    <row r="195" spans="1:18">
      <c r="A195" s="2"/>
      <c r="B195" s="624" t="s">
        <v>159</v>
      </c>
      <c r="C195" s="99">
        <v>55</v>
      </c>
      <c r="D195" s="99">
        <v>53</v>
      </c>
      <c r="E195" s="99">
        <v>61</v>
      </c>
      <c r="F195" s="99">
        <v>67</v>
      </c>
      <c r="G195" s="99">
        <v>69</v>
      </c>
      <c r="H195" s="99">
        <v>81.649790071622604</v>
      </c>
      <c r="I195" s="99">
        <v>77.822038843477799</v>
      </c>
      <c r="J195" s="99">
        <v>73.833191129933567</v>
      </c>
      <c r="K195" s="125">
        <v>67.288127505629248</v>
      </c>
      <c r="L195" s="217" t="s">
        <v>411</v>
      </c>
      <c r="M195" s="2"/>
      <c r="R195" s="2"/>
    </row>
    <row r="196" spans="1:18">
      <c r="A196" s="2"/>
      <c r="B196" s="624" t="s">
        <v>160</v>
      </c>
      <c r="C196" s="124">
        <v>67</v>
      </c>
      <c r="D196" s="99">
        <v>67</v>
      </c>
      <c r="E196" s="99">
        <v>103</v>
      </c>
      <c r="F196" s="99">
        <v>118</v>
      </c>
      <c r="G196" s="99">
        <v>140</v>
      </c>
      <c r="H196" s="99">
        <v>145.70264262780933</v>
      </c>
      <c r="I196" s="99">
        <v>110.26618102665617</v>
      </c>
      <c r="J196" s="99">
        <v>95.128354527792354</v>
      </c>
      <c r="K196" s="125">
        <v>105.76214727278223</v>
      </c>
      <c r="L196" s="217" t="s">
        <v>10</v>
      </c>
      <c r="M196" s="2"/>
      <c r="R196" s="2"/>
    </row>
    <row r="197" spans="1:18">
      <c r="A197" s="2"/>
      <c r="B197" s="624" t="s">
        <v>64</v>
      </c>
      <c r="C197" s="99">
        <v>96</v>
      </c>
      <c r="D197" s="99">
        <v>119</v>
      </c>
      <c r="E197" s="99">
        <v>110</v>
      </c>
      <c r="F197" s="99">
        <v>148</v>
      </c>
      <c r="G197" s="99">
        <v>110</v>
      </c>
      <c r="H197" s="99">
        <v>86.576932575944667</v>
      </c>
      <c r="I197" s="99">
        <v>90.959085371964719</v>
      </c>
      <c r="J197" s="99">
        <v>115.81722985680776</v>
      </c>
      <c r="K197" s="125">
        <v>109.54415597558965</v>
      </c>
      <c r="L197" s="217" t="s">
        <v>10</v>
      </c>
      <c r="M197" s="2"/>
      <c r="R197" s="2"/>
    </row>
    <row r="198" spans="1:18">
      <c r="A198" s="2"/>
      <c r="B198" s="624" t="s">
        <v>41</v>
      </c>
      <c r="C198" s="99">
        <v>109</v>
      </c>
      <c r="D198" s="99">
        <v>122</v>
      </c>
      <c r="E198" s="99">
        <v>117</v>
      </c>
      <c r="F198" s="99">
        <v>124</v>
      </c>
      <c r="G198" s="99">
        <v>114</v>
      </c>
      <c r="H198" s="99">
        <v>109.10101259570264</v>
      </c>
      <c r="I198" s="99">
        <v>107.08799112062941</v>
      </c>
      <c r="J198" s="99">
        <v>137.37125969628988</v>
      </c>
      <c r="K198" s="125">
        <v>117.44503292657774</v>
      </c>
      <c r="L198" s="217" t="s">
        <v>10</v>
      </c>
      <c r="M198" s="2"/>
      <c r="R198" s="2"/>
    </row>
    <row r="199" spans="1:18">
      <c r="A199" s="2"/>
      <c r="B199" s="624" t="s">
        <v>161</v>
      </c>
      <c r="C199" s="454">
        <v>90.096320079031855</v>
      </c>
      <c r="D199" s="454">
        <v>90.096320079031855</v>
      </c>
      <c r="E199" s="454">
        <v>90.096320079031855</v>
      </c>
      <c r="F199" s="454">
        <v>90.096320079031855</v>
      </c>
      <c r="G199" s="454">
        <v>90.096320079031855</v>
      </c>
      <c r="H199" s="99">
        <v>90.096320079031855</v>
      </c>
      <c r="I199" s="99">
        <v>83.122536575740753</v>
      </c>
      <c r="J199" s="99">
        <v>155.45924306263584</v>
      </c>
      <c r="K199" s="125">
        <v>97.394962514070954</v>
      </c>
      <c r="L199" s="217" t="s">
        <v>411</v>
      </c>
      <c r="M199" s="2"/>
      <c r="R199" s="2"/>
    </row>
    <row r="200" spans="1:18">
      <c r="A200" s="2"/>
      <c r="B200" s="624" t="s">
        <v>256</v>
      </c>
      <c r="C200" s="99">
        <v>34</v>
      </c>
      <c r="D200" s="99">
        <v>94</v>
      </c>
      <c r="E200" s="99">
        <v>83</v>
      </c>
      <c r="F200" s="99">
        <v>87</v>
      </c>
      <c r="G200" s="99">
        <v>77</v>
      </c>
      <c r="H200" s="99">
        <v>83.057545072857479</v>
      </c>
      <c r="I200" s="99">
        <v>83.608350767471251</v>
      </c>
      <c r="J200" s="99">
        <v>65.84879384681669</v>
      </c>
      <c r="K200" s="125">
        <v>75.939336210893174</v>
      </c>
      <c r="L200" s="217" t="s">
        <v>329</v>
      </c>
      <c r="M200" s="2"/>
      <c r="R200" s="2"/>
    </row>
    <row r="201" spans="1:18">
      <c r="A201" s="2"/>
      <c r="B201" s="624" t="s">
        <v>56</v>
      </c>
      <c r="C201" s="99">
        <v>75</v>
      </c>
      <c r="D201" s="99">
        <v>71</v>
      </c>
      <c r="E201" s="99">
        <v>62</v>
      </c>
      <c r="F201" s="99">
        <v>64</v>
      </c>
      <c r="G201" s="99">
        <v>61</v>
      </c>
      <c r="H201" s="99">
        <v>67.572240059273895</v>
      </c>
      <c r="I201" s="99">
        <v>57.301169134271824</v>
      </c>
      <c r="J201" s="99">
        <v>52.885650421532226</v>
      </c>
      <c r="K201" s="125">
        <v>63.844882451884743</v>
      </c>
      <c r="L201" s="217" t="s">
        <v>10</v>
      </c>
      <c r="M201" s="2"/>
      <c r="R201" s="2"/>
    </row>
    <row r="202" spans="1:18">
      <c r="A202" s="2"/>
      <c r="B202" s="624" t="s">
        <v>28</v>
      </c>
      <c r="C202" s="99">
        <v>136</v>
      </c>
      <c r="D202" s="99">
        <v>82</v>
      </c>
      <c r="E202" s="99">
        <v>106</v>
      </c>
      <c r="F202" s="99">
        <v>105</v>
      </c>
      <c r="G202" s="99">
        <v>96</v>
      </c>
      <c r="H202" s="99">
        <v>106.28550259323288</v>
      </c>
      <c r="I202" s="99">
        <v>117.00360890947945</v>
      </c>
      <c r="J202" s="99">
        <v>111.85549416847481</v>
      </c>
      <c r="K202" s="125">
        <v>107.51807570889839</v>
      </c>
      <c r="L202" s="217" t="s">
        <v>10</v>
      </c>
      <c r="M202" s="2"/>
      <c r="R202" s="2"/>
    </row>
    <row r="203" spans="1:18">
      <c r="A203" s="2"/>
      <c r="B203" s="624" t="s">
        <v>257</v>
      </c>
      <c r="C203" s="451"/>
      <c r="D203" s="451"/>
      <c r="E203" s="451"/>
      <c r="F203" s="451"/>
      <c r="G203" s="451"/>
      <c r="H203" s="451"/>
      <c r="I203" s="451"/>
      <c r="J203" s="99">
        <v>98.612426186091767</v>
      </c>
      <c r="K203" s="125">
        <v>98.612426186091767</v>
      </c>
      <c r="L203" s="217" t="s">
        <v>329</v>
      </c>
      <c r="M203" s="2"/>
      <c r="R203" s="2"/>
    </row>
    <row r="204" spans="1:18">
      <c r="A204" s="2"/>
      <c r="B204" s="624" t="s">
        <v>47</v>
      </c>
      <c r="C204" s="99">
        <v>210</v>
      </c>
      <c r="D204" s="99">
        <v>153</v>
      </c>
      <c r="E204" s="99">
        <v>168</v>
      </c>
      <c r="F204" s="99">
        <v>146</v>
      </c>
      <c r="G204" s="99">
        <v>144</v>
      </c>
      <c r="H204" s="454">
        <v>136</v>
      </c>
      <c r="I204" s="99">
        <v>127.10598236476631</v>
      </c>
      <c r="J204" s="99">
        <v>124.80882529728201</v>
      </c>
      <c r="K204" s="125">
        <v>151.11435095775605</v>
      </c>
      <c r="L204" s="217" t="s">
        <v>10</v>
      </c>
      <c r="M204" s="2"/>
      <c r="R204" s="2"/>
    </row>
    <row r="205" spans="1:18">
      <c r="A205" s="2"/>
      <c r="B205" s="624" t="s">
        <v>162</v>
      </c>
      <c r="C205" s="99">
        <v>61</v>
      </c>
      <c r="D205" s="99">
        <v>42</v>
      </c>
      <c r="E205" s="99">
        <v>55</v>
      </c>
      <c r="F205" s="99">
        <v>57</v>
      </c>
      <c r="G205" s="99">
        <v>65</v>
      </c>
      <c r="H205" s="99">
        <v>56.310200049394908</v>
      </c>
      <c r="I205" s="99">
        <v>59.759691784968751</v>
      </c>
      <c r="J205" s="99">
        <v>62.125965338002253</v>
      </c>
      <c r="K205" s="125">
        <v>57.274482146545736</v>
      </c>
      <c r="L205" s="217" t="s">
        <v>411</v>
      </c>
      <c r="M205" s="2"/>
      <c r="R205" s="2"/>
    </row>
    <row r="206" spans="1:18">
      <c r="A206" s="2"/>
      <c r="B206" s="624" t="s">
        <v>163</v>
      </c>
      <c r="C206" s="99">
        <v>75</v>
      </c>
      <c r="D206" s="99">
        <v>143</v>
      </c>
      <c r="E206" s="99">
        <v>101</v>
      </c>
      <c r="F206" s="99">
        <v>96</v>
      </c>
      <c r="G206" s="99">
        <v>89</v>
      </c>
      <c r="H206" s="454">
        <v>89</v>
      </c>
      <c r="I206" s="99">
        <v>91.304974617954599</v>
      </c>
      <c r="J206" s="99">
        <v>73.531333662260394</v>
      </c>
      <c r="K206" s="125">
        <v>94.729538535026876</v>
      </c>
      <c r="L206" s="217" t="s">
        <v>411</v>
      </c>
      <c r="M206" s="2"/>
      <c r="R206" s="2"/>
    </row>
    <row r="207" spans="1:18">
      <c r="A207" s="2"/>
      <c r="B207" s="624" t="s">
        <v>81</v>
      </c>
      <c r="C207" s="454">
        <v>87.280810076562105</v>
      </c>
      <c r="D207" s="454">
        <v>87.280810076562105</v>
      </c>
      <c r="E207" s="454">
        <v>87.280810076562105</v>
      </c>
      <c r="F207" s="454">
        <v>87.280810076562105</v>
      </c>
      <c r="G207" s="454">
        <v>87.280810076562105</v>
      </c>
      <c r="H207" s="99">
        <v>87.280810076562105</v>
      </c>
      <c r="I207" s="99">
        <v>91.877212101328709</v>
      </c>
      <c r="J207" s="99">
        <v>99.502635563352698</v>
      </c>
      <c r="K207" s="125">
        <v>89.383088515506756</v>
      </c>
      <c r="L207" s="217" t="s">
        <v>10</v>
      </c>
      <c r="M207" s="2"/>
      <c r="R207" s="2"/>
    </row>
    <row r="208" spans="1:18">
      <c r="A208" s="2"/>
      <c r="B208" s="624" t="s">
        <v>164</v>
      </c>
      <c r="C208" s="99">
        <v>73</v>
      </c>
      <c r="D208" s="99">
        <v>47</v>
      </c>
      <c r="E208" s="99">
        <v>58</v>
      </c>
      <c r="F208" s="99">
        <v>70</v>
      </c>
      <c r="G208" s="99">
        <v>94</v>
      </c>
      <c r="H208" s="99">
        <v>95.023462583353918</v>
      </c>
      <c r="I208" s="99">
        <v>93.796593391908402</v>
      </c>
      <c r="J208" s="99">
        <v>101.43614616319859</v>
      </c>
      <c r="K208" s="125">
        <v>79.032025267307617</v>
      </c>
      <c r="L208" s="217" t="s">
        <v>411</v>
      </c>
      <c r="M208" s="2"/>
      <c r="R208" s="2"/>
    </row>
    <row r="209" spans="1:18">
      <c r="A209" s="2"/>
      <c r="B209" s="624" t="s">
        <v>51</v>
      </c>
      <c r="C209" s="99">
        <v>286</v>
      </c>
      <c r="D209" s="99">
        <v>277</v>
      </c>
      <c r="E209" s="99">
        <v>196</v>
      </c>
      <c r="F209" s="99">
        <v>169</v>
      </c>
      <c r="G209" s="99">
        <v>215</v>
      </c>
      <c r="H209" s="99">
        <v>237.20671770807607</v>
      </c>
      <c r="I209" s="99">
        <v>225.74568173837199</v>
      </c>
      <c r="J209" s="99">
        <v>223.60514825747995</v>
      </c>
      <c r="K209" s="125">
        <v>228.69469346299098</v>
      </c>
      <c r="L209" s="217" t="s">
        <v>10</v>
      </c>
      <c r="M209" s="2"/>
      <c r="R209" s="2"/>
    </row>
    <row r="210" spans="1:18">
      <c r="A210" s="2"/>
      <c r="B210" s="624" t="s">
        <v>60</v>
      </c>
      <c r="C210" s="99">
        <v>129</v>
      </c>
      <c r="D210" s="99">
        <v>85</v>
      </c>
      <c r="E210" s="99">
        <v>113</v>
      </c>
      <c r="F210" s="99">
        <v>109</v>
      </c>
      <c r="G210" s="99">
        <v>112</v>
      </c>
      <c r="H210" s="99">
        <v>108.39713509508519</v>
      </c>
      <c r="I210" s="99">
        <v>101.75204416409905</v>
      </c>
      <c r="J210" s="99">
        <v>85.319292206891404</v>
      </c>
      <c r="K210" s="125">
        <v>105.43355893325946</v>
      </c>
      <c r="L210" s="217" t="s">
        <v>10</v>
      </c>
      <c r="M210" s="2"/>
      <c r="R210" s="2"/>
    </row>
    <row r="211" spans="1:18">
      <c r="A211" s="2"/>
      <c r="B211" s="624" t="s">
        <v>258</v>
      </c>
      <c r="C211" s="99">
        <v>67</v>
      </c>
      <c r="D211" s="99">
        <v>70</v>
      </c>
      <c r="E211" s="99">
        <v>45</v>
      </c>
      <c r="F211" s="99">
        <v>46</v>
      </c>
      <c r="G211" s="99">
        <v>59</v>
      </c>
      <c r="H211" s="99">
        <v>49.975302543837984</v>
      </c>
      <c r="I211" s="99">
        <v>49.826577385541022</v>
      </c>
      <c r="J211" s="99">
        <v>44.104449354877211</v>
      </c>
      <c r="K211" s="125">
        <v>53.863291160532029</v>
      </c>
      <c r="L211" s="217" t="s">
        <v>329</v>
      </c>
      <c r="M211" s="2"/>
      <c r="R211" s="2"/>
    </row>
    <row r="212" spans="1:18">
      <c r="A212" s="2"/>
      <c r="B212" s="624" t="s">
        <v>259</v>
      </c>
      <c r="C212" s="451"/>
      <c r="D212" s="451"/>
      <c r="E212" s="451"/>
      <c r="F212" s="451"/>
      <c r="G212" s="451"/>
      <c r="H212" s="451"/>
      <c r="I212" s="451"/>
      <c r="J212" s="604"/>
      <c r="K212" s="450"/>
      <c r="L212" s="217" t="s">
        <v>329</v>
      </c>
      <c r="M212" s="2"/>
      <c r="R212" s="2"/>
    </row>
    <row r="213" spans="1:18">
      <c r="A213" s="2"/>
      <c r="B213" s="624" t="s">
        <v>165</v>
      </c>
      <c r="C213" s="99">
        <v>32</v>
      </c>
      <c r="D213" s="99">
        <v>30</v>
      </c>
      <c r="E213" s="99">
        <v>45</v>
      </c>
      <c r="F213" s="99">
        <v>43</v>
      </c>
      <c r="G213" s="99">
        <v>49</v>
      </c>
      <c r="H213" s="99">
        <v>54.90244504816004</v>
      </c>
      <c r="I213" s="99">
        <v>51.838446656194911</v>
      </c>
      <c r="J213" s="99">
        <v>51.51096952183233</v>
      </c>
      <c r="K213" s="125">
        <v>44.656482653273414</v>
      </c>
      <c r="L213" s="217" t="s">
        <v>411</v>
      </c>
      <c r="M213" s="2"/>
      <c r="R213" s="2"/>
    </row>
    <row r="214" spans="1:18">
      <c r="A214" s="2"/>
      <c r="B214" s="624" t="s">
        <v>166</v>
      </c>
      <c r="C214" s="99">
        <v>54</v>
      </c>
      <c r="D214" s="99">
        <v>67</v>
      </c>
      <c r="E214" s="99">
        <v>69</v>
      </c>
      <c r="F214" s="99">
        <v>69</v>
      </c>
      <c r="G214" s="99">
        <v>75</v>
      </c>
      <c r="H214" s="99">
        <v>81.649790071622633</v>
      </c>
      <c r="I214" s="99">
        <v>76.206204218421732</v>
      </c>
      <c r="J214" s="99">
        <v>76.107307558645246</v>
      </c>
      <c r="K214" s="125">
        <v>70.995412731086205</v>
      </c>
      <c r="L214" s="217" t="s">
        <v>411</v>
      </c>
      <c r="M214" s="2"/>
      <c r="R214" s="2"/>
    </row>
    <row r="215" spans="1:18">
      <c r="A215" s="2"/>
      <c r="B215" s="624" t="s">
        <v>69</v>
      </c>
      <c r="C215" s="99">
        <v>64</v>
      </c>
      <c r="D215" s="99">
        <v>81</v>
      </c>
      <c r="E215" s="99">
        <v>89</v>
      </c>
      <c r="F215" s="99">
        <v>95</v>
      </c>
      <c r="G215" s="99">
        <v>87</v>
      </c>
      <c r="H215" s="99">
        <v>79.53815756977032</v>
      </c>
      <c r="I215" s="99">
        <v>73.994913505697895</v>
      </c>
      <c r="J215" s="99">
        <v>72.052491892285246</v>
      </c>
      <c r="K215" s="125">
        <v>80.198195370969188</v>
      </c>
      <c r="L215" s="217" t="s">
        <v>10</v>
      </c>
      <c r="M215" s="2"/>
      <c r="R215" s="2"/>
    </row>
    <row r="216" spans="1:18">
      <c r="A216" s="2"/>
      <c r="B216" s="624" t="s">
        <v>167</v>
      </c>
      <c r="C216" s="454">
        <v>23</v>
      </c>
      <c r="D216" s="454">
        <v>23</v>
      </c>
      <c r="E216" s="99">
        <v>23</v>
      </c>
      <c r="F216" s="99">
        <v>26</v>
      </c>
      <c r="G216" s="99">
        <v>26</v>
      </c>
      <c r="H216" s="99">
        <v>29.562855025932329</v>
      </c>
      <c r="I216" s="99">
        <v>28.616438104071118</v>
      </c>
      <c r="J216" s="99">
        <v>26.851789119386581</v>
      </c>
      <c r="K216" s="125">
        <v>25.753885281173751</v>
      </c>
      <c r="L216" s="217" t="s">
        <v>411</v>
      </c>
      <c r="M216" s="2"/>
      <c r="R216" s="2"/>
    </row>
    <row r="217" spans="1:18">
      <c r="A217" s="2"/>
      <c r="B217" s="624" t="s">
        <v>168</v>
      </c>
      <c r="C217" s="99">
        <v>69</v>
      </c>
      <c r="D217" s="99">
        <v>53</v>
      </c>
      <c r="E217" s="99">
        <v>53</v>
      </c>
      <c r="F217" s="99">
        <v>56</v>
      </c>
      <c r="G217" s="99">
        <v>57</v>
      </c>
      <c r="H217" s="99">
        <v>57.014077550012345</v>
      </c>
      <c r="I217" s="99">
        <v>50.234775249018135</v>
      </c>
      <c r="J217" s="99">
        <v>54.533291658576701</v>
      </c>
      <c r="K217" s="125">
        <v>56.222768057200895</v>
      </c>
      <c r="L217" s="217" t="s">
        <v>411</v>
      </c>
      <c r="M217" s="2"/>
      <c r="R217" s="2"/>
    </row>
    <row r="218" spans="1:18">
      <c r="A218" s="2"/>
      <c r="B218" s="624" t="s">
        <v>260</v>
      </c>
      <c r="C218" s="454">
        <v>128.80958261299085</v>
      </c>
      <c r="D218" s="454">
        <v>128.80958261299085</v>
      </c>
      <c r="E218" s="454">
        <v>128.80958261299085</v>
      </c>
      <c r="F218" s="454">
        <v>128.80958261299085</v>
      </c>
      <c r="G218" s="454">
        <v>128.80958261299085</v>
      </c>
      <c r="H218" s="99">
        <v>128.80958261299085</v>
      </c>
      <c r="I218" s="99">
        <v>165.43985400248013</v>
      </c>
      <c r="J218" s="454">
        <v>165.43985400248013</v>
      </c>
      <c r="K218" s="125">
        <v>137.96715046036317</v>
      </c>
      <c r="L218" s="217" t="s">
        <v>10</v>
      </c>
      <c r="M218" s="2"/>
      <c r="R218" s="2"/>
    </row>
    <row r="219" spans="1:18">
      <c r="A219" s="2"/>
      <c r="B219" s="624" t="s">
        <v>261</v>
      </c>
      <c r="C219" s="99">
        <v>85</v>
      </c>
      <c r="D219" s="99">
        <v>65</v>
      </c>
      <c r="E219" s="99">
        <v>74</v>
      </c>
      <c r="F219" s="454">
        <v>78</v>
      </c>
      <c r="G219" s="99">
        <v>83</v>
      </c>
      <c r="H219" s="99">
        <v>72.499382563595944</v>
      </c>
      <c r="I219" s="99">
        <v>73.47920930751512</v>
      </c>
      <c r="J219" s="99">
        <v>72.304657999765084</v>
      </c>
      <c r="K219" s="125">
        <v>75.410406233859504</v>
      </c>
      <c r="L219" s="217" t="s">
        <v>10</v>
      </c>
      <c r="M219" s="2"/>
      <c r="R219" s="2"/>
    </row>
    <row r="220" spans="1:18">
      <c r="A220" s="2"/>
      <c r="B220" s="624" t="s">
        <v>92</v>
      </c>
      <c r="C220" s="99">
        <v>71</v>
      </c>
      <c r="D220" s="99">
        <v>82</v>
      </c>
      <c r="E220" s="99">
        <v>76</v>
      </c>
      <c r="F220" s="99">
        <v>69</v>
      </c>
      <c r="G220" s="99">
        <v>75</v>
      </c>
      <c r="H220" s="99">
        <v>86.576932575944667</v>
      </c>
      <c r="I220" s="99">
        <v>77.861939550334952</v>
      </c>
      <c r="J220" s="99">
        <v>79.722967282427291</v>
      </c>
      <c r="K220" s="125">
        <v>77.145229926088362</v>
      </c>
      <c r="L220" s="217" t="s">
        <v>10</v>
      </c>
      <c r="M220" s="2"/>
      <c r="R220" s="2"/>
    </row>
    <row r="221" spans="1:18">
      <c r="A221" s="2"/>
      <c r="B221" s="624" t="s">
        <v>70</v>
      </c>
      <c r="C221" s="99">
        <v>98</v>
      </c>
      <c r="D221" s="99">
        <v>89</v>
      </c>
      <c r="E221" s="99">
        <v>90</v>
      </c>
      <c r="F221" s="99">
        <v>86</v>
      </c>
      <c r="G221" s="99">
        <v>91</v>
      </c>
      <c r="H221" s="99">
        <v>99.24672758705853</v>
      </c>
      <c r="I221" s="99">
        <v>91.739758489093859</v>
      </c>
      <c r="J221" s="99">
        <v>94.25815715525512</v>
      </c>
      <c r="K221" s="125">
        <v>92.405580403925953</v>
      </c>
      <c r="L221" s="217" t="s">
        <v>10</v>
      </c>
      <c r="M221" s="2"/>
      <c r="R221" s="2"/>
    </row>
    <row r="222" spans="1:18">
      <c r="A222" s="2"/>
      <c r="B222" s="624" t="s">
        <v>48</v>
      </c>
      <c r="C222" s="99">
        <v>93</v>
      </c>
      <c r="D222" s="99">
        <v>96</v>
      </c>
      <c r="E222" s="99">
        <v>90</v>
      </c>
      <c r="F222" s="99">
        <v>100</v>
      </c>
      <c r="G222" s="99">
        <v>89</v>
      </c>
      <c r="H222" s="99">
        <v>95.023462583353918</v>
      </c>
      <c r="I222" s="99">
        <v>91.793550871649586</v>
      </c>
      <c r="J222" s="99">
        <v>87.17955351917756</v>
      </c>
      <c r="K222" s="125">
        <v>92.749570871772633</v>
      </c>
      <c r="L222" s="217" t="s">
        <v>10</v>
      </c>
      <c r="M222" s="2"/>
      <c r="R222" s="2"/>
    </row>
    <row r="223" spans="1:18">
      <c r="A223" s="2"/>
      <c r="B223" s="624" t="s">
        <v>169</v>
      </c>
      <c r="C223" s="99">
        <v>88</v>
      </c>
      <c r="D223" s="99">
        <v>92</v>
      </c>
      <c r="E223" s="99">
        <v>92</v>
      </c>
      <c r="F223" s="99">
        <v>94</v>
      </c>
      <c r="G223" s="99">
        <v>87</v>
      </c>
      <c r="H223" s="99">
        <v>83.057545072857494</v>
      </c>
      <c r="I223" s="99">
        <v>78.7928422771908</v>
      </c>
      <c r="J223" s="99">
        <v>68.060413425997979</v>
      </c>
      <c r="K223" s="125">
        <v>85.363850097005781</v>
      </c>
      <c r="L223" s="217" t="s">
        <v>411</v>
      </c>
      <c r="M223" s="2"/>
      <c r="R223" s="2"/>
    </row>
    <row r="224" spans="1:18">
      <c r="A224" s="2"/>
      <c r="B224" s="624" t="s">
        <v>104</v>
      </c>
      <c r="C224" s="99">
        <v>99</v>
      </c>
      <c r="D224" s="99">
        <v>83</v>
      </c>
      <c r="E224" s="99">
        <v>70</v>
      </c>
      <c r="F224" s="99">
        <v>94</v>
      </c>
      <c r="G224" s="99">
        <v>81</v>
      </c>
      <c r="H224" s="99">
        <v>64.756730056804159</v>
      </c>
      <c r="I224" s="99">
        <v>90.74420255678271</v>
      </c>
      <c r="J224" s="99">
        <v>102.42161085923112</v>
      </c>
      <c r="K224" s="125">
        <v>85.615317934102251</v>
      </c>
      <c r="L224" s="217" t="s">
        <v>10</v>
      </c>
      <c r="M224" s="2"/>
      <c r="R224" s="2"/>
    </row>
    <row r="225" spans="1:18">
      <c r="A225" s="2"/>
      <c r="B225" s="624" t="s">
        <v>19</v>
      </c>
      <c r="C225" s="99">
        <v>238</v>
      </c>
      <c r="D225" s="99">
        <v>112</v>
      </c>
      <c r="E225" s="99">
        <v>160</v>
      </c>
      <c r="F225" s="99">
        <v>154</v>
      </c>
      <c r="G225" s="99">
        <v>132</v>
      </c>
      <c r="H225" s="454">
        <v>132</v>
      </c>
      <c r="I225" s="454">
        <v>132</v>
      </c>
      <c r="J225" s="99">
        <v>151.95101836018915</v>
      </c>
      <c r="K225" s="125">
        <v>151.49387729502365</v>
      </c>
      <c r="L225" s="217" t="s">
        <v>10</v>
      </c>
      <c r="M225" s="2"/>
      <c r="R225" s="2"/>
    </row>
    <row r="226" spans="1:18">
      <c r="A226" s="2"/>
      <c r="B226" s="624" t="s">
        <v>52</v>
      </c>
      <c r="C226" s="99">
        <v>174</v>
      </c>
      <c r="D226" s="99">
        <v>120</v>
      </c>
      <c r="E226" s="99">
        <v>126</v>
      </c>
      <c r="F226" s="99">
        <v>128</v>
      </c>
      <c r="G226" s="99">
        <v>128</v>
      </c>
      <c r="H226" s="99">
        <v>127.40182761175598</v>
      </c>
      <c r="I226" s="99">
        <v>125.41646006222793</v>
      </c>
      <c r="J226" s="99">
        <v>111.04763893092439</v>
      </c>
      <c r="K226" s="125">
        <v>129.98324082561354</v>
      </c>
      <c r="L226" s="217" t="s">
        <v>10</v>
      </c>
      <c r="M226" s="2"/>
      <c r="R226" s="2"/>
    </row>
    <row r="227" spans="1:18">
      <c r="A227" s="2"/>
      <c r="B227" s="624" t="s">
        <v>22</v>
      </c>
      <c r="C227" s="99">
        <v>283</v>
      </c>
      <c r="D227" s="99">
        <v>193</v>
      </c>
      <c r="E227" s="99">
        <v>151</v>
      </c>
      <c r="F227" s="99">
        <v>145</v>
      </c>
      <c r="G227" s="99">
        <v>152</v>
      </c>
      <c r="H227" s="99">
        <v>162.5957026426278</v>
      </c>
      <c r="I227" s="99">
        <v>176.74614976082822</v>
      </c>
      <c r="J227" s="99">
        <v>172.84834058997632</v>
      </c>
      <c r="K227" s="125">
        <v>179.52377412417906</v>
      </c>
      <c r="L227" s="217" t="s">
        <v>10</v>
      </c>
      <c r="M227" s="2"/>
      <c r="R227" s="2"/>
    </row>
    <row r="228" spans="1:18">
      <c r="A228" s="2"/>
      <c r="B228" s="624" t="s">
        <v>94</v>
      </c>
      <c r="C228" s="107">
        <v>141</v>
      </c>
      <c r="D228" s="99">
        <v>352</v>
      </c>
      <c r="E228" s="99">
        <v>288</v>
      </c>
      <c r="F228" s="99">
        <v>275</v>
      </c>
      <c r="G228" s="99">
        <v>307</v>
      </c>
      <c r="H228" s="99">
        <v>136.55223511978264</v>
      </c>
      <c r="I228" s="99">
        <v>164.36254991098349</v>
      </c>
      <c r="J228" s="454">
        <v>164.36254991098349</v>
      </c>
      <c r="K228" s="125">
        <v>228.5346668677187</v>
      </c>
      <c r="L228" s="217" t="s">
        <v>411</v>
      </c>
      <c r="M228" s="2"/>
      <c r="R228" s="2"/>
    </row>
    <row r="229" spans="1:18">
      <c r="A229" s="2"/>
      <c r="B229" s="624" t="s">
        <v>95</v>
      </c>
      <c r="C229" s="99">
        <v>46</v>
      </c>
      <c r="D229" s="99">
        <v>41</v>
      </c>
      <c r="E229" s="99">
        <v>101</v>
      </c>
      <c r="F229" s="99">
        <v>45</v>
      </c>
      <c r="G229" s="99">
        <v>53</v>
      </c>
      <c r="H229" s="99">
        <v>64.052852556186707</v>
      </c>
      <c r="I229" s="99">
        <v>63.275623165199526</v>
      </c>
      <c r="J229" s="99">
        <v>65.959714112265004</v>
      </c>
      <c r="K229" s="125">
        <v>59.911023729206406</v>
      </c>
      <c r="L229" s="217" t="s">
        <v>10</v>
      </c>
      <c r="M229" s="2"/>
      <c r="R229" s="2"/>
    </row>
    <row r="230" spans="1:18">
      <c r="A230" s="2"/>
      <c r="B230" s="624" t="s">
        <v>262</v>
      </c>
      <c r="C230" s="451"/>
      <c r="D230" s="451"/>
      <c r="E230" s="451"/>
      <c r="F230" s="451"/>
      <c r="G230" s="451"/>
      <c r="H230" s="451"/>
      <c r="I230" s="451"/>
      <c r="J230" s="604"/>
      <c r="K230" s="450"/>
      <c r="L230" s="217" t="s">
        <v>329</v>
      </c>
      <c r="M230" s="2"/>
      <c r="N230" s="2"/>
      <c r="O230" s="2"/>
      <c r="R230" s="2"/>
    </row>
    <row r="231" spans="1:18">
      <c r="A231" s="2"/>
      <c r="B231" s="624" t="s">
        <v>55</v>
      </c>
      <c r="C231" s="99">
        <v>88</v>
      </c>
      <c r="D231" s="99">
        <v>100</v>
      </c>
      <c r="E231" s="99">
        <v>92</v>
      </c>
      <c r="F231" s="99">
        <v>106</v>
      </c>
      <c r="G231" s="99">
        <v>102</v>
      </c>
      <c r="H231" s="99">
        <v>101.35836008891084</v>
      </c>
      <c r="I231" s="99">
        <v>102.0584437183045</v>
      </c>
      <c r="J231" s="99">
        <v>71.379408077361603</v>
      </c>
      <c r="K231" s="125">
        <v>95.349526485572113</v>
      </c>
      <c r="L231" s="217" t="s">
        <v>10</v>
      </c>
      <c r="M231" s="2"/>
      <c r="N231" s="2"/>
      <c r="O231" s="2"/>
      <c r="R231" s="2"/>
    </row>
    <row r="232" spans="1:18">
      <c r="A232" s="2"/>
      <c r="B232" s="624" t="s">
        <v>107</v>
      </c>
      <c r="C232" s="99">
        <v>52</v>
      </c>
      <c r="D232" s="99">
        <v>56</v>
      </c>
      <c r="E232" s="99">
        <v>59</v>
      </c>
      <c r="F232" s="99">
        <v>60</v>
      </c>
      <c r="G232" s="99">
        <v>71</v>
      </c>
      <c r="H232" s="99">
        <v>59.829587552482089</v>
      </c>
      <c r="I232" s="99">
        <v>62.002695114056394</v>
      </c>
      <c r="J232" s="99">
        <v>77.199894099004567</v>
      </c>
      <c r="K232" s="125">
        <v>62.129022095692882</v>
      </c>
      <c r="L232" s="217" t="s">
        <v>10</v>
      </c>
      <c r="M232" s="2"/>
      <c r="N232" s="2"/>
      <c r="O232" s="2"/>
      <c r="R232" s="2"/>
    </row>
    <row r="233" spans="1:18">
      <c r="A233" s="2"/>
      <c r="B233" s="624" t="s">
        <v>170</v>
      </c>
      <c r="C233" s="99">
        <v>41</v>
      </c>
      <c r="D233" s="99">
        <v>36</v>
      </c>
      <c r="E233" s="99">
        <v>37</v>
      </c>
      <c r="F233" s="99">
        <v>34</v>
      </c>
      <c r="G233" s="99">
        <v>39</v>
      </c>
      <c r="H233" s="99">
        <v>42.232650037046184</v>
      </c>
      <c r="I233" s="99">
        <v>36.526976670744141</v>
      </c>
      <c r="J233" s="99">
        <v>31.29538035022545</v>
      </c>
      <c r="K233" s="125">
        <v>37.131875882251975</v>
      </c>
      <c r="L233" s="217" t="s">
        <v>411</v>
      </c>
      <c r="M233" s="2"/>
      <c r="N233" s="2"/>
      <c r="O233" s="2"/>
      <c r="R233" s="2"/>
    </row>
    <row r="234" spans="1:18">
      <c r="A234" s="2"/>
      <c r="B234" s="624" t="s">
        <v>171</v>
      </c>
      <c r="C234" s="99">
        <v>43</v>
      </c>
      <c r="D234" s="99">
        <v>44</v>
      </c>
      <c r="E234" s="99">
        <v>49</v>
      </c>
      <c r="F234" s="99">
        <v>46</v>
      </c>
      <c r="G234" s="99">
        <v>51</v>
      </c>
      <c r="H234" s="99">
        <v>52.790812546307734</v>
      </c>
      <c r="I234" s="99">
        <v>49.679258137973314</v>
      </c>
      <c r="J234" s="99">
        <v>50.927337370878199</v>
      </c>
      <c r="K234" s="125">
        <v>48.299676006894906</v>
      </c>
      <c r="L234" s="217" t="s">
        <v>411</v>
      </c>
      <c r="M234" s="2"/>
      <c r="N234" s="2"/>
      <c r="O234" s="2"/>
      <c r="P234" s="2"/>
      <c r="Q234" s="2"/>
      <c r="R234" s="2"/>
    </row>
    <row r="235" spans="1:18">
      <c r="A235" s="2"/>
      <c r="B235" s="624" t="s">
        <v>172</v>
      </c>
      <c r="C235" s="99">
        <v>57</v>
      </c>
      <c r="D235" s="454">
        <v>57</v>
      </c>
      <c r="E235" s="99">
        <v>57</v>
      </c>
      <c r="F235" s="99">
        <v>57</v>
      </c>
      <c r="G235" s="99">
        <v>63</v>
      </c>
      <c r="H235" s="99">
        <v>59.125710051864658</v>
      </c>
      <c r="I235" s="99">
        <v>52.212691438798132</v>
      </c>
      <c r="J235" s="99">
        <v>51.533289386639716</v>
      </c>
      <c r="K235" s="125">
        <v>56.733961359662807</v>
      </c>
      <c r="L235" s="217" t="s">
        <v>411</v>
      </c>
      <c r="M235" s="2"/>
      <c r="N235" s="2"/>
      <c r="O235" s="2"/>
      <c r="P235" s="2"/>
      <c r="Q235" s="2"/>
      <c r="R235" s="2"/>
    </row>
    <row r="236" spans="1:18">
      <c r="A236" s="2"/>
      <c r="B236" s="2"/>
      <c r="C236" s="2"/>
      <c r="D236" s="2"/>
      <c r="E236" s="2"/>
      <c r="F236" s="2"/>
      <c r="G236" s="2"/>
      <c r="H236" s="2"/>
      <c r="I236" s="2"/>
      <c r="J236" s="2"/>
      <c r="K236" s="2"/>
      <c r="L236" s="2"/>
      <c r="M236" s="2"/>
      <c r="N236" s="2"/>
      <c r="O236" s="2"/>
      <c r="P236" s="2"/>
      <c r="Q236" s="2"/>
      <c r="R236" s="2"/>
    </row>
    <row r="237" spans="1:18">
      <c r="A237" s="2"/>
      <c r="L237" s="2"/>
      <c r="M237" s="2"/>
      <c r="N237" s="2"/>
      <c r="O237" s="2"/>
      <c r="P237" s="2"/>
      <c r="Q237" s="2"/>
      <c r="R237" s="2"/>
    </row>
    <row r="238" spans="1:18">
      <c r="A238" s="2"/>
      <c r="B238" s="2"/>
      <c r="C238" s="2"/>
      <c r="D238" s="2"/>
      <c r="E238" s="2"/>
      <c r="F238" s="2"/>
      <c r="G238" s="2"/>
      <c r="H238" s="2"/>
      <c r="I238" s="2"/>
      <c r="J238" s="2"/>
      <c r="K238" s="2"/>
      <c r="L238" s="2"/>
      <c r="M238" s="2"/>
      <c r="N238" s="2"/>
      <c r="O238" s="2"/>
      <c r="P238" s="2"/>
      <c r="Q238" s="2"/>
      <c r="R238" s="2"/>
    </row>
    <row r="239" spans="1:18">
      <c r="A239" s="2"/>
      <c r="B239" s="2"/>
      <c r="C239" s="2"/>
      <c r="D239" s="2"/>
      <c r="E239" s="2"/>
      <c r="F239" s="2"/>
      <c r="G239" s="2"/>
      <c r="H239" s="2"/>
      <c r="I239" s="2"/>
      <c r="J239" s="2"/>
      <c r="K239" s="2"/>
      <c r="L239" s="2"/>
      <c r="M239" s="2"/>
      <c r="N239" s="2"/>
      <c r="O239" s="2"/>
      <c r="P239" s="2"/>
      <c r="Q239" s="2"/>
      <c r="R239" s="2"/>
    </row>
    <row r="240" spans="1:18">
      <c r="A240" s="2"/>
      <c r="B240" s="2"/>
      <c r="C240" s="2"/>
      <c r="D240" s="2"/>
      <c r="E240" s="2"/>
      <c r="F240" s="2"/>
      <c r="G240" s="2"/>
      <c r="H240" s="2"/>
      <c r="I240" s="2"/>
      <c r="J240" s="2"/>
      <c r="K240" s="2"/>
      <c r="L240" s="2"/>
      <c r="M240" s="2"/>
      <c r="N240" s="2"/>
      <c r="O240" s="2"/>
      <c r="P240" s="2"/>
      <c r="Q240" s="2"/>
      <c r="R240" s="2"/>
    </row>
    <row r="241" spans="13:15">
      <c r="M241" s="2"/>
      <c r="N241" s="2"/>
      <c r="O241" s="2"/>
    </row>
    <row r="242" spans="13:15">
      <c r="M242" s="2"/>
      <c r="N242" s="2"/>
      <c r="O242" s="2"/>
    </row>
    <row r="243" spans="13:15">
      <c r="M243" s="2"/>
      <c r="N243" s="2"/>
      <c r="O243" s="2"/>
    </row>
    <row r="244" spans="13:15">
      <c r="M244" s="2"/>
      <c r="N244" s="2"/>
      <c r="O244" s="2"/>
    </row>
    <row r="245" spans="13:15">
      <c r="M245" s="2"/>
      <c r="N245" s="2"/>
      <c r="O245" s="2"/>
    </row>
    <row r="246" spans="13:15">
      <c r="M246" s="2"/>
      <c r="N246" s="2"/>
      <c r="O246" s="2"/>
    </row>
    <row r="247" spans="13:15">
      <c r="M247" s="2"/>
      <c r="N247" s="2"/>
      <c r="O247" s="2"/>
    </row>
    <row r="248" spans="13:15">
      <c r="M248" s="2"/>
      <c r="N248" s="2"/>
      <c r="O248" s="2"/>
    </row>
    <row r="249" spans="13:15">
      <c r="M249" s="2"/>
      <c r="N249" s="2"/>
      <c r="O249" s="2"/>
    </row>
    <row r="250" spans="13:15">
      <c r="M250" s="2"/>
      <c r="N250" s="2"/>
      <c r="O250" s="2"/>
    </row>
    <row r="251" spans="13:15">
      <c r="M251" s="2"/>
      <c r="N251" s="2"/>
      <c r="O251" s="2"/>
    </row>
    <row r="252" spans="13:15">
      <c r="M252" s="2"/>
      <c r="N252" s="2"/>
      <c r="O252" s="2"/>
    </row>
    <row r="253" spans="13:15">
      <c r="M253" s="2"/>
      <c r="N253" s="2"/>
      <c r="O253" s="2"/>
    </row>
    <row r="254" spans="13:15">
      <c r="M254" s="2"/>
      <c r="N254" s="2"/>
      <c r="O254" s="2"/>
    </row>
    <row r="255" spans="13:15">
      <c r="M255" s="2"/>
      <c r="N255" s="2"/>
      <c r="O255" s="2"/>
    </row>
    <row r="256" spans="13:15">
      <c r="M256" s="2"/>
      <c r="N256" s="2"/>
      <c r="O256" s="2"/>
    </row>
    <row r="257" spans="13:15">
      <c r="M257" s="2"/>
      <c r="N257" s="2"/>
      <c r="O257" s="2"/>
    </row>
    <row r="258" spans="13:15">
      <c r="M258" s="2"/>
      <c r="N258" s="2"/>
      <c r="O258" s="2"/>
    </row>
    <row r="259" spans="13:15">
      <c r="M259" s="2"/>
      <c r="N259" s="2"/>
      <c r="O259" s="2"/>
    </row>
    <row r="260" spans="13:15">
      <c r="M260" s="2"/>
      <c r="N260" s="2"/>
      <c r="O260" s="2"/>
    </row>
    <row r="261" spans="13:15">
      <c r="M261" s="2"/>
      <c r="N261" s="2"/>
      <c r="O261" s="2"/>
    </row>
    <row r="262" spans="13:15">
      <c r="M262" s="2"/>
      <c r="N262" s="2"/>
      <c r="O262" s="2"/>
    </row>
    <row r="263" spans="13:15">
      <c r="M263" s="2"/>
      <c r="N263" s="2"/>
      <c r="O263" s="2"/>
    </row>
    <row r="264" spans="13:15">
      <c r="M264" s="2"/>
      <c r="N264" s="2"/>
      <c r="O264" s="2"/>
    </row>
    <row r="265" spans="13:15">
      <c r="M265" s="2"/>
      <c r="N265" s="2"/>
      <c r="O265" s="2"/>
    </row>
    <row r="266" spans="13:15">
      <c r="M266" s="2"/>
      <c r="N266" s="2"/>
      <c r="O266" s="2"/>
    </row>
    <row r="267" spans="13:15">
      <c r="M267" s="2"/>
      <c r="N267" s="2"/>
      <c r="O267" s="2"/>
    </row>
    <row r="268" spans="13:15">
      <c r="M268" s="2"/>
      <c r="N268" s="2"/>
      <c r="O268" s="2"/>
    </row>
    <row r="269" spans="13:15">
      <c r="M269" s="2"/>
      <c r="N269" s="2"/>
      <c r="O269" s="2"/>
    </row>
    <row r="270" spans="13:15">
      <c r="M270" s="2"/>
      <c r="N270" s="2"/>
      <c r="O270" s="2"/>
    </row>
    <row r="271" spans="13:15">
      <c r="M271" s="2"/>
      <c r="N271" s="2"/>
      <c r="O271" s="2"/>
    </row>
    <row r="272" spans="13:15">
      <c r="M272" s="2"/>
      <c r="N272" s="2"/>
      <c r="O272" s="2"/>
    </row>
    <row r="273" spans="13:15">
      <c r="M273" s="2"/>
      <c r="N273" s="2"/>
      <c r="O273" s="2"/>
    </row>
    <row r="274" spans="13:15">
      <c r="M274" s="2"/>
      <c r="N274" s="2"/>
      <c r="O274" s="2"/>
    </row>
    <row r="275" spans="13:15">
      <c r="M275" s="2"/>
      <c r="N275" s="2"/>
      <c r="O275" s="2"/>
    </row>
    <row r="276" spans="13:15">
      <c r="M276" s="2"/>
      <c r="N276" s="2"/>
      <c r="O276" s="2"/>
    </row>
    <row r="277" spans="13:15">
      <c r="M277" s="2"/>
      <c r="N277" s="2"/>
      <c r="O277" s="2"/>
    </row>
    <row r="278" spans="13:15">
      <c r="M278" s="2"/>
      <c r="N278" s="2"/>
      <c r="O278" s="2"/>
    </row>
    <row r="279" spans="13:15">
      <c r="M279" s="2"/>
      <c r="N279" s="2"/>
      <c r="O279" s="2"/>
    </row>
    <row r="280" spans="13:15">
      <c r="M280" s="2"/>
      <c r="N280" s="2"/>
      <c r="O280" s="2"/>
    </row>
    <row r="281" spans="13:15">
      <c r="M281" s="2"/>
      <c r="N281" s="2"/>
      <c r="O281" s="2"/>
    </row>
    <row r="282" spans="13:15">
      <c r="M282" s="2"/>
      <c r="N282" s="2"/>
      <c r="O282" s="2"/>
    </row>
    <row r="283" spans="13:15">
      <c r="M283" s="2"/>
      <c r="N283" s="2"/>
      <c r="O283" s="2"/>
    </row>
    <row r="284" spans="13:15">
      <c r="M284" s="2"/>
      <c r="N284" s="2"/>
      <c r="O284" s="2"/>
    </row>
    <row r="285" spans="13:15">
      <c r="M285" s="2"/>
      <c r="N285" s="2"/>
      <c r="O285" s="2"/>
    </row>
    <row r="286" spans="13:15">
      <c r="M286" s="2"/>
      <c r="N286" s="2"/>
      <c r="O286" s="2"/>
    </row>
    <row r="287" spans="13:15">
      <c r="M287" s="2"/>
      <c r="N287" s="2"/>
      <c r="O287" s="2"/>
    </row>
    <row r="288" spans="13:15">
      <c r="M288" s="2"/>
      <c r="N288" s="2"/>
      <c r="O288" s="2"/>
    </row>
    <row r="289" spans="13:15">
      <c r="M289" s="2"/>
      <c r="N289" s="2"/>
      <c r="O289" s="2"/>
    </row>
    <row r="290" spans="13:15">
      <c r="M290" s="2"/>
      <c r="N290" s="2"/>
      <c r="O290" s="2"/>
    </row>
    <row r="291" spans="13:15">
      <c r="M291" s="2"/>
      <c r="N291" s="2"/>
      <c r="O291" s="2"/>
    </row>
    <row r="292" spans="13:15">
      <c r="M292" s="2"/>
      <c r="N292" s="2"/>
      <c r="O292" s="2"/>
    </row>
    <row r="293" spans="13:15">
      <c r="M293" s="2"/>
      <c r="N293" s="2"/>
      <c r="O293" s="2"/>
    </row>
    <row r="294" spans="13:15">
      <c r="M294" s="2"/>
      <c r="N294" s="2"/>
      <c r="O294" s="2"/>
    </row>
    <row r="295" spans="13:15">
      <c r="M295" s="2"/>
      <c r="N295" s="2"/>
      <c r="O295" s="2"/>
    </row>
    <row r="296" spans="13:15">
      <c r="M296" s="2"/>
      <c r="N296" s="2"/>
      <c r="O296" s="2"/>
    </row>
    <row r="297" spans="13:15">
      <c r="M297" s="2"/>
      <c r="N297" s="2"/>
      <c r="O297" s="2"/>
    </row>
    <row r="298" spans="13:15">
      <c r="M298" s="2"/>
      <c r="N298" s="2"/>
      <c r="O298" s="2"/>
    </row>
    <row r="299" spans="13:15">
      <c r="M299" s="2"/>
      <c r="N299" s="2"/>
      <c r="O299" s="2"/>
    </row>
    <row r="300" spans="13:15">
      <c r="M300" s="2"/>
      <c r="N300" s="2"/>
      <c r="O300" s="2"/>
    </row>
    <row r="301" spans="13:15">
      <c r="M301" s="2"/>
      <c r="N301" s="2"/>
      <c r="O301" s="2"/>
    </row>
    <row r="302" spans="13:15">
      <c r="M302" s="2"/>
      <c r="N302" s="2"/>
      <c r="O302" s="2"/>
    </row>
    <row r="303" spans="13:15">
      <c r="M303" s="2"/>
      <c r="N303" s="2"/>
      <c r="O303" s="2"/>
    </row>
    <row r="304" spans="13:15">
      <c r="M304" s="2"/>
      <c r="N304" s="2"/>
      <c r="O304" s="2"/>
    </row>
    <row r="305" spans="13:15">
      <c r="M305" s="2"/>
      <c r="N305" s="2"/>
      <c r="O305" s="2"/>
    </row>
    <row r="306" spans="13:15">
      <c r="M306" s="2"/>
      <c r="N306" s="2"/>
      <c r="O306" s="2"/>
    </row>
    <row r="307" spans="13:15">
      <c r="M307" s="2"/>
      <c r="N307" s="2"/>
      <c r="O307" s="2"/>
    </row>
    <row r="308" spans="13:15">
      <c r="M308" s="2"/>
      <c r="N308" s="2"/>
      <c r="O308" s="2"/>
    </row>
    <row r="309" spans="13:15">
      <c r="M309" s="2"/>
      <c r="N309" s="2"/>
      <c r="O309" s="2"/>
    </row>
    <row r="310" spans="13:15">
      <c r="M310" s="2"/>
      <c r="N310" s="2"/>
      <c r="O310" s="2"/>
    </row>
    <row r="311" spans="13:15">
      <c r="M311" s="2"/>
      <c r="N311" s="2"/>
      <c r="O311" s="2"/>
    </row>
    <row r="312" spans="13:15">
      <c r="M312" s="2"/>
      <c r="N312" s="2"/>
      <c r="O312" s="2"/>
    </row>
    <row r="313" spans="13:15">
      <c r="M313" s="2"/>
      <c r="N313" s="2"/>
      <c r="O313" s="2"/>
    </row>
    <row r="314" spans="13:15">
      <c r="M314" s="2"/>
      <c r="N314" s="2"/>
      <c r="O314" s="2"/>
    </row>
    <row r="315" spans="13:15">
      <c r="M315" s="2"/>
      <c r="N315" s="2"/>
      <c r="O315" s="2"/>
    </row>
    <row r="316" spans="13:15">
      <c r="M316" s="2"/>
      <c r="N316" s="2"/>
      <c r="O316" s="2"/>
    </row>
    <row r="317" spans="13:15">
      <c r="M317" s="2"/>
      <c r="N317" s="2"/>
      <c r="O317" s="2"/>
    </row>
    <row r="318" spans="13:15">
      <c r="M318" s="2"/>
      <c r="N318" s="2"/>
      <c r="O318" s="2"/>
    </row>
    <row r="319" spans="13:15">
      <c r="M319" s="2"/>
      <c r="N319" s="2"/>
      <c r="O319" s="2"/>
    </row>
    <row r="320" spans="13:15">
      <c r="M320" s="2"/>
      <c r="N320" s="2"/>
      <c r="O320" s="2"/>
    </row>
    <row r="321" spans="13:15">
      <c r="M321" s="2"/>
      <c r="N321" s="2"/>
      <c r="O321" s="2"/>
    </row>
    <row r="322" spans="13:15">
      <c r="M322" s="2"/>
      <c r="N322" s="2"/>
      <c r="O322" s="2"/>
    </row>
    <row r="323" spans="13:15">
      <c r="M323" s="2"/>
      <c r="N323" s="2"/>
      <c r="O323" s="2"/>
    </row>
    <row r="324" spans="13:15">
      <c r="M324" s="2"/>
      <c r="N324" s="2"/>
      <c r="O324" s="2"/>
    </row>
    <row r="325" spans="13:15">
      <c r="M325" s="2"/>
      <c r="N325" s="2"/>
      <c r="O325" s="2"/>
    </row>
    <row r="326" spans="13:15">
      <c r="M326" s="2"/>
      <c r="N326" s="2"/>
      <c r="O326" s="2"/>
    </row>
    <row r="327" spans="13:15">
      <c r="M327" s="2"/>
      <c r="N327" s="2"/>
      <c r="O327" s="2"/>
    </row>
    <row r="328" spans="13:15">
      <c r="M328" s="2"/>
      <c r="N328" s="2"/>
      <c r="O328" s="2"/>
    </row>
    <row r="329" spans="13:15">
      <c r="M329" s="2"/>
      <c r="N329" s="2"/>
      <c r="O329" s="2"/>
    </row>
    <row r="330" spans="13:15">
      <c r="M330" s="2"/>
      <c r="N330" s="2"/>
      <c r="O330" s="2"/>
    </row>
    <row r="331" spans="13:15">
      <c r="M331" s="2"/>
      <c r="N331" s="2"/>
      <c r="O331" s="2"/>
    </row>
    <row r="332" spans="13:15">
      <c r="M332" s="2"/>
      <c r="N332" s="2"/>
      <c r="O332" s="2"/>
    </row>
    <row r="333" spans="13:15">
      <c r="M333" s="2"/>
      <c r="N333" s="2"/>
      <c r="O333" s="2"/>
    </row>
    <row r="334" spans="13:15">
      <c r="M334" s="2"/>
      <c r="N334" s="2"/>
      <c r="O334" s="2"/>
    </row>
    <row r="335" spans="13:15">
      <c r="M335" s="2"/>
      <c r="N335" s="2"/>
      <c r="O335" s="2"/>
    </row>
    <row r="336" spans="13:15">
      <c r="M336" s="2"/>
      <c r="N336" s="2"/>
      <c r="O336" s="2"/>
    </row>
    <row r="337" spans="13:15">
      <c r="M337" s="2"/>
      <c r="N337" s="2"/>
      <c r="O337" s="2"/>
    </row>
    <row r="338" spans="13:15">
      <c r="M338" s="2"/>
      <c r="N338" s="2"/>
      <c r="O338" s="2"/>
    </row>
    <row r="339" spans="13:15">
      <c r="M339" s="2"/>
      <c r="N339" s="2"/>
      <c r="O339" s="2"/>
    </row>
    <row r="340" spans="13:15">
      <c r="M340" s="2"/>
      <c r="N340" s="2"/>
      <c r="O340" s="2"/>
    </row>
    <row r="341" spans="13:15">
      <c r="M341" s="2"/>
      <c r="N341" s="2"/>
      <c r="O341" s="2"/>
    </row>
    <row r="342" spans="13:15">
      <c r="M342" s="2"/>
      <c r="N342" s="2"/>
      <c r="O342" s="2"/>
    </row>
    <row r="343" spans="13:15">
      <c r="M343" s="2"/>
      <c r="N343" s="2"/>
      <c r="O343" s="2"/>
    </row>
    <row r="344" spans="13:15">
      <c r="M344" s="2"/>
      <c r="N344" s="2"/>
      <c r="O344" s="2"/>
    </row>
    <row r="345" spans="13:15">
      <c r="M345" s="2"/>
      <c r="N345" s="2"/>
      <c r="O345" s="2"/>
    </row>
    <row r="346" spans="13:15">
      <c r="M346" s="2"/>
      <c r="N346" s="2"/>
      <c r="O346" s="2"/>
    </row>
    <row r="347" spans="13:15">
      <c r="M347" s="2"/>
      <c r="N347" s="2"/>
      <c r="O347" s="2"/>
    </row>
    <row r="348" spans="13:15">
      <c r="M348" s="2"/>
      <c r="N348" s="2"/>
      <c r="O348" s="2"/>
    </row>
    <row r="349" spans="13:15">
      <c r="M349" s="2"/>
      <c r="N349" s="2"/>
      <c r="O349" s="2"/>
    </row>
    <row r="350" spans="13:15">
      <c r="M350" s="2"/>
      <c r="N350" s="2"/>
      <c r="O350" s="2"/>
    </row>
    <row r="351" spans="13:15">
      <c r="M351" s="2"/>
      <c r="N351" s="2"/>
      <c r="O351" s="2"/>
    </row>
    <row r="352" spans="13:15">
      <c r="M352" s="2"/>
      <c r="N352" s="2"/>
      <c r="O352" s="2"/>
    </row>
    <row r="353" spans="13:15">
      <c r="M353" s="2"/>
      <c r="N353" s="2"/>
      <c r="O353" s="2"/>
    </row>
    <row r="354" spans="13:15">
      <c r="M354" s="2"/>
      <c r="N354" s="2"/>
      <c r="O354" s="2"/>
    </row>
    <row r="355" spans="13:15">
      <c r="M355" s="2"/>
      <c r="N355" s="2"/>
      <c r="O355" s="2"/>
    </row>
    <row r="356" spans="13:15">
      <c r="M356" s="2"/>
      <c r="N356" s="2"/>
      <c r="O356" s="2"/>
    </row>
    <row r="357" spans="13:15">
      <c r="M357" s="2"/>
      <c r="N357" s="2"/>
      <c r="O357" s="2"/>
    </row>
    <row r="358" spans="13:15">
      <c r="M358" s="2"/>
      <c r="N358" s="2"/>
      <c r="O358" s="2"/>
    </row>
    <row r="359" spans="13:15">
      <c r="M359" s="2"/>
      <c r="N359" s="2"/>
      <c r="O359" s="2"/>
    </row>
    <row r="360" spans="13:15">
      <c r="M360" s="2"/>
      <c r="N360" s="2"/>
      <c r="O360" s="2"/>
    </row>
    <row r="361" spans="13:15">
      <c r="M361" s="2"/>
      <c r="N361" s="2"/>
      <c r="O361" s="2"/>
    </row>
    <row r="362" spans="13:15">
      <c r="M362" s="2"/>
      <c r="N362" s="2"/>
      <c r="O362" s="2"/>
    </row>
    <row r="363" spans="13:15">
      <c r="M363" s="2"/>
      <c r="N363" s="2"/>
      <c r="O363" s="2"/>
    </row>
    <row r="364" spans="13:15">
      <c r="M364" s="2"/>
      <c r="N364" s="2"/>
      <c r="O364" s="2"/>
    </row>
    <row r="365" spans="13:15">
      <c r="M365" s="2"/>
      <c r="N365" s="2"/>
      <c r="O365" s="2"/>
    </row>
    <row r="366" spans="13:15">
      <c r="M366" s="2"/>
      <c r="N366" s="2"/>
      <c r="O366" s="2"/>
    </row>
    <row r="367" spans="13:15">
      <c r="M367" s="2"/>
      <c r="N367" s="2"/>
      <c r="O367" s="2"/>
    </row>
    <row r="368" spans="13:15">
      <c r="M368" s="2"/>
      <c r="N368" s="2"/>
      <c r="O368" s="2"/>
    </row>
    <row r="369" spans="13:15">
      <c r="M369" s="2"/>
      <c r="N369" s="2"/>
      <c r="O369" s="2"/>
    </row>
    <row r="370" spans="13:15">
      <c r="M370" s="2"/>
      <c r="N370" s="2"/>
      <c r="O370" s="2"/>
    </row>
    <row r="371" spans="13:15">
      <c r="M371" s="2"/>
      <c r="N371" s="2"/>
      <c r="O371" s="2"/>
    </row>
    <row r="372" spans="13:15">
      <c r="M372" s="2"/>
      <c r="N372" s="2"/>
      <c r="O372" s="2"/>
    </row>
    <row r="373" spans="13:15">
      <c r="M373" s="2"/>
      <c r="N373" s="2"/>
      <c r="O373" s="2"/>
    </row>
    <row r="374" spans="13:15">
      <c r="M374" s="2"/>
      <c r="N374" s="2"/>
      <c r="O374" s="2"/>
    </row>
    <row r="375" spans="13:15">
      <c r="M375" s="2"/>
      <c r="N375" s="2"/>
      <c r="O375" s="2"/>
    </row>
    <row r="376" spans="13:15">
      <c r="M376" s="2"/>
      <c r="N376" s="2"/>
      <c r="O376" s="2"/>
    </row>
    <row r="377" spans="13:15">
      <c r="M377" s="2"/>
      <c r="N377" s="2"/>
      <c r="O377" s="2"/>
    </row>
    <row r="378" spans="13:15">
      <c r="M378" s="2"/>
      <c r="N378" s="2"/>
      <c r="O378" s="2"/>
    </row>
    <row r="379" spans="13:15">
      <c r="M379" s="2"/>
      <c r="N379" s="2"/>
      <c r="O379" s="2"/>
    </row>
    <row r="380" spans="13:15">
      <c r="M380" s="2"/>
      <c r="N380" s="2"/>
      <c r="O380" s="2"/>
    </row>
    <row r="381" spans="13:15">
      <c r="M381" s="2"/>
      <c r="N381" s="2"/>
      <c r="O381" s="2"/>
    </row>
    <row r="382" spans="13:15">
      <c r="M382" s="2"/>
      <c r="N382" s="2"/>
      <c r="O382" s="2"/>
    </row>
    <row r="383" spans="13:15">
      <c r="M383" s="2"/>
      <c r="N383" s="2"/>
      <c r="O383" s="2"/>
    </row>
    <row r="384" spans="13:15">
      <c r="M384" s="2"/>
      <c r="N384" s="2"/>
      <c r="O384" s="2"/>
    </row>
    <row r="385" spans="13:15">
      <c r="M385" s="2"/>
      <c r="N385" s="2"/>
      <c r="O385" s="2"/>
    </row>
    <row r="386" spans="13:15">
      <c r="M386" s="2"/>
      <c r="N386" s="2"/>
      <c r="O386" s="2"/>
    </row>
    <row r="387" spans="13:15">
      <c r="M387" s="2"/>
      <c r="N387" s="2"/>
      <c r="O387" s="2"/>
    </row>
    <row r="388" spans="13:15">
      <c r="M388" s="2"/>
      <c r="N388" s="2"/>
      <c r="O388" s="2"/>
    </row>
    <row r="389" spans="13:15">
      <c r="M389" s="2"/>
      <c r="N389" s="2"/>
      <c r="O389" s="2"/>
    </row>
    <row r="390" spans="13:15">
      <c r="M390" s="2"/>
      <c r="N390" s="2"/>
      <c r="O390" s="2"/>
    </row>
    <row r="391" spans="13:15">
      <c r="M391" s="2"/>
      <c r="N391" s="2"/>
      <c r="O391" s="2"/>
    </row>
    <row r="392" spans="13:15">
      <c r="M392" s="2"/>
      <c r="N392" s="2"/>
      <c r="O392" s="2"/>
    </row>
    <row r="393" spans="13:15">
      <c r="M393" s="2"/>
      <c r="N393" s="2"/>
      <c r="O393" s="2"/>
    </row>
    <row r="394" spans="13:15">
      <c r="M394" s="2"/>
      <c r="N394" s="2"/>
      <c r="O394" s="2"/>
    </row>
    <row r="395" spans="13:15">
      <c r="M395" s="2"/>
      <c r="N395" s="2"/>
      <c r="O395" s="2"/>
    </row>
    <row r="396" spans="13:15">
      <c r="M396" s="2"/>
      <c r="N396" s="2"/>
      <c r="O396" s="2"/>
    </row>
    <row r="397" spans="13:15">
      <c r="M397" s="2"/>
      <c r="N397" s="2"/>
      <c r="O397" s="2"/>
    </row>
    <row r="398" spans="13:15">
      <c r="M398" s="2"/>
      <c r="N398" s="2"/>
      <c r="O398" s="2"/>
    </row>
    <row r="399" spans="13:15">
      <c r="M399" s="2"/>
      <c r="N399" s="2"/>
      <c r="O399" s="2"/>
    </row>
    <row r="400" spans="13:15">
      <c r="M400" s="2"/>
      <c r="N400" s="2"/>
      <c r="O400" s="2"/>
    </row>
    <row r="401" spans="13:15">
      <c r="M401" s="2"/>
      <c r="N401" s="2"/>
      <c r="O401" s="2"/>
    </row>
    <row r="402" spans="13:15">
      <c r="M402" s="2"/>
      <c r="N402" s="2"/>
      <c r="O402" s="2"/>
    </row>
    <row r="403" spans="13:15">
      <c r="M403" s="2"/>
      <c r="N403" s="2"/>
      <c r="O403" s="2"/>
    </row>
    <row r="404" spans="13:15">
      <c r="M404" s="2"/>
      <c r="N404" s="2"/>
      <c r="O404" s="2"/>
    </row>
    <row r="405" spans="13:15">
      <c r="M405" s="2"/>
      <c r="N405" s="2"/>
      <c r="O405" s="2"/>
    </row>
    <row r="406" spans="13:15">
      <c r="M406" s="2"/>
      <c r="N406" s="2"/>
      <c r="O406" s="2"/>
    </row>
    <row r="407" spans="13:15">
      <c r="M407" s="2"/>
      <c r="N407" s="2"/>
      <c r="O407" s="2"/>
    </row>
    <row r="408" spans="13:15">
      <c r="M408" s="2"/>
      <c r="N408" s="2"/>
      <c r="O408" s="2"/>
    </row>
    <row r="409" spans="13:15">
      <c r="M409" s="2"/>
      <c r="N409" s="2"/>
      <c r="O409" s="2"/>
    </row>
    <row r="410" spans="13:15">
      <c r="M410" s="2"/>
      <c r="N410" s="2"/>
      <c r="O410" s="2"/>
    </row>
    <row r="411" spans="13:15">
      <c r="M411" s="2"/>
      <c r="N411" s="2"/>
      <c r="O411" s="2"/>
    </row>
    <row r="412" spans="13:15">
      <c r="M412" s="2"/>
      <c r="N412" s="2"/>
      <c r="O412" s="2"/>
    </row>
    <row r="413" spans="13:15">
      <c r="M413" s="2"/>
      <c r="N413" s="2"/>
      <c r="O413" s="2"/>
    </row>
    <row r="414" spans="13:15">
      <c r="M414" s="2"/>
      <c r="N414" s="2"/>
      <c r="O414" s="2"/>
    </row>
    <row r="415" spans="13:15">
      <c r="M415" s="2"/>
      <c r="N415" s="2"/>
      <c r="O415" s="2"/>
    </row>
    <row r="416" spans="13:15">
      <c r="M416" s="2"/>
      <c r="N416" s="2"/>
      <c r="O416" s="2"/>
    </row>
    <row r="417" spans="13:15">
      <c r="M417" s="2"/>
      <c r="N417" s="2"/>
      <c r="O417" s="2"/>
    </row>
    <row r="418" spans="13:15">
      <c r="M418" s="2"/>
      <c r="N418" s="2"/>
      <c r="O418" s="2"/>
    </row>
    <row r="419" spans="13:15">
      <c r="M419" s="2"/>
      <c r="N419" s="2"/>
      <c r="O419" s="2"/>
    </row>
    <row r="420" spans="13:15">
      <c r="M420" s="2"/>
      <c r="N420" s="2"/>
      <c r="O420" s="2"/>
    </row>
    <row r="421" spans="13:15">
      <c r="M421" s="2"/>
      <c r="N421" s="2"/>
      <c r="O421" s="2"/>
    </row>
    <row r="422" spans="13:15">
      <c r="M422" s="2"/>
      <c r="N422" s="2"/>
      <c r="O422" s="2"/>
    </row>
    <row r="423" spans="13:15">
      <c r="M423" s="2"/>
      <c r="N423" s="2"/>
      <c r="O423" s="2"/>
    </row>
  </sheetData>
  <autoFilter ref="B35:L60" xr:uid="{C428C9DF-9E9C-4C18-9D74-6B0A44B5AA89}">
    <sortState ref="B36:L235">
      <sortCondition ref="B35:B60"/>
    </sortState>
  </autoFilter>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37"/>
  <sheetViews>
    <sheetView topLeftCell="A6" zoomScaleNormal="100" workbookViewId="0">
      <selection activeCell="J16" sqref="J16:J17"/>
    </sheetView>
  </sheetViews>
  <sheetFormatPr defaultRowHeight="15"/>
  <cols>
    <col min="1" max="1" width="7.140625" customWidth="1"/>
    <col min="2" max="2" width="29.5703125" customWidth="1"/>
    <col min="3" max="8" width="17.28515625" customWidth="1"/>
    <col min="9" max="9" width="20.28515625" customWidth="1"/>
    <col min="10" max="11" width="19.7109375" customWidth="1"/>
    <col min="12" max="13" width="17.28515625" customWidth="1"/>
    <col min="14" max="14" width="16.42578125" customWidth="1"/>
    <col min="16" max="16" width="7.7109375" customWidth="1"/>
  </cols>
  <sheetData>
    <row r="1" spans="1:21">
      <c r="A1" s="16" t="s">
        <v>0</v>
      </c>
      <c r="B1" s="87"/>
      <c r="C1" s="126"/>
      <c r="D1" s="127"/>
      <c r="E1" s="435"/>
      <c r="F1" s="435"/>
      <c r="G1" s="435"/>
      <c r="J1" s="128">
        <v>50000000</v>
      </c>
      <c r="K1" s="129">
        <f>J1-G1</f>
        <v>50000000</v>
      </c>
      <c r="L1" s="49"/>
      <c r="M1" s="49"/>
      <c r="N1" s="2"/>
      <c r="O1" s="2"/>
      <c r="P1" s="2"/>
      <c r="Q1" s="2"/>
      <c r="R1" s="2"/>
      <c r="S1" s="2"/>
      <c r="T1" s="2"/>
      <c r="U1" s="2"/>
    </row>
    <row r="2" spans="1:21" ht="15.75">
      <c r="A2" s="19" t="s">
        <v>332</v>
      </c>
      <c r="B2" s="87"/>
      <c r="C2" s="126"/>
      <c r="D2" s="130"/>
      <c r="E2" s="435"/>
      <c r="F2" s="435"/>
      <c r="G2" s="435"/>
      <c r="H2" s="239"/>
      <c r="I2" s="243">
        <f>J1-G2</f>
        <v>50000000</v>
      </c>
      <c r="J2" s="240"/>
      <c r="M2" s="2"/>
      <c r="N2" s="2"/>
      <c r="O2" s="2"/>
      <c r="P2" s="2"/>
      <c r="Q2" s="2"/>
    </row>
    <row r="3" spans="1:21">
      <c r="A3" s="2"/>
      <c r="B3" s="131"/>
      <c r="C3" s="132"/>
      <c r="D3" s="133"/>
      <c r="E3" s="137"/>
      <c r="F3" s="446"/>
      <c r="G3" s="173"/>
      <c r="H3" s="241"/>
      <c r="I3" s="242"/>
      <c r="J3" s="241"/>
      <c r="M3" s="2"/>
      <c r="N3" s="2"/>
      <c r="O3" s="2"/>
      <c r="P3" s="2"/>
      <c r="Q3" s="2"/>
    </row>
    <row r="4" spans="1:21">
      <c r="A4" s="2"/>
      <c r="B4" s="134"/>
      <c r="C4" s="126"/>
      <c r="D4" s="135"/>
      <c r="E4" s="447"/>
      <c r="F4" s="448"/>
      <c r="G4" s="448"/>
      <c r="H4" s="242"/>
      <c r="I4" s="242"/>
      <c r="J4" s="242"/>
      <c r="M4" s="2"/>
      <c r="N4" s="2"/>
      <c r="O4" s="2"/>
      <c r="P4" s="2"/>
      <c r="Q4" s="2"/>
    </row>
    <row r="5" spans="1:21">
      <c r="A5" s="2"/>
      <c r="B5" s="2"/>
      <c r="C5" s="126"/>
      <c r="D5" s="136"/>
      <c r="E5" s="137"/>
      <c r="F5" s="89"/>
      <c r="G5" s="89"/>
      <c r="H5" s="242"/>
      <c r="I5" s="242"/>
      <c r="J5" s="242"/>
      <c r="M5" s="2"/>
      <c r="N5" s="2"/>
      <c r="O5" s="2"/>
      <c r="P5" s="2"/>
      <c r="Q5" s="2"/>
    </row>
    <row r="6" spans="1:21">
      <c r="A6" s="2"/>
      <c r="B6" s="442" t="str">
        <f>B19</f>
        <v>Germany</v>
      </c>
      <c r="C6" s="558" t="s">
        <v>268</v>
      </c>
      <c r="D6" s="559" t="s">
        <v>331</v>
      </c>
      <c r="E6" s="138"/>
      <c r="F6" s="48"/>
      <c r="G6" s="138"/>
      <c r="H6" s="242"/>
      <c r="I6" s="242"/>
      <c r="J6" s="242"/>
      <c r="M6" s="2"/>
      <c r="N6" s="2"/>
      <c r="O6" s="2"/>
      <c r="P6" s="2"/>
      <c r="Q6" s="2"/>
    </row>
    <row r="7" spans="1:21">
      <c r="A7" s="2"/>
      <c r="B7" s="443"/>
      <c r="C7" s="560"/>
      <c r="D7" s="561"/>
      <c r="E7" s="138"/>
      <c r="F7" s="48"/>
      <c r="G7" s="138"/>
      <c r="H7" s="242"/>
      <c r="I7" s="242"/>
      <c r="J7" s="242"/>
      <c r="M7" s="2"/>
      <c r="N7" s="2"/>
      <c r="O7" s="2"/>
      <c r="P7" s="2"/>
      <c r="Q7" s="2"/>
    </row>
    <row r="8" spans="1:21">
      <c r="A8" s="2"/>
      <c r="B8" s="562" t="s">
        <v>269</v>
      </c>
      <c r="C8" s="563">
        <f>E19/D19</f>
        <v>0.32399999999999995</v>
      </c>
      <c r="D8" s="564">
        <f>G19/D19</f>
        <v>0</v>
      </c>
      <c r="E8" s="565"/>
      <c r="F8" s="48"/>
      <c r="G8" s="565"/>
      <c r="H8" s="242"/>
      <c r="I8" s="242"/>
      <c r="J8" s="242"/>
      <c r="M8" s="2"/>
      <c r="N8" s="2"/>
      <c r="O8" s="2"/>
      <c r="P8" s="2"/>
      <c r="Q8" s="2"/>
    </row>
    <row r="9" spans="1:21">
      <c r="A9" s="2"/>
      <c r="B9" s="562" t="s">
        <v>270</v>
      </c>
      <c r="C9" s="563">
        <f>F19/D19</f>
        <v>0.32799999999999996</v>
      </c>
      <c r="D9" s="564">
        <f>H19/D19</f>
        <v>0</v>
      </c>
      <c r="E9" s="565"/>
      <c r="F9" s="48"/>
      <c r="G9" s="565"/>
      <c r="H9" s="242"/>
      <c r="I9" s="242"/>
      <c r="J9" s="242"/>
      <c r="M9" s="2"/>
      <c r="N9" s="2"/>
      <c r="O9" s="2"/>
      <c r="P9" s="33"/>
      <c r="Q9" s="2"/>
    </row>
    <row r="10" spans="1:21">
      <c r="A10" s="2"/>
      <c r="B10" s="566" t="s">
        <v>271</v>
      </c>
      <c r="C10" s="567">
        <f>F19/C19*1000000</f>
        <v>1412.1084090350171</v>
      </c>
      <c r="D10" s="568">
        <f>H19/C19*1000000</f>
        <v>0</v>
      </c>
      <c r="E10" s="565"/>
      <c r="F10" s="48"/>
      <c r="G10" s="565"/>
      <c r="H10" s="242"/>
      <c r="I10" s="242"/>
      <c r="J10" s="242"/>
      <c r="M10" s="2"/>
      <c r="N10" s="2"/>
      <c r="O10" s="2"/>
      <c r="P10" s="139"/>
      <c r="Q10" s="2"/>
    </row>
    <row r="11" spans="1:21">
      <c r="A11" s="2"/>
      <c r="B11" s="569" t="s">
        <v>349</v>
      </c>
      <c r="C11" s="570">
        <f>C9-C8</f>
        <v>4.0000000000000036E-3</v>
      </c>
      <c r="D11" s="571">
        <f>D9-D8</f>
        <v>0</v>
      </c>
      <c r="E11" s="565"/>
      <c r="F11" s="48"/>
      <c r="G11" s="565"/>
      <c r="H11" s="242"/>
      <c r="I11" s="242"/>
      <c r="J11" s="242"/>
      <c r="M11" s="2"/>
      <c r="N11" s="2"/>
      <c r="O11" s="2"/>
      <c r="P11" s="91"/>
      <c r="Q11" s="2"/>
    </row>
    <row r="12" spans="1:21">
      <c r="A12" s="2"/>
      <c r="B12" s="562" t="s">
        <v>272</v>
      </c>
      <c r="C12" s="572">
        <v>1</v>
      </c>
      <c r="D12" s="573">
        <v>1</v>
      </c>
      <c r="E12" s="140"/>
      <c r="F12" s="140" t="s">
        <v>273</v>
      </c>
      <c r="G12" s="574"/>
      <c r="H12" s="242"/>
      <c r="I12" s="242"/>
      <c r="J12" s="242"/>
      <c r="M12" s="2"/>
      <c r="N12" s="2"/>
      <c r="O12" s="2"/>
      <c r="P12" s="91"/>
      <c r="Q12" s="2"/>
    </row>
    <row r="13" spans="1:21">
      <c r="A13" s="2"/>
      <c r="B13" s="444" t="s">
        <v>274</v>
      </c>
      <c r="C13" s="445">
        <f>C11*C12*100</f>
        <v>0.40000000000000036</v>
      </c>
      <c r="D13" s="445">
        <f>D11*D12*100</f>
        <v>0</v>
      </c>
      <c r="E13" s="575">
        <f>SUM(C13:D13)</f>
        <v>0.40000000000000036</v>
      </c>
      <c r="F13" s="576">
        <f>20+F15</f>
        <v>16.079999999999998</v>
      </c>
      <c r="G13" s="577">
        <f>30+G15</f>
        <v>28.608000000000001</v>
      </c>
      <c r="H13" s="242"/>
      <c r="I13" s="230" t="str">
        <f>B19</f>
        <v>Germany</v>
      </c>
      <c r="J13" s="242"/>
      <c r="M13" s="2"/>
      <c r="N13" s="2"/>
      <c r="O13" s="2"/>
      <c r="P13" s="90"/>
      <c r="Q13" s="2"/>
    </row>
    <row r="14" spans="1:21">
      <c r="A14" s="2"/>
      <c r="B14" s="57"/>
      <c r="C14" s="141">
        <f>C8</f>
        <v>0.32399999999999995</v>
      </c>
      <c r="D14" s="142">
        <f>D8</f>
        <v>0</v>
      </c>
      <c r="E14" s="123"/>
      <c r="F14" s="143">
        <f>E13-20</f>
        <v>-19.600000000000001</v>
      </c>
      <c r="G14" s="143">
        <f>F13-30</f>
        <v>-13.920000000000002</v>
      </c>
      <c r="H14" s="244"/>
      <c r="I14" s="244"/>
      <c r="J14" s="241"/>
      <c r="M14" s="2"/>
      <c r="N14" s="2"/>
      <c r="O14" s="2"/>
      <c r="P14" s="90"/>
      <c r="Q14" s="2"/>
    </row>
    <row r="15" spans="1:21">
      <c r="A15" s="2"/>
      <c r="B15" s="49"/>
      <c r="C15" s="142">
        <f>C9</f>
        <v>0.32799999999999996</v>
      </c>
      <c r="D15" s="142">
        <f>D9</f>
        <v>0</v>
      </c>
      <c r="E15" s="123"/>
      <c r="F15" s="143">
        <f>F14/5</f>
        <v>-3.9200000000000004</v>
      </c>
      <c r="G15" s="145">
        <f>G14/10</f>
        <v>-1.3920000000000001</v>
      </c>
      <c r="I15" s="144" t="s">
        <v>319</v>
      </c>
      <c r="J15" s="246">
        <f>D9/C9</f>
        <v>0</v>
      </c>
      <c r="M15" s="2"/>
      <c r="N15" s="2"/>
      <c r="O15" s="2"/>
      <c r="P15" s="2"/>
      <c r="Q15" s="2"/>
      <c r="R15" s="2"/>
      <c r="S15" s="2"/>
      <c r="T15" s="90"/>
      <c r="U15" s="2"/>
    </row>
    <row r="16" spans="1:21">
      <c r="B16" s="76"/>
      <c r="C16" s="76"/>
      <c r="D16" s="76"/>
      <c r="E16" s="76"/>
      <c r="F16" s="76"/>
      <c r="G16" s="76"/>
      <c r="S16" s="2"/>
      <c r="T16" s="90"/>
      <c r="U16" s="2"/>
    </row>
    <row r="17" spans="1:21">
      <c r="A17" s="2"/>
      <c r="B17" s="166"/>
      <c r="C17" s="167" t="s">
        <v>11</v>
      </c>
      <c r="D17" s="578" t="s">
        <v>275</v>
      </c>
      <c r="E17" s="578" t="s">
        <v>268</v>
      </c>
      <c r="F17" s="578" t="s">
        <v>268</v>
      </c>
      <c r="G17" s="159" t="s">
        <v>331</v>
      </c>
      <c r="H17" s="159" t="s">
        <v>331</v>
      </c>
      <c r="I17" s="507"/>
      <c r="J17" s="2"/>
      <c r="L17" s="2"/>
      <c r="M17" s="2"/>
      <c r="N17" s="2"/>
      <c r="O17" s="2"/>
      <c r="P17" s="33"/>
      <c r="U17" s="2"/>
    </row>
    <row r="18" spans="1:21">
      <c r="A18" s="2"/>
      <c r="B18" s="166"/>
      <c r="C18" s="167">
        <v>2018</v>
      </c>
      <c r="D18" s="579"/>
      <c r="E18" s="579">
        <v>1990</v>
      </c>
      <c r="F18" s="579">
        <v>2015</v>
      </c>
      <c r="G18" s="578">
        <v>1990</v>
      </c>
      <c r="H18" s="578">
        <v>2015</v>
      </c>
      <c r="I18" s="507"/>
      <c r="J18" s="2"/>
      <c r="L18" s="2"/>
      <c r="M18" s="2"/>
      <c r="N18" s="2"/>
      <c r="O18" s="2"/>
      <c r="P18" s="2"/>
      <c r="U18" s="2"/>
    </row>
    <row r="19" spans="1:21">
      <c r="A19" s="2"/>
      <c r="B19" s="624" t="s">
        <v>39</v>
      </c>
      <c r="C19" s="95">
        <v>82927922</v>
      </c>
      <c r="D19" s="95">
        <v>357022</v>
      </c>
      <c r="E19" s="95">
        <v>115675.12799999998</v>
      </c>
      <c r="F19" s="95">
        <v>117103.21599999999</v>
      </c>
      <c r="G19" s="95">
        <v>0</v>
      </c>
      <c r="H19" s="146">
        <v>0</v>
      </c>
      <c r="I19" s="580"/>
      <c r="J19" s="2"/>
      <c r="L19" s="2"/>
      <c r="M19" s="2"/>
      <c r="N19" s="2"/>
      <c r="O19" s="2"/>
      <c r="P19" s="2"/>
      <c r="U19" s="2"/>
    </row>
    <row r="20" spans="1:21">
      <c r="A20" s="2"/>
      <c r="B20" s="148"/>
      <c r="C20" s="149"/>
      <c r="D20" s="149"/>
      <c r="E20" s="149"/>
      <c r="F20" s="149"/>
      <c r="G20" s="150"/>
      <c r="H20" s="150"/>
      <c r="I20" s="580"/>
      <c r="J20" s="2"/>
      <c r="L20" s="2"/>
      <c r="M20" s="2"/>
      <c r="N20" s="2"/>
      <c r="O20" s="2"/>
      <c r="P20" s="2"/>
      <c r="U20" s="2"/>
    </row>
    <row r="21" spans="1:21">
      <c r="A21" s="2"/>
      <c r="B21" s="581"/>
      <c r="C21" s="582"/>
      <c r="D21" s="582" t="s">
        <v>350</v>
      </c>
      <c r="E21" s="582" t="s">
        <v>350</v>
      </c>
      <c r="F21" s="582" t="s">
        <v>350</v>
      </c>
      <c r="G21" s="582" t="s">
        <v>350</v>
      </c>
      <c r="H21" s="582" t="s">
        <v>350</v>
      </c>
      <c r="I21" s="258"/>
      <c r="J21" s="2"/>
      <c r="L21" s="2"/>
      <c r="M21" s="2"/>
      <c r="N21" s="2"/>
      <c r="O21" s="2"/>
      <c r="P21" s="2"/>
      <c r="U21" s="2"/>
    </row>
    <row r="22" spans="1:21">
      <c r="A22" s="2"/>
      <c r="B22" s="525" t="s">
        <v>345</v>
      </c>
      <c r="C22" s="167" t="s">
        <v>11</v>
      </c>
      <c r="D22" s="578" t="s">
        <v>275</v>
      </c>
      <c r="E22" s="578" t="s">
        <v>268</v>
      </c>
      <c r="F22" s="578" t="s">
        <v>268</v>
      </c>
      <c r="G22" s="159" t="s">
        <v>331</v>
      </c>
      <c r="H22" s="159" t="s">
        <v>331</v>
      </c>
      <c r="I22" s="159" t="s">
        <v>219</v>
      </c>
      <c r="J22" s="2"/>
      <c r="L22" s="2"/>
      <c r="M22" s="2"/>
      <c r="N22" s="2"/>
      <c r="O22" s="2"/>
      <c r="P22" s="151"/>
      <c r="U22" s="2"/>
    </row>
    <row r="23" spans="1:21">
      <c r="A23" s="2"/>
      <c r="B23" s="525" t="s">
        <v>174</v>
      </c>
      <c r="C23" s="217">
        <v>2018</v>
      </c>
      <c r="D23" s="579"/>
      <c r="E23" s="579">
        <v>1990</v>
      </c>
      <c r="F23" s="579">
        <v>2015</v>
      </c>
      <c r="G23" s="578">
        <v>1990</v>
      </c>
      <c r="H23" s="578">
        <v>2015</v>
      </c>
      <c r="I23" s="159"/>
      <c r="J23" s="2"/>
      <c r="L23" s="2"/>
      <c r="M23" s="2"/>
      <c r="N23" s="2"/>
      <c r="O23" s="2"/>
      <c r="P23" s="2"/>
      <c r="U23" s="2"/>
    </row>
    <row r="24" spans="1:21">
      <c r="A24" s="2"/>
      <c r="B24" s="525"/>
      <c r="C24" s="525"/>
      <c r="D24" s="525"/>
      <c r="E24" s="525"/>
      <c r="F24" s="525"/>
      <c r="G24" s="167"/>
      <c r="H24" s="525"/>
      <c r="I24" s="167"/>
      <c r="J24" s="2"/>
      <c r="L24" s="2"/>
      <c r="M24" s="2"/>
      <c r="N24" s="2"/>
      <c r="O24" s="2"/>
      <c r="P24" s="151"/>
      <c r="U24" s="2"/>
    </row>
    <row r="25" spans="1:21">
      <c r="A25" s="2"/>
      <c r="B25" s="232" t="s">
        <v>318</v>
      </c>
      <c r="C25" s="234">
        <v>7594270356</v>
      </c>
      <c r="D25" s="234">
        <v>135989354.80001</v>
      </c>
      <c r="E25" s="234">
        <v>42954820.078000128</v>
      </c>
      <c r="F25" s="234">
        <v>41626361.747000135</v>
      </c>
      <c r="G25" s="234">
        <v>13215530</v>
      </c>
      <c r="H25" s="245">
        <v>12858780</v>
      </c>
      <c r="I25" s="167"/>
      <c r="J25" s="2"/>
      <c r="L25" s="2"/>
      <c r="M25" s="2"/>
      <c r="N25" s="2"/>
      <c r="O25" s="2"/>
      <c r="P25" s="2"/>
      <c r="U25" s="2"/>
    </row>
    <row r="26" spans="1:21">
      <c r="A26" s="2"/>
      <c r="B26" s="624" t="s">
        <v>111</v>
      </c>
      <c r="C26" s="95">
        <v>37172386</v>
      </c>
      <c r="D26" s="95">
        <v>652090</v>
      </c>
      <c r="E26" s="95">
        <v>13693.89</v>
      </c>
      <c r="F26" s="95">
        <v>13693.89</v>
      </c>
      <c r="G26" s="147">
        <v>0</v>
      </c>
      <c r="H26" s="152">
        <v>0</v>
      </c>
      <c r="I26" s="217" t="s">
        <v>411</v>
      </c>
      <c r="J26" s="2"/>
      <c r="L26" s="2"/>
      <c r="M26" s="2"/>
      <c r="N26" s="2"/>
      <c r="O26" s="2"/>
      <c r="P26" s="2"/>
      <c r="U26" s="2"/>
    </row>
    <row r="27" spans="1:21">
      <c r="A27" s="2"/>
      <c r="B27" s="624" t="s">
        <v>100</v>
      </c>
      <c r="C27" s="93">
        <v>2866376</v>
      </c>
      <c r="D27" s="95">
        <v>28748</v>
      </c>
      <c r="E27" s="95">
        <v>8279.4240000000009</v>
      </c>
      <c r="F27" s="95">
        <v>8106.9360000000006</v>
      </c>
      <c r="G27" s="95">
        <v>850</v>
      </c>
      <c r="H27" s="146">
        <v>850</v>
      </c>
      <c r="I27" s="217" t="s">
        <v>411</v>
      </c>
      <c r="J27" s="2"/>
      <c r="L27" s="2"/>
      <c r="M27" s="2"/>
      <c r="N27" s="2"/>
      <c r="O27" s="2"/>
      <c r="P27" s="2"/>
      <c r="U27" s="2"/>
    </row>
    <row r="28" spans="1:21">
      <c r="A28" s="2"/>
      <c r="B28" s="624" t="s">
        <v>88</v>
      </c>
      <c r="C28" s="93">
        <v>42228429</v>
      </c>
      <c r="D28" s="95">
        <v>2381741</v>
      </c>
      <c r="E28" s="95">
        <v>16672.186999999998</v>
      </c>
      <c r="F28" s="95">
        <v>19053.928</v>
      </c>
      <c r="G28" s="95">
        <v>0</v>
      </c>
      <c r="H28" s="146">
        <v>0</v>
      </c>
      <c r="I28" s="217" t="s">
        <v>10</v>
      </c>
      <c r="J28" s="2"/>
      <c r="L28" s="2"/>
      <c r="M28" s="2"/>
      <c r="N28" s="2"/>
      <c r="O28" s="2"/>
      <c r="P28" s="2"/>
      <c r="U28" s="2"/>
    </row>
    <row r="29" spans="1:21">
      <c r="A29" s="2"/>
      <c r="B29" s="624" t="s">
        <v>102</v>
      </c>
      <c r="C29" s="93">
        <v>30809762</v>
      </c>
      <c r="D29" s="95">
        <v>1246700</v>
      </c>
      <c r="E29" s="95">
        <v>609636.29999999993</v>
      </c>
      <c r="F29" s="95">
        <v>578468.79999999993</v>
      </c>
      <c r="G29" s="95">
        <v>0</v>
      </c>
      <c r="H29" s="146">
        <v>0</v>
      </c>
      <c r="I29" s="217" t="s">
        <v>411</v>
      </c>
      <c r="J29" s="2"/>
      <c r="L29" s="2"/>
      <c r="M29" s="2"/>
      <c r="N29" s="2"/>
      <c r="O29" s="2"/>
      <c r="P29" s="2"/>
      <c r="U29" s="2"/>
    </row>
    <row r="30" spans="1:21">
      <c r="A30" s="2"/>
      <c r="B30" s="624" t="s">
        <v>224</v>
      </c>
      <c r="C30" s="93">
        <v>96286</v>
      </c>
      <c r="D30" s="95">
        <v>442</v>
      </c>
      <c r="E30" s="95">
        <v>103.428</v>
      </c>
      <c r="F30" s="95">
        <v>98.566000000000003</v>
      </c>
      <c r="G30" s="147">
        <v>0</v>
      </c>
      <c r="H30" s="152">
        <v>0</v>
      </c>
      <c r="I30" s="217" t="s">
        <v>328</v>
      </c>
      <c r="J30" s="2"/>
      <c r="L30" s="2"/>
      <c r="M30" s="2"/>
      <c r="N30" s="2"/>
      <c r="O30" s="2"/>
      <c r="P30" s="2"/>
      <c r="U30" s="2"/>
    </row>
    <row r="31" spans="1:21">
      <c r="A31" s="2"/>
      <c r="B31" s="624" t="s">
        <v>225</v>
      </c>
      <c r="C31" s="93">
        <v>44494502</v>
      </c>
      <c r="D31" s="95">
        <v>2780400</v>
      </c>
      <c r="E31" s="95">
        <v>353110.8</v>
      </c>
      <c r="F31" s="95">
        <v>275259.60000000003</v>
      </c>
      <c r="G31" s="95">
        <v>17380</v>
      </c>
      <c r="H31" s="146">
        <v>17380</v>
      </c>
      <c r="I31" s="217" t="s">
        <v>10</v>
      </c>
      <c r="J31" s="2"/>
      <c r="L31" s="2"/>
      <c r="M31" s="2"/>
      <c r="N31" s="2"/>
      <c r="O31" s="2"/>
      <c r="P31" s="2"/>
      <c r="U31" s="2"/>
    </row>
    <row r="32" spans="1:21">
      <c r="A32" s="2"/>
      <c r="B32" s="624" t="s">
        <v>103</v>
      </c>
      <c r="C32" s="93">
        <v>2951776</v>
      </c>
      <c r="D32" s="95">
        <v>29743</v>
      </c>
      <c r="E32" s="95">
        <v>3539.4170000000004</v>
      </c>
      <c r="F32" s="95">
        <v>3509.6740000000004</v>
      </c>
      <c r="G32" s="95">
        <v>170</v>
      </c>
      <c r="H32" s="146">
        <v>170</v>
      </c>
      <c r="I32" s="217" t="s">
        <v>411</v>
      </c>
      <c r="J32" s="2"/>
      <c r="L32" s="2"/>
      <c r="M32" s="2"/>
      <c r="N32" s="2"/>
      <c r="O32" s="2"/>
      <c r="P32" s="2"/>
      <c r="U32" s="2"/>
    </row>
    <row r="33" spans="1:21">
      <c r="A33" s="2"/>
      <c r="B33" s="624" t="s">
        <v>226</v>
      </c>
      <c r="C33" s="93">
        <v>105845</v>
      </c>
      <c r="D33" s="95">
        <v>140</v>
      </c>
      <c r="E33" s="95">
        <v>3.2199999999999998</v>
      </c>
      <c r="F33" s="95">
        <v>3.2199999999999998</v>
      </c>
      <c r="G33" s="147">
        <v>0</v>
      </c>
      <c r="H33" s="152">
        <v>0</v>
      </c>
      <c r="I33" s="217" t="s">
        <v>329</v>
      </c>
      <c r="J33" s="2"/>
      <c r="L33" s="2"/>
      <c r="M33" s="2"/>
      <c r="N33" s="2"/>
      <c r="O33" s="2"/>
      <c r="P33" s="2"/>
      <c r="U33" s="2"/>
    </row>
    <row r="34" spans="1:21">
      <c r="A34" s="2"/>
      <c r="B34" s="624" t="s">
        <v>24</v>
      </c>
      <c r="C34" s="93">
        <v>24992369</v>
      </c>
      <c r="D34" s="95">
        <v>7692024</v>
      </c>
      <c r="E34" s="95">
        <v>1284568.0080000001</v>
      </c>
      <c r="F34" s="95">
        <v>1246107.888</v>
      </c>
      <c r="G34" s="95">
        <v>52330</v>
      </c>
      <c r="H34" s="146">
        <v>50390</v>
      </c>
      <c r="I34" s="217" t="s">
        <v>10</v>
      </c>
      <c r="J34" s="2"/>
      <c r="L34" s="2"/>
      <c r="M34" s="2"/>
      <c r="N34" s="2"/>
      <c r="O34" s="2"/>
      <c r="P34" s="2"/>
      <c r="U34" s="2"/>
    </row>
    <row r="35" spans="1:21">
      <c r="A35" s="2"/>
      <c r="B35" s="624" t="s">
        <v>33</v>
      </c>
      <c r="C35" s="93">
        <v>8847037</v>
      </c>
      <c r="D35" s="95">
        <v>83871</v>
      </c>
      <c r="E35" s="95">
        <v>38412.917999999998</v>
      </c>
      <c r="F35" s="95">
        <v>39335.499000000003</v>
      </c>
      <c r="G35" s="95">
        <v>1140</v>
      </c>
      <c r="H35" s="146">
        <v>1140</v>
      </c>
      <c r="I35" s="217" t="s">
        <v>10</v>
      </c>
      <c r="J35" s="2"/>
      <c r="L35" s="2"/>
      <c r="M35" s="2"/>
      <c r="N35" s="2"/>
      <c r="O35" s="2"/>
      <c r="P35" s="2"/>
      <c r="U35" s="2"/>
    </row>
    <row r="36" spans="1:21">
      <c r="A36" s="2"/>
      <c r="B36" s="624" t="s">
        <v>112</v>
      </c>
      <c r="C36" s="93">
        <v>9942334</v>
      </c>
      <c r="D36" s="95">
        <v>86600</v>
      </c>
      <c r="E36" s="95">
        <v>8919.8000000000011</v>
      </c>
      <c r="F36" s="95">
        <v>11950.800000000001</v>
      </c>
      <c r="G36" s="147">
        <v>0</v>
      </c>
      <c r="H36" s="152">
        <v>0</v>
      </c>
      <c r="I36" s="217" t="s">
        <v>411</v>
      </c>
      <c r="J36" s="2"/>
      <c r="L36" s="2"/>
      <c r="M36" s="2"/>
      <c r="N36" s="2"/>
      <c r="O36" s="2"/>
      <c r="P36" s="2"/>
      <c r="U36" s="2"/>
    </row>
    <row r="37" spans="1:21">
      <c r="A37" s="2"/>
      <c r="B37" s="624" t="s">
        <v>66</v>
      </c>
      <c r="C37" s="93">
        <v>385640</v>
      </c>
      <c r="D37" s="95">
        <v>13943</v>
      </c>
      <c r="E37" s="95">
        <v>7166.7020000000002</v>
      </c>
      <c r="F37" s="95">
        <v>7166.7020000000002</v>
      </c>
      <c r="G37" s="95">
        <v>0</v>
      </c>
      <c r="H37" s="146">
        <v>0</v>
      </c>
      <c r="I37" s="217" t="s">
        <v>10</v>
      </c>
      <c r="J37" s="2"/>
      <c r="L37" s="2"/>
      <c r="M37" s="2"/>
      <c r="N37" s="2"/>
      <c r="O37" s="2"/>
      <c r="P37" s="2"/>
      <c r="U37" s="2"/>
    </row>
    <row r="38" spans="1:21">
      <c r="A38" s="2"/>
      <c r="B38" s="624" t="s">
        <v>23</v>
      </c>
      <c r="C38" s="93">
        <v>1569439</v>
      </c>
      <c r="D38" s="95">
        <v>741</v>
      </c>
      <c r="E38" s="95">
        <v>2.2229999999999999</v>
      </c>
      <c r="F38" s="95">
        <v>5.9280000000000008</v>
      </c>
      <c r="G38" s="95">
        <v>0</v>
      </c>
      <c r="H38" s="146">
        <v>0</v>
      </c>
      <c r="I38" s="217" t="s">
        <v>10</v>
      </c>
      <c r="J38" s="2"/>
      <c r="L38" s="2"/>
      <c r="M38" s="2"/>
      <c r="N38" s="2"/>
      <c r="O38" s="2"/>
      <c r="P38" s="2"/>
      <c r="U38" s="2"/>
    </row>
    <row r="39" spans="1:21">
      <c r="A39" s="2"/>
      <c r="B39" s="624" t="s">
        <v>113</v>
      </c>
      <c r="C39" s="93">
        <v>161356039</v>
      </c>
      <c r="D39" s="95">
        <v>143998</v>
      </c>
      <c r="E39" s="95">
        <v>16559.77</v>
      </c>
      <c r="F39" s="95">
        <v>15839.78</v>
      </c>
      <c r="G39" s="95">
        <v>4360</v>
      </c>
      <c r="H39" s="146">
        <v>4110</v>
      </c>
      <c r="I39" s="217" t="s">
        <v>411</v>
      </c>
      <c r="J39" s="2"/>
      <c r="L39" s="2"/>
      <c r="M39" s="2"/>
      <c r="N39" s="2"/>
      <c r="O39" s="2"/>
      <c r="P39" s="2"/>
      <c r="U39" s="2"/>
    </row>
    <row r="40" spans="1:21">
      <c r="A40" s="2"/>
      <c r="B40" s="624" t="s">
        <v>58</v>
      </c>
      <c r="C40" s="93">
        <v>286641</v>
      </c>
      <c r="D40" s="95">
        <v>430</v>
      </c>
      <c r="E40" s="95">
        <v>63.209999999999994</v>
      </c>
      <c r="F40" s="95">
        <v>63.209999999999994</v>
      </c>
      <c r="G40" s="147">
        <v>0</v>
      </c>
      <c r="H40" s="152">
        <v>0</v>
      </c>
      <c r="I40" s="217" t="s">
        <v>10</v>
      </c>
      <c r="J40" s="2"/>
      <c r="L40" s="2"/>
      <c r="M40" s="2"/>
      <c r="N40" s="2"/>
      <c r="O40" s="2"/>
      <c r="P40" s="2"/>
      <c r="U40" s="2"/>
    </row>
    <row r="41" spans="1:21">
      <c r="A41" s="2"/>
      <c r="B41" s="624" t="s">
        <v>78</v>
      </c>
      <c r="C41" s="95">
        <v>9485386</v>
      </c>
      <c r="D41" s="95">
        <v>208000</v>
      </c>
      <c r="E41" s="95">
        <v>78000</v>
      </c>
      <c r="F41" s="95">
        <v>86528</v>
      </c>
      <c r="G41" s="95">
        <v>4000</v>
      </c>
      <c r="H41" s="146">
        <v>4000</v>
      </c>
      <c r="I41" s="217" t="s">
        <v>10</v>
      </c>
      <c r="J41" s="2"/>
      <c r="L41" s="2"/>
      <c r="M41" s="2"/>
      <c r="N41" s="2"/>
      <c r="O41" s="2"/>
      <c r="P41" s="2"/>
      <c r="U41" s="2"/>
    </row>
    <row r="42" spans="1:21">
      <c r="A42" s="2"/>
      <c r="B42" s="624" t="s">
        <v>32</v>
      </c>
      <c r="C42" s="95">
        <v>11422068</v>
      </c>
      <c r="D42" s="95">
        <v>30528</v>
      </c>
      <c r="E42" s="95">
        <v>6838.271999999999</v>
      </c>
      <c r="F42" s="95">
        <v>6899.3279999999995</v>
      </c>
      <c r="G42" s="95">
        <v>0</v>
      </c>
      <c r="H42" s="146">
        <v>0</v>
      </c>
      <c r="I42" s="217" t="s">
        <v>10</v>
      </c>
      <c r="J42" s="2"/>
      <c r="L42" s="2"/>
      <c r="M42" s="2"/>
      <c r="N42" s="2"/>
      <c r="O42" s="2"/>
      <c r="P42" s="2"/>
      <c r="U42" s="2"/>
    </row>
    <row r="43" spans="1:21">
      <c r="A43" s="2"/>
      <c r="B43" s="624" t="s">
        <v>227</v>
      </c>
      <c r="C43" s="95">
        <v>383071</v>
      </c>
      <c r="D43" s="95">
        <v>22966</v>
      </c>
      <c r="E43" s="95">
        <v>16259.928</v>
      </c>
      <c r="F43" s="95">
        <v>13756.634</v>
      </c>
      <c r="G43" s="95">
        <v>5990</v>
      </c>
      <c r="H43" s="146">
        <v>5990</v>
      </c>
      <c r="I43" s="217" t="s">
        <v>10</v>
      </c>
      <c r="J43" s="2"/>
      <c r="L43" s="2"/>
      <c r="M43" s="2"/>
      <c r="N43" s="2"/>
      <c r="O43" s="2"/>
      <c r="P43" s="2"/>
      <c r="U43" s="2"/>
    </row>
    <row r="44" spans="1:21">
      <c r="A44" s="2"/>
      <c r="B44" s="624" t="s">
        <v>114</v>
      </c>
      <c r="C44" s="95">
        <v>11485048</v>
      </c>
      <c r="D44" s="95">
        <v>112622</v>
      </c>
      <c r="E44" s="95">
        <v>58676.062000000005</v>
      </c>
      <c r="F44" s="95">
        <v>43922.58</v>
      </c>
      <c r="G44" s="95">
        <v>0</v>
      </c>
      <c r="H44" s="146">
        <v>0</v>
      </c>
      <c r="I44" s="217" t="s">
        <v>411</v>
      </c>
      <c r="J44" s="2"/>
      <c r="L44" s="2"/>
      <c r="M44" s="2"/>
      <c r="N44" s="2"/>
      <c r="O44" s="2"/>
      <c r="P44" s="2"/>
      <c r="U44" s="2"/>
    </row>
    <row r="45" spans="1:21">
      <c r="A45" s="2"/>
      <c r="B45" s="624" t="s">
        <v>228</v>
      </c>
      <c r="C45" s="95">
        <v>63968</v>
      </c>
      <c r="D45" s="95">
        <v>53</v>
      </c>
      <c r="E45" s="95">
        <v>10.600000000000001</v>
      </c>
      <c r="F45" s="95">
        <v>10.600000000000001</v>
      </c>
      <c r="G45" s="147">
        <v>0</v>
      </c>
      <c r="H45" s="152">
        <v>0</v>
      </c>
      <c r="I45" s="217" t="s">
        <v>328</v>
      </c>
      <c r="J45" s="2"/>
      <c r="L45" s="2"/>
      <c r="M45" s="2"/>
      <c r="N45" s="2"/>
      <c r="O45" s="2"/>
      <c r="P45" s="2"/>
      <c r="U45" s="2"/>
    </row>
    <row r="46" spans="1:21">
      <c r="A46" s="2"/>
      <c r="B46" s="624" t="s">
        <v>115</v>
      </c>
      <c r="C46" s="95">
        <v>754394</v>
      </c>
      <c r="D46" s="95">
        <v>38394</v>
      </c>
      <c r="E46" s="95">
        <v>25263.252</v>
      </c>
      <c r="F46" s="95">
        <v>27758.861999999997</v>
      </c>
      <c r="G46" s="95">
        <v>4130</v>
      </c>
      <c r="H46" s="146">
        <v>4130</v>
      </c>
      <c r="I46" s="217" t="s">
        <v>411</v>
      </c>
      <c r="J46" s="2"/>
      <c r="L46" s="2"/>
      <c r="M46" s="2"/>
      <c r="N46" s="2"/>
      <c r="O46" s="2"/>
      <c r="P46" s="2"/>
      <c r="U46" s="2"/>
    </row>
    <row r="47" spans="1:21">
      <c r="A47" s="2"/>
      <c r="B47" s="624" t="s">
        <v>99</v>
      </c>
      <c r="C47" s="95">
        <v>11353142</v>
      </c>
      <c r="D47" s="95">
        <v>1098581</v>
      </c>
      <c r="E47" s="95">
        <v>637176.98</v>
      </c>
      <c r="F47" s="95">
        <v>555881.98600000003</v>
      </c>
      <c r="G47" s="95">
        <v>408040</v>
      </c>
      <c r="H47" s="146">
        <v>361640</v>
      </c>
      <c r="I47" s="217" t="s">
        <v>10</v>
      </c>
      <c r="J47" s="2"/>
      <c r="L47" s="2"/>
      <c r="M47" s="2"/>
      <c r="N47" s="2"/>
      <c r="O47" s="2"/>
      <c r="P47" s="2"/>
      <c r="U47" s="2"/>
    </row>
    <row r="48" spans="1:21">
      <c r="A48" s="2"/>
      <c r="B48" s="624" t="s">
        <v>229</v>
      </c>
      <c r="C48" s="95">
        <v>3323929</v>
      </c>
      <c r="D48" s="95">
        <v>51197</v>
      </c>
      <c r="E48" s="95">
        <v>22168.300999999999</v>
      </c>
      <c r="F48" s="95">
        <v>21912.315999999999</v>
      </c>
      <c r="G48" s="95">
        <v>20</v>
      </c>
      <c r="H48" s="146">
        <v>20</v>
      </c>
      <c r="I48" s="217" t="s">
        <v>10</v>
      </c>
      <c r="J48" s="2"/>
      <c r="L48" s="2"/>
      <c r="M48" s="2"/>
      <c r="N48" s="2"/>
      <c r="O48" s="2"/>
      <c r="P48" s="2"/>
      <c r="U48" s="2"/>
    </row>
    <row r="49" spans="1:21">
      <c r="A49" s="2"/>
      <c r="B49" s="624" t="s">
        <v>83</v>
      </c>
      <c r="C49" s="95">
        <v>2254126</v>
      </c>
      <c r="D49" s="95">
        <v>582000</v>
      </c>
      <c r="E49" s="95">
        <v>140844</v>
      </c>
      <c r="F49" s="95">
        <v>111162.00000000001</v>
      </c>
      <c r="G49" s="95">
        <v>0</v>
      </c>
      <c r="H49" s="146">
        <v>0</v>
      </c>
      <c r="I49" s="217" t="s">
        <v>10</v>
      </c>
      <c r="J49" s="2"/>
      <c r="L49" s="2"/>
      <c r="M49" s="2"/>
      <c r="N49" s="2"/>
      <c r="O49" s="2"/>
      <c r="P49" s="2"/>
      <c r="U49" s="2"/>
    </row>
    <row r="50" spans="1:21">
      <c r="A50" s="2"/>
      <c r="B50" s="624" t="s">
        <v>84</v>
      </c>
      <c r="C50" s="95">
        <v>209469333</v>
      </c>
      <c r="D50" s="95">
        <v>8514877</v>
      </c>
      <c r="E50" s="95">
        <v>5568729.5580000011</v>
      </c>
      <c r="F50" s="95">
        <v>5023777.4300000006</v>
      </c>
      <c r="G50" s="95">
        <v>2182400</v>
      </c>
      <c r="H50" s="146">
        <v>2026910</v>
      </c>
      <c r="I50" s="217" t="s">
        <v>10</v>
      </c>
      <c r="J50" s="2"/>
      <c r="L50" s="2"/>
      <c r="M50" s="2"/>
      <c r="N50" s="2"/>
      <c r="O50" s="2"/>
      <c r="P50" s="2"/>
      <c r="U50" s="2"/>
    </row>
    <row r="51" spans="1:21">
      <c r="A51" s="2"/>
      <c r="B51" s="624" t="s">
        <v>16</v>
      </c>
      <c r="C51" s="95">
        <v>428962</v>
      </c>
      <c r="D51" s="95">
        <v>5765</v>
      </c>
      <c r="E51" s="95">
        <v>4519.76</v>
      </c>
      <c r="F51" s="95">
        <v>4156.5649999999996</v>
      </c>
      <c r="G51" s="95">
        <v>3130</v>
      </c>
      <c r="H51" s="146">
        <v>2630</v>
      </c>
      <c r="I51" s="217" t="s">
        <v>10</v>
      </c>
      <c r="J51" s="2"/>
      <c r="L51" s="2"/>
      <c r="M51" s="2"/>
      <c r="N51" s="2"/>
      <c r="O51" s="2"/>
      <c r="P51" s="2"/>
      <c r="U51" s="2"/>
    </row>
    <row r="52" spans="1:21">
      <c r="A52" s="2"/>
      <c r="B52" s="624" t="s">
        <v>77</v>
      </c>
      <c r="C52" s="95">
        <v>7024216</v>
      </c>
      <c r="D52" s="95">
        <v>110879</v>
      </c>
      <c r="E52" s="95">
        <v>33374.578999999998</v>
      </c>
      <c r="F52" s="95">
        <v>39029.408000000003</v>
      </c>
      <c r="G52" s="95">
        <v>1570</v>
      </c>
      <c r="H52" s="146">
        <v>5970</v>
      </c>
      <c r="I52" s="217" t="s">
        <v>10</v>
      </c>
      <c r="J52" s="2"/>
      <c r="L52" s="2"/>
      <c r="M52" s="2"/>
      <c r="N52" s="2"/>
      <c r="O52" s="2"/>
      <c r="P52" s="2"/>
      <c r="U52" s="2"/>
    </row>
    <row r="53" spans="1:21">
      <c r="A53" s="2"/>
      <c r="B53" s="624" t="s">
        <v>116</v>
      </c>
      <c r="C53" s="95">
        <v>19751535</v>
      </c>
      <c r="D53" s="95">
        <v>274222</v>
      </c>
      <c r="E53" s="95">
        <v>68555.5</v>
      </c>
      <c r="F53" s="95">
        <v>53747.512000000002</v>
      </c>
      <c r="G53" s="95">
        <v>0</v>
      </c>
      <c r="H53" s="146">
        <v>0</v>
      </c>
      <c r="I53" s="217" t="s">
        <v>411</v>
      </c>
      <c r="J53" s="2"/>
      <c r="L53" s="2"/>
      <c r="M53" s="2"/>
      <c r="N53" s="2"/>
      <c r="O53" s="2"/>
      <c r="P53" s="2"/>
      <c r="U53" s="2"/>
    </row>
    <row r="54" spans="1:21">
      <c r="A54" s="2"/>
      <c r="B54" s="624" t="s">
        <v>117</v>
      </c>
      <c r="C54" s="95">
        <v>11175378</v>
      </c>
      <c r="D54" s="95">
        <v>27834</v>
      </c>
      <c r="E54" s="95">
        <v>3145.2419999999997</v>
      </c>
      <c r="F54" s="95">
        <v>2978.2379999999994</v>
      </c>
      <c r="G54" s="95">
        <v>400</v>
      </c>
      <c r="H54" s="146">
        <v>400</v>
      </c>
      <c r="I54" s="217" t="s">
        <v>411</v>
      </c>
      <c r="J54" s="2"/>
      <c r="L54" s="2"/>
      <c r="M54" s="2"/>
      <c r="N54" s="2"/>
      <c r="O54" s="2"/>
      <c r="P54" s="2"/>
      <c r="U54" s="2"/>
    </row>
    <row r="55" spans="1:21">
      <c r="A55" s="2"/>
      <c r="B55" s="624" t="s">
        <v>118</v>
      </c>
      <c r="C55" s="95">
        <v>16249798</v>
      </c>
      <c r="D55" s="95">
        <v>181035</v>
      </c>
      <c r="E55" s="95">
        <v>132698.655</v>
      </c>
      <c r="F55" s="95">
        <v>97034.76</v>
      </c>
      <c r="G55" s="95">
        <v>7660</v>
      </c>
      <c r="H55" s="146">
        <v>3220</v>
      </c>
      <c r="I55" s="217" t="s">
        <v>411</v>
      </c>
      <c r="J55" s="2"/>
      <c r="L55" s="2"/>
      <c r="M55" s="2"/>
      <c r="N55" s="2"/>
      <c r="O55" s="2"/>
      <c r="P55" s="2"/>
      <c r="U55" s="2"/>
    </row>
    <row r="56" spans="1:21">
      <c r="A56" s="2"/>
      <c r="B56" s="624" t="s">
        <v>119</v>
      </c>
      <c r="C56" s="95">
        <v>25216237</v>
      </c>
      <c r="D56" s="95">
        <v>475442</v>
      </c>
      <c r="E56" s="95">
        <v>244377.18799999999</v>
      </c>
      <c r="F56" s="95">
        <v>189225.916</v>
      </c>
      <c r="G56" s="147">
        <v>0</v>
      </c>
      <c r="H56" s="152">
        <v>0</v>
      </c>
      <c r="I56" s="217" t="s">
        <v>411</v>
      </c>
      <c r="J56" s="2"/>
      <c r="L56" s="2"/>
      <c r="M56" s="2"/>
      <c r="N56" s="2"/>
      <c r="O56" s="2"/>
      <c r="P56" s="2"/>
      <c r="U56" s="2"/>
    </row>
    <row r="57" spans="1:21">
      <c r="A57" s="2"/>
      <c r="B57" s="624" t="s">
        <v>27</v>
      </c>
      <c r="C57" s="95">
        <v>37058856</v>
      </c>
      <c r="D57" s="95">
        <v>9984670</v>
      </c>
      <c r="E57" s="95">
        <v>3824128.6099999994</v>
      </c>
      <c r="F57" s="95">
        <v>3814143.94</v>
      </c>
      <c r="G57" s="95">
        <v>2066380</v>
      </c>
      <c r="H57" s="146">
        <v>2059240</v>
      </c>
      <c r="I57" s="217" t="s">
        <v>10</v>
      </c>
      <c r="J57" s="2"/>
      <c r="L57" s="2"/>
      <c r="M57" s="2"/>
      <c r="N57" s="2"/>
      <c r="O57" s="2"/>
      <c r="P57" s="2"/>
      <c r="U57" s="2"/>
    </row>
    <row r="58" spans="1:21">
      <c r="A58" s="2"/>
      <c r="B58" s="624" t="s">
        <v>230</v>
      </c>
      <c r="C58" s="95">
        <v>543767</v>
      </c>
      <c r="D58" s="95">
        <v>4033</v>
      </c>
      <c r="E58" s="95">
        <v>576.71900000000005</v>
      </c>
      <c r="F58" s="95">
        <v>899.35900000000004</v>
      </c>
      <c r="G58" s="95">
        <v>0</v>
      </c>
      <c r="H58" s="146">
        <v>0</v>
      </c>
      <c r="I58" s="217" t="s">
        <v>329</v>
      </c>
      <c r="J58" s="2"/>
      <c r="L58" s="2"/>
      <c r="M58" s="2"/>
      <c r="N58" s="2"/>
      <c r="O58" s="2"/>
      <c r="P58" s="2"/>
      <c r="U58" s="2"/>
    </row>
    <row r="59" spans="1:21">
      <c r="A59" s="2"/>
      <c r="B59" s="624" t="s">
        <v>231</v>
      </c>
      <c r="C59" s="95">
        <v>64174</v>
      </c>
      <c r="D59" s="95">
        <v>260</v>
      </c>
      <c r="E59" s="95">
        <v>137.54</v>
      </c>
      <c r="F59" s="95">
        <v>137.54</v>
      </c>
      <c r="G59" s="147">
        <v>0</v>
      </c>
      <c r="H59" s="152">
        <v>0</v>
      </c>
      <c r="I59" s="217" t="s">
        <v>328</v>
      </c>
      <c r="J59" s="2"/>
      <c r="L59" s="2"/>
      <c r="M59" s="2"/>
      <c r="N59" s="2"/>
      <c r="O59" s="2"/>
      <c r="P59" s="2"/>
      <c r="U59" s="2"/>
    </row>
    <row r="60" spans="1:21">
      <c r="A60" s="2"/>
      <c r="B60" s="624" t="s">
        <v>232</v>
      </c>
      <c r="C60" s="95">
        <v>4666377</v>
      </c>
      <c r="D60" s="95">
        <v>622984</v>
      </c>
      <c r="E60" s="95">
        <v>225520.20800000001</v>
      </c>
      <c r="F60" s="95">
        <v>221782.304</v>
      </c>
      <c r="G60" s="95">
        <v>39000</v>
      </c>
      <c r="H60" s="146">
        <v>19880</v>
      </c>
      <c r="I60" s="217" t="s">
        <v>411</v>
      </c>
      <c r="J60" s="2"/>
      <c r="L60" s="2"/>
      <c r="M60" s="2"/>
      <c r="N60" s="2"/>
      <c r="O60" s="2"/>
      <c r="P60" s="2"/>
      <c r="U60" s="2"/>
    </row>
    <row r="61" spans="1:21">
      <c r="A61" s="2"/>
      <c r="B61" s="624" t="s">
        <v>121</v>
      </c>
      <c r="C61" s="95">
        <v>15477751</v>
      </c>
      <c r="D61" s="95">
        <v>1284000</v>
      </c>
      <c r="E61" s="95">
        <v>68052</v>
      </c>
      <c r="F61" s="95">
        <v>50076</v>
      </c>
      <c r="G61" s="147">
        <v>0</v>
      </c>
      <c r="H61" s="152">
        <v>0</v>
      </c>
      <c r="I61" s="217" t="s">
        <v>411</v>
      </c>
      <c r="J61" s="2"/>
      <c r="L61" s="2"/>
      <c r="M61" s="2"/>
      <c r="N61" s="2"/>
      <c r="O61" s="2"/>
      <c r="P61" s="2"/>
      <c r="U61" s="2"/>
    </row>
    <row r="62" spans="1:21">
      <c r="A62" s="2"/>
      <c r="B62" s="624" t="s">
        <v>65</v>
      </c>
      <c r="C62" s="95">
        <v>18729160</v>
      </c>
      <c r="D62" s="95">
        <v>756102</v>
      </c>
      <c r="E62" s="95">
        <v>155000.91</v>
      </c>
      <c r="F62" s="95">
        <v>180708.378</v>
      </c>
      <c r="G62" s="95">
        <v>46310</v>
      </c>
      <c r="H62" s="146">
        <v>53550</v>
      </c>
      <c r="I62" s="217" t="s">
        <v>10</v>
      </c>
      <c r="J62" s="2"/>
      <c r="L62" s="2"/>
      <c r="M62" s="2"/>
      <c r="N62" s="2"/>
      <c r="O62" s="2"/>
      <c r="P62" s="2"/>
      <c r="U62" s="2"/>
    </row>
    <row r="63" spans="1:21">
      <c r="A63" s="2"/>
      <c r="B63" s="624" t="s">
        <v>63</v>
      </c>
      <c r="C63" s="95">
        <v>1392730000</v>
      </c>
      <c r="D63" s="95">
        <v>9598094</v>
      </c>
      <c r="E63" s="95">
        <v>1602881.6979999999</v>
      </c>
      <c r="F63" s="95">
        <v>2121178.7740000002</v>
      </c>
      <c r="G63" s="95">
        <v>116460</v>
      </c>
      <c r="H63" s="146">
        <v>116320</v>
      </c>
      <c r="I63" s="217" t="s">
        <v>10</v>
      </c>
      <c r="J63" s="2"/>
      <c r="L63" s="2"/>
      <c r="M63" s="2"/>
      <c r="N63" s="2"/>
      <c r="O63" s="2"/>
      <c r="P63" s="2"/>
      <c r="U63" s="2"/>
    </row>
    <row r="64" spans="1:21">
      <c r="A64" s="2"/>
      <c r="B64" s="624" t="s">
        <v>122</v>
      </c>
      <c r="C64" s="95">
        <v>49648685</v>
      </c>
      <c r="D64" s="95">
        <v>1138914</v>
      </c>
      <c r="E64" s="95">
        <v>661709.03399999999</v>
      </c>
      <c r="F64" s="95">
        <v>600207.67799999996</v>
      </c>
      <c r="G64" s="95">
        <v>86850</v>
      </c>
      <c r="H64" s="146">
        <v>85430</v>
      </c>
      <c r="I64" s="217" t="s">
        <v>411</v>
      </c>
      <c r="J64" s="2"/>
      <c r="L64" s="2"/>
      <c r="M64" s="2"/>
      <c r="N64" s="2"/>
      <c r="O64" s="2"/>
      <c r="P64" s="2"/>
      <c r="U64" s="2"/>
    </row>
    <row r="65" spans="1:21">
      <c r="A65" s="2"/>
      <c r="B65" s="624" t="s">
        <v>123</v>
      </c>
      <c r="C65" s="95">
        <v>832322</v>
      </c>
      <c r="D65" s="95">
        <v>2235</v>
      </c>
      <c r="E65" s="95">
        <v>587.80500000000006</v>
      </c>
      <c r="F65" s="95">
        <v>444.76499999999999</v>
      </c>
      <c r="G65" s="95">
        <v>80</v>
      </c>
      <c r="H65" s="146">
        <v>80</v>
      </c>
      <c r="I65" s="217" t="s">
        <v>411</v>
      </c>
      <c r="J65" s="2"/>
      <c r="L65" s="2"/>
      <c r="M65" s="2"/>
      <c r="N65" s="2"/>
      <c r="O65" s="2"/>
      <c r="P65" s="2"/>
      <c r="U65" s="2"/>
    </row>
    <row r="66" spans="1:21">
      <c r="A66" s="2"/>
      <c r="B66" s="624" t="s">
        <v>358</v>
      </c>
      <c r="C66" s="95">
        <v>84068091</v>
      </c>
      <c r="D66" s="95">
        <v>2344858</v>
      </c>
      <c r="E66" s="95">
        <v>1657814.6060000001</v>
      </c>
      <c r="F66" s="95">
        <v>1578089.4340000001</v>
      </c>
      <c r="G66" s="95">
        <v>1051890</v>
      </c>
      <c r="H66" s="146">
        <v>1026860</v>
      </c>
      <c r="I66" s="217" t="s">
        <v>411</v>
      </c>
      <c r="J66" s="2"/>
      <c r="L66" s="2"/>
      <c r="M66" s="2"/>
      <c r="N66" s="2"/>
      <c r="O66" s="2"/>
      <c r="P66" s="2"/>
      <c r="U66" s="2"/>
    </row>
    <row r="67" spans="1:21">
      <c r="A67" s="2"/>
      <c r="B67" s="624" t="s">
        <v>359</v>
      </c>
      <c r="C67" s="95">
        <v>5244363</v>
      </c>
      <c r="D67" s="95">
        <v>342000</v>
      </c>
      <c r="E67" s="95">
        <v>227430</v>
      </c>
      <c r="F67" s="95">
        <v>223668.00000000003</v>
      </c>
      <c r="G67" s="95">
        <v>75480</v>
      </c>
      <c r="H67" s="146">
        <v>74070</v>
      </c>
      <c r="I67" s="217" t="s">
        <v>411</v>
      </c>
      <c r="J67" s="2"/>
      <c r="L67" s="2"/>
      <c r="M67" s="2"/>
      <c r="N67" s="2"/>
      <c r="O67" s="2"/>
      <c r="P67" s="2"/>
      <c r="U67" s="2"/>
    </row>
    <row r="68" spans="1:21">
      <c r="A68" s="2"/>
      <c r="B68" s="624" t="s">
        <v>125</v>
      </c>
      <c r="C68" s="95">
        <v>4999441</v>
      </c>
      <c r="D68" s="95">
        <v>51100</v>
      </c>
      <c r="E68" s="95">
        <v>25652.2</v>
      </c>
      <c r="F68" s="95">
        <v>27594</v>
      </c>
      <c r="G68" s="95">
        <v>13130</v>
      </c>
      <c r="H68" s="146">
        <v>18140</v>
      </c>
      <c r="I68" s="217" t="s">
        <v>411</v>
      </c>
      <c r="J68" s="2"/>
      <c r="L68" s="2"/>
      <c r="M68" s="2"/>
      <c r="N68" s="2"/>
      <c r="O68" s="2"/>
      <c r="P68" s="2"/>
      <c r="U68" s="2"/>
    </row>
    <row r="69" spans="1:21">
      <c r="A69" s="2"/>
      <c r="B69" s="624" t="s">
        <v>327</v>
      </c>
      <c r="C69" s="95">
        <v>25069229</v>
      </c>
      <c r="D69" s="95">
        <v>322463</v>
      </c>
      <c r="E69" s="95">
        <v>103510.62300000001</v>
      </c>
      <c r="F69" s="95">
        <v>105445.40100000001</v>
      </c>
      <c r="G69" s="95">
        <v>6250</v>
      </c>
      <c r="H69" s="146">
        <v>6250</v>
      </c>
      <c r="I69" s="217" t="s">
        <v>411</v>
      </c>
      <c r="J69" s="2"/>
      <c r="L69" s="2"/>
      <c r="M69" s="2"/>
      <c r="N69" s="2"/>
      <c r="O69" s="2"/>
      <c r="P69" s="2"/>
      <c r="U69" s="2"/>
    </row>
    <row r="70" spans="1:21">
      <c r="A70" s="2"/>
      <c r="B70" s="624" t="s">
        <v>59</v>
      </c>
      <c r="C70" s="95">
        <v>4089400</v>
      </c>
      <c r="D70" s="95">
        <v>56594</v>
      </c>
      <c r="E70" s="95">
        <v>18732.614000000001</v>
      </c>
      <c r="F70" s="95">
        <v>19411.742000000002</v>
      </c>
      <c r="G70" s="95">
        <v>70</v>
      </c>
      <c r="H70" s="146">
        <v>70</v>
      </c>
      <c r="I70" s="217" t="s">
        <v>10</v>
      </c>
      <c r="J70" s="2"/>
      <c r="L70" s="2"/>
      <c r="M70" s="2"/>
      <c r="N70" s="2"/>
      <c r="O70" s="2"/>
      <c r="P70" s="2"/>
      <c r="U70" s="2"/>
    </row>
    <row r="71" spans="1:21">
      <c r="A71" s="2"/>
      <c r="B71" s="624" t="s">
        <v>127</v>
      </c>
      <c r="C71" s="95">
        <v>11338138</v>
      </c>
      <c r="D71" s="95">
        <v>109886</v>
      </c>
      <c r="E71" s="95">
        <v>21098.111999999997</v>
      </c>
      <c r="F71" s="95">
        <v>33075.686000000002</v>
      </c>
      <c r="G71" s="95">
        <v>0</v>
      </c>
      <c r="H71" s="146">
        <v>0</v>
      </c>
      <c r="I71" s="217" t="s">
        <v>411</v>
      </c>
      <c r="J71" s="2"/>
      <c r="L71" s="2"/>
      <c r="M71" s="2"/>
      <c r="N71" s="2"/>
      <c r="O71" s="2"/>
      <c r="P71" s="2"/>
      <c r="U71" s="2"/>
    </row>
    <row r="72" spans="1:21">
      <c r="A72" s="2"/>
      <c r="B72" s="624" t="s">
        <v>40</v>
      </c>
      <c r="C72" s="95">
        <v>1189265</v>
      </c>
      <c r="D72" s="95">
        <v>9251</v>
      </c>
      <c r="E72" s="95">
        <v>1609.674</v>
      </c>
      <c r="F72" s="95">
        <v>1729.9370000000001</v>
      </c>
      <c r="G72" s="95">
        <v>130</v>
      </c>
      <c r="H72" s="146">
        <v>130</v>
      </c>
      <c r="I72" s="217" t="s">
        <v>10</v>
      </c>
      <c r="J72" s="2"/>
      <c r="L72" s="2"/>
      <c r="M72" s="2"/>
      <c r="N72" s="2"/>
      <c r="O72" s="2"/>
      <c r="P72" s="2"/>
      <c r="U72" s="2"/>
    </row>
    <row r="73" spans="1:21">
      <c r="A73" s="2"/>
      <c r="B73" s="624" t="s">
        <v>42</v>
      </c>
      <c r="C73" s="95">
        <v>10625695</v>
      </c>
      <c r="D73" s="95">
        <v>78867</v>
      </c>
      <c r="E73" s="95">
        <v>26814.78</v>
      </c>
      <c r="F73" s="95">
        <v>27209.114999999998</v>
      </c>
      <c r="G73" s="95">
        <v>90</v>
      </c>
      <c r="H73" s="146">
        <v>100</v>
      </c>
      <c r="I73" s="217" t="s">
        <v>10</v>
      </c>
      <c r="J73" s="2"/>
      <c r="L73" s="2"/>
      <c r="M73" s="2"/>
      <c r="N73" s="2"/>
      <c r="O73" s="2"/>
      <c r="P73" s="2"/>
      <c r="U73" s="2"/>
    </row>
    <row r="74" spans="1:21">
      <c r="A74" s="2"/>
      <c r="B74" s="624" t="s">
        <v>57</v>
      </c>
      <c r="C74" s="95">
        <v>5797446</v>
      </c>
      <c r="D74" s="95">
        <v>43094</v>
      </c>
      <c r="E74" s="95">
        <v>5516.0320000000002</v>
      </c>
      <c r="F74" s="95">
        <v>6205.5360000000001</v>
      </c>
      <c r="G74" s="95">
        <v>300</v>
      </c>
      <c r="H74" s="146">
        <v>340</v>
      </c>
      <c r="I74" s="217" t="s">
        <v>10</v>
      </c>
      <c r="J74" s="2"/>
      <c r="L74" s="2"/>
      <c r="M74" s="2"/>
      <c r="N74" s="2"/>
      <c r="O74" s="2"/>
      <c r="P74" s="2"/>
      <c r="U74" s="2"/>
    </row>
    <row r="75" spans="1:21">
      <c r="A75" s="2"/>
      <c r="B75" s="624" t="s">
        <v>233</v>
      </c>
      <c r="C75" s="95">
        <v>958920</v>
      </c>
      <c r="D75" s="95">
        <v>23200</v>
      </c>
      <c r="E75" s="95">
        <v>46.400000000000006</v>
      </c>
      <c r="F75" s="95">
        <v>46.400000000000006</v>
      </c>
      <c r="G75" s="95">
        <v>0</v>
      </c>
      <c r="H75" s="146">
        <v>0</v>
      </c>
      <c r="I75" s="217" t="s">
        <v>329</v>
      </c>
      <c r="J75" s="2"/>
      <c r="L75" s="2"/>
      <c r="M75" s="2"/>
      <c r="N75" s="2"/>
      <c r="O75" s="2"/>
      <c r="P75" s="2"/>
      <c r="U75" s="2"/>
    </row>
    <row r="76" spans="1:21">
      <c r="A76" s="2"/>
      <c r="B76" s="624" t="s">
        <v>234</v>
      </c>
      <c r="C76" s="95">
        <v>71625</v>
      </c>
      <c r="D76" s="95">
        <v>751</v>
      </c>
      <c r="E76" s="95">
        <v>500.91700000000003</v>
      </c>
      <c r="F76" s="95">
        <v>434.07799999999997</v>
      </c>
      <c r="G76" s="95">
        <v>280</v>
      </c>
      <c r="H76" s="146">
        <v>260</v>
      </c>
      <c r="I76" s="217" t="s">
        <v>328</v>
      </c>
      <c r="J76" s="2"/>
      <c r="L76" s="2"/>
      <c r="M76" s="2"/>
      <c r="N76" s="2"/>
      <c r="O76" s="2"/>
      <c r="P76" s="2"/>
      <c r="U76" s="2"/>
    </row>
    <row r="77" spans="1:21">
      <c r="A77" s="2"/>
      <c r="B77" s="624" t="s">
        <v>93</v>
      </c>
      <c r="C77" s="95">
        <v>10627165</v>
      </c>
      <c r="D77" s="95">
        <v>48310</v>
      </c>
      <c r="E77" s="95">
        <v>19807.100000000002</v>
      </c>
      <c r="F77" s="95">
        <v>19807.100000000002</v>
      </c>
      <c r="G77" s="147">
        <v>0</v>
      </c>
      <c r="H77" s="152">
        <v>0</v>
      </c>
      <c r="I77" s="217" t="s">
        <v>10</v>
      </c>
      <c r="J77" s="2"/>
      <c r="L77" s="2"/>
      <c r="M77" s="2"/>
      <c r="N77" s="2"/>
      <c r="O77" s="2"/>
      <c r="P77" s="2"/>
      <c r="U77" s="2"/>
    </row>
    <row r="78" spans="1:21">
      <c r="A78" s="2"/>
      <c r="B78" s="624" t="s">
        <v>87</v>
      </c>
      <c r="C78" s="95">
        <v>17084357</v>
      </c>
      <c r="D78" s="95">
        <v>283561</v>
      </c>
      <c r="E78" s="95">
        <v>149720.20799999998</v>
      </c>
      <c r="F78" s="95">
        <v>143198.30499999999</v>
      </c>
      <c r="G78" s="95">
        <v>145860</v>
      </c>
      <c r="H78" s="146">
        <v>124670</v>
      </c>
      <c r="I78" s="217" t="s">
        <v>10</v>
      </c>
      <c r="J78" s="2"/>
      <c r="L78" s="2"/>
      <c r="M78" s="2"/>
      <c r="N78" s="2"/>
      <c r="O78" s="2"/>
      <c r="P78" s="2"/>
      <c r="U78" s="2"/>
    </row>
    <row r="79" spans="1:21">
      <c r="A79" s="2"/>
      <c r="B79" s="624" t="s">
        <v>86</v>
      </c>
      <c r="C79" s="95">
        <v>98423595</v>
      </c>
      <c r="D79" s="95">
        <v>1002000</v>
      </c>
      <c r="E79" s="95">
        <v>1002</v>
      </c>
      <c r="F79" s="95">
        <v>1002</v>
      </c>
      <c r="G79" s="95">
        <v>0</v>
      </c>
      <c r="H79" s="146">
        <v>0</v>
      </c>
      <c r="I79" s="217" t="s">
        <v>10</v>
      </c>
      <c r="J79" s="2"/>
      <c r="L79" s="2"/>
      <c r="M79" s="2"/>
      <c r="N79" s="2"/>
      <c r="O79" s="2"/>
      <c r="P79" s="2"/>
      <c r="U79" s="2"/>
    </row>
    <row r="80" spans="1:21">
      <c r="A80" s="2"/>
      <c r="B80" s="624" t="s">
        <v>129</v>
      </c>
      <c r="C80" s="95">
        <v>6420744</v>
      </c>
      <c r="D80" s="95">
        <v>21041</v>
      </c>
      <c r="E80" s="95">
        <v>3829.462</v>
      </c>
      <c r="F80" s="95">
        <v>2693.248</v>
      </c>
      <c r="G80" s="95">
        <v>50</v>
      </c>
      <c r="H80" s="146">
        <v>50</v>
      </c>
      <c r="I80" s="217" t="s">
        <v>411</v>
      </c>
      <c r="J80" s="2"/>
      <c r="L80" s="2"/>
      <c r="M80" s="2"/>
      <c r="N80" s="2"/>
      <c r="O80" s="2"/>
      <c r="P80" s="2"/>
      <c r="U80" s="2"/>
    </row>
    <row r="81" spans="1:21">
      <c r="A81" s="2"/>
      <c r="B81" s="624" t="s">
        <v>26</v>
      </c>
      <c r="C81" s="95">
        <v>1308974</v>
      </c>
      <c r="D81" s="95">
        <v>28051</v>
      </c>
      <c r="E81" s="95">
        <v>18597.812999999998</v>
      </c>
      <c r="F81" s="95">
        <v>15680.508999999998</v>
      </c>
      <c r="G81" s="95">
        <v>0</v>
      </c>
      <c r="H81" s="146">
        <v>0</v>
      </c>
      <c r="I81" s="217" t="s">
        <v>10</v>
      </c>
      <c r="J81" s="2"/>
      <c r="L81" s="2"/>
      <c r="M81" s="2"/>
      <c r="N81" s="2"/>
      <c r="O81" s="2"/>
      <c r="P81" s="2"/>
      <c r="U81" s="2"/>
    </row>
    <row r="82" spans="1:21">
      <c r="A82" s="2"/>
      <c r="B82" s="624" t="s">
        <v>130</v>
      </c>
      <c r="C82" s="95">
        <v>3213972</v>
      </c>
      <c r="D82" s="95">
        <v>117600</v>
      </c>
      <c r="E82" s="95">
        <v>18816</v>
      </c>
      <c r="F82" s="95">
        <v>17640</v>
      </c>
      <c r="G82" s="95">
        <v>0</v>
      </c>
      <c r="H82" s="146">
        <v>0</v>
      </c>
      <c r="I82" s="217" t="s">
        <v>411</v>
      </c>
      <c r="J82" s="2"/>
      <c r="L82" s="2"/>
      <c r="M82" s="2"/>
      <c r="N82" s="2"/>
      <c r="O82" s="2"/>
      <c r="P82" s="2"/>
      <c r="U82" s="2"/>
    </row>
    <row r="83" spans="1:21">
      <c r="A83" s="2"/>
      <c r="B83" s="624" t="s">
        <v>37</v>
      </c>
      <c r="C83" s="95">
        <v>1320884</v>
      </c>
      <c r="D83" s="95">
        <v>45228</v>
      </c>
      <c r="E83" s="95">
        <v>23518.559999999998</v>
      </c>
      <c r="F83" s="95">
        <v>23835.155999999999</v>
      </c>
      <c r="G83" s="95">
        <v>400</v>
      </c>
      <c r="H83" s="146">
        <v>580</v>
      </c>
      <c r="I83" s="217" t="s">
        <v>10</v>
      </c>
      <c r="J83" s="2"/>
      <c r="L83" s="2"/>
      <c r="M83" s="2"/>
      <c r="N83" s="2"/>
      <c r="O83" s="2"/>
      <c r="P83" s="2"/>
      <c r="U83" s="2"/>
    </row>
    <row r="84" spans="1:21">
      <c r="A84" s="2"/>
      <c r="B84" s="624" t="s">
        <v>131</v>
      </c>
      <c r="C84" s="95">
        <v>109224559</v>
      </c>
      <c r="D84" s="95">
        <v>1104300</v>
      </c>
      <c r="E84" s="95">
        <v>152393.4</v>
      </c>
      <c r="F84" s="95">
        <v>125890.2</v>
      </c>
      <c r="G84" s="95">
        <v>0</v>
      </c>
      <c r="H84" s="146">
        <v>0</v>
      </c>
      <c r="I84" s="217" t="s">
        <v>411</v>
      </c>
      <c r="J84" s="2"/>
      <c r="L84" s="2"/>
      <c r="M84" s="2"/>
      <c r="N84" s="2"/>
      <c r="O84" s="2"/>
      <c r="P84" s="2"/>
      <c r="U84" s="2"/>
    </row>
    <row r="85" spans="1:21">
      <c r="A85" s="2"/>
      <c r="B85" s="624" t="s">
        <v>235</v>
      </c>
      <c r="C85" s="95">
        <v>48497</v>
      </c>
      <c r="D85" s="95">
        <v>1393</v>
      </c>
      <c r="E85" s="95">
        <v>1.393</v>
      </c>
      <c r="F85" s="95">
        <v>1.393</v>
      </c>
      <c r="G85" s="95">
        <v>0</v>
      </c>
      <c r="H85" s="146">
        <v>0</v>
      </c>
      <c r="I85" s="217" t="s">
        <v>328</v>
      </c>
      <c r="J85" s="2"/>
      <c r="L85" s="2"/>
      <c r="M85" s="2"/>
      <c r="N85" s="2"/>
      <c r="O85" s="2"/>
      <c r="P85" s="2"/>
      <c r="U85" s="2"/>
    </row>
    <row r="86" spans="1:21">
      <c r="A86" s="2"/>
      <c r="B86" s="624" t="s">
        <v>106</v>
      </c>
      <c r="C86" s="95">
        <v>883483</v>
      </c>
      <c r="D86" s="95">
        <v>18274</v>
      </c>
      <c r="E86" s="95">
        <v>9539.0280000000002</v>
      </c>
      <c r="F86" s="95">
        <v>10178.618</v>
      </c>
      <c r="G86" s="95">
        <v>4900</v>
      </c>
      <c r="H86" s="146">
        <v>4110</v>
      </c>
      <c r="I86" s="217" t="s">
        <v>411</v>
      </c>
      <c r="J86" s="2"/>
      <c r="L86" s="2"/>
      <c r="M86" s="2"/>
      <c r="N86" s="2"/>
      <c r="O86" s="2"/>
      <c r="P86" s="2"/>
      <c r="U86" s="2"/>
    </row>
    <row r="87" spans="1:21">
      <c r="A87" s="2"/>
      <c r="B87" s="624" t="s">
        <v>29</v>
      </c>
      <c r="C87" s="95">
        <v>5518050</v>
      </c>
      <c r="D87" s="95">
        <v>338145</v>
      </c>
      <c r="E87" s="95">
        <v>243464.4</v>
      </c>
      <c r="F87" s="95">
        <v>247183.99499999997</v>
      </c>
      <c r="G87" s="95">
        <v>2300</v>
      </c>
      <c r="H87" s="146">
        <v>2300</v>
      </c>
      <c r="I87" s="217" t="s">
        <v>10</v>
      </c>
      <c r="J87" s="2"/>
      <c r="L87" s="2"/>
      <c r="M87" s="2"/>
      <c r="N87" s="2"/>
      <c r="O87" s="2"/>
      <c r="P87" s="2"/>
      <c r="U87" s="2"/>
    </row>
    <row r="88" spans="1:21">
      <c r="A88" s="2"/>
      <c r="B88" s="624" t="s">
        <v>53</v>
      </c>
      <c r="C88" s="95">
        <v>66987244</v>
      </c>
      <c r="D88" s="95">
        <v>551500</v>
      </c>
      <c r="E88" s="95">
        <v>145596</v>
      </c>
      <c r="F88" s="95">
        <v>170965</v>
      </c>
      <c r="G88" s="147">
        <v>0</v>
      </c>
      <c r="H88" s="152">
        <v>0</v>
      </c>
      <c r="I88" s="217" t="s">
        <v>10</v>
      </c>
      <c r="J88" s="2"/>
      <c r="L88" s="2"/>
      <c r="M88" s="2"/>
      <c r="N88" s="2"/>
      <c r="O88" s="2"/>
      <c r="P88" s="2"/>
      <c r="U88" s="2"/>
    </row>
    <row r="89" spans="1:21">
      <c r="A89" s="2"/>
      <c r="B89" s="624" t="s">
        <v>236</v>
      </c>
      <c r="C89" s="272"/>
      <c r="D89" s="95">
        <v>90000</v>
      </c>
      <c r="E89" s="95">
        <v>89460</v>
      </c>
      <c r="F89" s="95">
        <v>88740</v>
      </c>
      <c r="G89" s="95">
        <v>81470</v>
      </c>
      <c r="H89" s="146">
        <v>78130</v>
      </c>
      <c r="I89" s="217" t="s">
        <v>329</v>
      </c>
      <c r="J89" s="2"/>
      <c r="L89" s="2"/>
      <c r="M89" s="2"/>
      <c r="N89" s="2"/>
      <c r="O89" s="2"/>
      <c r="P89" s="2"/>
      <c r="U89" s="2"/>
    </row>
    <row r="90" spans="1:21">
      <c r="A90" s="2"/>
      <c r="B90" s="624" t="s">
        <v>237</v>
      </c>
      <c r="C90" s="95">
        <v>277679</v>
      </c>
      <c r="D90" s="95">
        <v>4167</v>
      </c>
      <c r="E90" s="95">
        <v>625.05000000000007</v>
      </c>
      <c r="F90" s="95">
        <v>1762.6409999999998</v>
      </c>
      <c r="G90" s="95">
        <v>400</v>
      </c>
      <c r="H90" s="146">
        <v>400</v>
      </c>
      <c r="I90" s="217" t="s">
        <v>329</v>
      </c>
      <c r="J90" s="2"/>
      <c r="L90" s="2"/>
      <c r="M90" s="2"/>
      <c r="N90" s="2"/>
      <c r="O90" s="2"/>
      <c r="P90" s="2"/>
      <c r="U90" s="2"/>
    </row>
    <row r="91" spans="1:21">
      <c r="A91" s="2"/>
      <c r="B91" s="624" t="s">
        <v>76</v>
      </c>
      <c r="C91" s="95">
        <v>2119275</v>
      </c>
      <c r="D91" s="95">
        <v>267668</v>
      </c>
      <c r="E91" s="95">
        <v>228588.47200000001</v>
      </c>
      <c r="F91" s="95">
        <v>239027.52399999998</v>
      </c>
      <c r="G91" s="95">
        <v>209340</v>
      </c>
      <c r="H91" s="146">
        <v>128040</v>
      </c>
      <c r="I91" s="217" t="s">
        <v>10</v>
      </c>
      <c r="J91" s="2"/>
      <c r="L91" s="2"/>
      <c r="M91" s="2"/>
      <c r="N91" s="2"/>
      <c r="O91" s="2"/>
      <c r="P91" s="2"/>
      <c r="U91" s="2"/>
    </row>
    <row r="92" spans="1:21">
      <c r="A92" s="2"/>
      <c r="B92" s="624" t="s">
        <v>132</v>
      </c>
      <c r="C92" s="95">
        <v>2280102</v>
      </c>
      <c r="D92" s="95">
        <v>11295</v>
      </c>
      <c r="E92" s="95">
        <v>4992.3900000000003</v>
      </c>
      <c r="F92" s="95">
        <v>5511.96</v>
      </c>
      <c r="G92" s="95">
        <v>10</v>
      </c>
      <c r="H92" s="146">
        <v>10</v>
      </c>
      <c r="I92" s="217" t="s">
        <v>411</v>
      </c>
      <c r="J92" s="2"/>
      <c r="L92" s="2"/>
      <c r="M92" s="2"/>
      <c r="N92" s="2"/>
      <c r="O92" s="2"/>
      <c r="P92" s="2"/>
      <c r="U92" s="2"/>
    </row>
    <row r="93" spans="1:21">
      <c r="A93" s="2"/>
      <c r="B93" s="624" t="s">
        <v>133</v>
      </c>
      <c r="C93" s="95">
        <v>3731000</v>
      </c>
      <c r="D93" s="95">
        <v>69700</v>
      </c>
      <c r="E93" s="95">
        <v>27601.200000000001</v>
      </c>
      <c r="F93" s="95">
        <v>28298.2</v>
      </c>
      <c r="G93" s="95">
        <v>5000</v>
      </c>
      <c r="H93" s="146">
        <v>5000</v>
      </c>
      <c r="I93" s="217" t="s">
        <v>411</v>
      </c>
      <c r="J93" s="2"/>
      <c r="L93" s="2"/>
      <c r="M93" s="2"/>
      <c r="N93" s="2"/>
      <c r="O93" s="2"/>
      <c r="P93" s="2"/>
      <c r="U93" s="2"/>
    </row>
    <row r="94" spans="1:21">
      <c r="A94" s="2"/>
      <c r="B94" s="624" t="s">
        <v>39</v>
      </c>
      <c r="C94" s="95">
        <v>82927922</v>
      </c>
      <c r="D94" s="95">
        <v>357022</v>
      </c>
      <c r="E94" s="95">
        <v>115675.12799999998</v>
      </c>
      <c r="F94" s="95">
        <v>117103.21599999999</v>
      </c>
      <c r="G94" s="95">
        <v>0</v>
      </c>
      <c r="H94" s="146">
        <v>0</v>
      </c>
      <c r="I94" s="217" t="s">
        <v>10</v>
      </c>
      <c r="J94" s="2"/>
      <c r="L94" s="2"/>
      <c r="M94" s="2"/>
      <c r="N94" s="2"/>
      <c r="O94" s="2"/>
      <c r="P94" s="2"/>
      <c r="U94" s="2"/>
    </row>
    <row r="95" spans="1:21">
      <c r="A95" s="2"/>
      <c r="B95" s="624" t="s">
        <v>134</v>
      </c>
      <c r="C95" s="95">
        <v>29767108</v>
      </c>
      <c r="D95" s="95">
        <v>238533</v>
      </c>
      <c r="E95" s="95">
        <v>90404.006999999998</v>
      </c>
      <c r="F95" s="95">
        <v>97798.53</v>
      </c>
      <c r="G95" s="95">
        <v>3950</v>
      </c>
      <c r="H95" s="146">
        <v>3950</v>
      </c>
      <c r="I95" s="217" t="s">
        <v>411</v>
      </c>
      <c r="J95" s="2"/>
      <c r="L95" s="2"/>
      <c r="M95" s="2"/>
      <c r="N95" s="2"/>
      <c r="O95" s="2"/>
      <c r="P95" s="2"/>
      <c r="U95" s="2"/>
    </row>
    <row r="96" spans="1:21">
      <c r="A96" s="2"/>
      <c r="B96" s="624" t="s">
        <v>45</v>
      </c>
      <c r="C96" s="95">
        <v>10727668</v>
      </c>
      <c r="D96" s="95">
        <v>131957</v>
      </c>
      <c r="E96" s="95">
        <v>33780.991999999998</v>
      </c>
      <c r="F96" s="95">
        <v>41566.454999999994</v>
      </c>
      <c r="G96" s="95">
        <v>0</v>
      </c>
      <c r="H96" s="146">
        <v>0</v>
      </c>
      <c r="I96" s="217" t="s">
        <v>10</v>
      </c>
      <c r="J96" s="2"/>
      <c r="L96" s="2"/>
      <c r="M96" s="2"/>
      <c r="N96" s="2"/>
      <c r="O96" s="2"/>
      <c r="P96" s="2"/>
      <c r="U96" s="2"/>
    </row>
    <row r="97" spans="1:21">
      <c r="A97" s="2"/>
      <c r="B97" s="624" t="s">
        <v>238</v>
      </c>
      <c r="C97" s="95">
        <v>56025</v>
      </c>
      <c r="D97" s="95">
        <v>2166086</v>
      </c>
      <c r="E97" s="95">
        <v>2166.0860000000002</v>
      </c>
      <c r="F97" s="95">
        <v>2166.0860000000002</v>
      </c>
      <c r="G97" s="95">
        <v>0</v>
      </c>
      <c r="H97" s="146">
        <v>0</v>
      </c>
      <c r="I97" s="217" t="s">
        <v>328</v>
      </c>
      <c r="J97" s="2"/>
      <c r="L97" s="2"/>
      <c r="M97" s="2"/>
      <c r="N97" s="2"/>
      <c r="O97" s="2"/>
      <c r="P97" s="2"/>
      <c r="U97" s="2"/>
    </row>
    <row r="98" spans="1:21">
      <c r="A98" s="2"/>
      <c r="B98" s="624" t="s">
        <v>239</v>
      </c>
      <c r="C98" s="95">
        <v>111454</v>
      </c>
      <c r="D98" s="95">
        <v>344</v>
      </c>
      <c r="E98" s="95">
        <v>172</v>
      </c>
      <c r="F98" s="95">
        <v>172</v>
      </c>
      <c r="G98" s="95">
        <v>20</v>
      </c>
      <c r="H98" s="146">
        <v>20</v>
      </c>
      <c r="I98" s="217" t="s">
        <v>329</v>
      </c>
      <c r="J98" s="2"/>
      <c r="L98" s="2"/>
      <c r="M98" s="2"/>
      <c r="N98" s="2"/>
      <c r="O98" s="2"/>
      <c r="P98" s="2"/>
      <c r="U98" s="2"/>
    </row>
    <row r="99" spans="1:21">
      <c r="A99" s="2"/>
      <c r="B99" s="624" t="s">
        <v>240</v>
      </c>
      <c r="C99" s="272"/>
      <c r="D99" s="95">
        <v>1710</v>
      </c>
      <c r="E99" s="95">
        <v>745.56000000000006</v>
      </c>
      <c r="F99" s="95">
        <v>726.75000000000011</v>
      </c>
      <c r="G99" s="95">
        <v>360</v>
      </c>
      <c r="H99" s="146">
        <v>360</v>
      </c>
      <c r="I99" s="217" t="s">
        <v>329</v>
      </c>
      <c r="J99" s="2"/>
      <c r="L99" s="2"/>
      <c r="M99" s="2"/>
      <c r="N99" s="2"/>
      <c r="O99" s="2"/>
      <c r="P99" s="2"/>
      <c r="U99" s="2"/>
    </row>
    <row r="100" spans="1:21">
      <c r="A100" s="2"/>
      <c r="B100" s="624" t="s">
        <v>108</v>
      </c>
      <c r="C100" s="95">
        <v>17247807</v>
      </c>
      <c r="D100" s="95">
        <v>108889</v>
      </c>
      <c r="E100" s="95">
        <v>48237.827000000005</v>
      </c>
      <c r="F100" s="95">
        <v>35933.370000000003</v>
      </c>
      <c r="G100" s="95">
        <v>29510</v>
      </c>
      <c r="H100" s="146">
        <v>13340</v>
      </c>
      <c r="I100" s="217" t="s">
        <v>10</v>
      </c>
      <c r="J100" s="2"/>
      <c r="L100" s="2"/>
      <c r="M100" s="2"/>
      <c r="N100" s="2"/>
      <c r="O100" s="2"/>
      <c r="P100" s="2"/>
      <c r="U100" s="2"/>
    </row>
    <row r="101" spans="1:21">
      <c r="A101" s="2"/>
      <c r="B101" s="624" t="s">
        <v>135</v>
      </c>
      <c r="C101" s="95">
        <v>12414318</v>
      </c>
      <c r="D101" s="95">
        <v>245857</v>
      </c>
      <c r="E101" s="95">
        <v>72773.672000000006</v>
      </c>
      <c r="F101" s="95">
        <v>63676.963000000003</v>
      </c>
      <c r="G101" s="95">
        <v>630</v>
      </c>
      <c r="H101" s="146">
        <v>630</v>
      </c>
      <c r="I101" s="217" t="s">
        <v>411</v>
      </c>
      <c r="J101" s="2"/>
      <c r="L101" s="2"/>
      <c r="M101" s="2"/>
      <c r="N101" s="2"/>
      <c r="O101" s="2"/>
      <c r="P101" s="2"/>
      <c r="U101" s="2"/>
    </row>
    <row r="102" spans="1:21">
      <c r="A102" s="2"/>
      <c r="B102" s="624" t="s">
        <v>136</v>
      </c>
      <c r="C102" s="95">
        <v>1874309</v>
      </c>
      <c r="D102" s="95">
        <v>36125</v>
      </c>
      <c r="E102" s="95">
        <v>28466.5</v>
      </c>
      <c r="F102" s="95">
        <v>25323.624999999996</v>
      </c>
      <c r="G102" s="95">
        <v>0</v>
      </c>
      <c r="H102" s="146">
        <v>0</v>
      </c>
      <c r="I102" s="217" t="s">
        <v>411</v>
      </c>
      <c r="J102" s="2"/>
      <c r="L102" s="2"/>
      <c r="M102" s="2"/>
      <c r="N102" s="2"/>
      <c r="O102" s="2"/>
      <c r="P102" s="2"/>
      <c r="U102" s="2"/>
    </row>
    <row r="103" spans="1:21">
      <c r="A103" s="2"/>
      <c r="B103" s="624" t="s">
        <v>96</v>
      </c>
      <c r="C103" s="95">
        <v>779004</v>
      </c>
      <c r="D103" s="95">
        <v>214969</v>
      </c>
      <c r="E103" s="95">
        <v>181863.774</v>
      </c>
      <c r="F103" s="95">
        <v>180573.96</v>
      </c>
      <c r="G103" s="95">
        <v>94770</v>
      </c>
      <c r="H103" s="146">
        <v>64770</v>
      </c>
      <c r="I103" s="217" t="s">
        <v>10</v>
      </c>
      <c r="J103" s="2"/>
      <c r="L103" s="2"/>
      <c r="M103" s="2"/>
      <c r="N103" s="2"/>
      <c r="O103" s="2"/>
      <c r="P103" s="2"/>
      <c r="U103" s="2"/>
    </row>
    <row r="104" spans="1:21">
      <c r="A104" s="2"/>
      <c r="B104" s="624" t="s">
        <v>137</v>
      </c>
      <c r="C104" s="95">
        <v>11123176</v>
      </c>
      <c r="D104" s="95">
        <v>27750</v>
      </c>
      <c r="E104" s="95">
        <v>1165.5</v>
      </c>
      <c r="F104" s="95">
        <v>971.25</v>
      </c>
      <c r="G104" s="95">
        <v>0</v>
      </c>
      <c r="H104" s="146">
        <v>0</v>
      </c>
      <c r="I104" s="217" t="s">
        <v>411</v>
      </c>
      <c r="J104" s="2"/>
      <c r="L104" s="2"/>
      <c r="M104" s="2"/>
      <c r="N104" s="2"/>
      <c r="O104" s="2"/>
      <c r="P104" s="2"/>
      <c r="U104" s="2"/>
    </row>
    <row r="105" spans="1:21">
      <c r="A105" s="2"/>
      <c r="B105" s="624" t="s">
        <v>97</v>
      </c>
      <c r="C105" s="95">
        <v>9587522</v>
      </c>
      <c r="D105" s="95">
        <v>112492</v>
      </c>
      <c r="E105" s="95">
        <v>81781.684000000008</v>
      </c>
      <c r="F105" s="95">
        <v>46121.72</v>
      </c>
      <c r="G105" s="95">
        <v>4570</v>
      </c>
      <c r="H105" s="146">
        <v>4570</v>
      </c>
      <c r="I105" s="217" t="s">
        <v>10</v>
      </c>
      <c r="J105" s="2"/>
      <c r="L105" s="2"/>
      <c r="M105" s="2"/>
      <c r="N105" s="2"/>
      <c r="O105" s="2"/>
      <c r="P105" s="2"/>
      <c r="U105" s="2"/>
    </row>
    <row r="106" spans="1:21">
      <c r="A106" s="2"/>
      <c r="B106" s="624" t="s">
        <v>360</v>
      </c>
      <c r="C106" s="95">
        <v>7451000</v>
      </c>
      <c r="D106" s="95">
        <v>1104</v>
      </c>
      <c r="E106" s="147">
        <v>0</v>
      </c>
      <c r="F106" s="147">
        <v>0</v>
      </c>
      <c r="G106" s="147">
        <v>0</v>
      </c>
      <c r="H106" s="152">
        <v>0</v>
      </c>
      <c r="I106" s="217" t="s">
        <v>329</v>
      </c>
      <c r="J106" s="2"/>
      <c r="L106" s="2"/>
      <c r="M106" s="2"/>
      <c r="N106" s="2"/>
      <c r="O106" s="2"/>
      <c r="P106" s="2"/>
      <c r="U106" s="2"/>
    </row>
    <row r="107" spans="1:21">
      <c r="A107" s="2"/>
      <c r="B107" s="624" t="s">
        <v>75</v>
      </c>
      <c r="C107" s="95">
        <v>9768785</v>
      </c>
      <c r="D107" s="95">
        <v>93028</v>
      </c>
      <c r="E107" s="95">
        <v>18326.516</v>
      </c>
      <c r="F107" s="95">
        <v>21117.356</v>
      </c>
      <c r="G107" s="95">
        <v>0</v>
      </c>
      <c r="H107" s="146">
        <v>0</v>
      </c>
      <c r="I107" s="217" t="s">
        <v>10</v>
      </c>
      <c r="J107" s="2"/>
      <c r="L107" s="2"/>
      <c r="M107" s="2"/>
      <c r="N107" s="2"/>
      <c r="O107" s="2"/>
      <c r="P107" s="2"/>
      <c r="U107" s="2"/>
    </row>
    <row r="108" spans="1:21">
      <c r="A108" s="2"/>
      <c r="B108" s="624" t="s">
        <v>241</v>
      </c>
      <c r="C108" s="95">
        <v>353574</v>
      </c>
      <c r="D108" s="95">
        <v>103000</v>
      </c>
      <c r="E108" s="95">
        <v>206</v>
      </c>
      <c r="F108" s="95">
        <v>515</v>
      </c>
      <c r="G108" s="95">
        <v>0</v>
      </c>
      <c r="H108" s="146">
        <v>0</v>
      </c>
      <c r="I108" s="217" t="s">
        <v>329</v>
      </c>
      <c r="J108" s="2"/>
      <c r="L108" s="2"/>
      <c r="M108" s="2"/>
      <c r="N108" s="2"/>
      <c r="O108" s="2"/>
      <c r="P108" s="2"/>
      <c r="U108" s="2"/>
    </row>
    <row r="109" spans="1:21">
      <c r="A109" s="2"/>
      <c r="B109" s="624" t="s">
        <v>110</v>
      </c>
      <c r="C109" s="95">
        <v>1352617328</v>
      </c>
      <c r="D109" s="95">
        <v>3287263</v>
      </c>
      <c r="E109" s="95">
        <v>706761.54499999993</v>
      </c>
      <c r="F109" s="95">
        <v>782368.59399999992</v>
      </c>
      <c r="G109" s="95">
        <v>157010</v>
      </c>
      <c r="H109" s="146">
        <v>157010</v>
      </c>
      <c r="I109" s="217" t="s">
        <v>411</v>
      </c>
      <c r="J109" s="2"/>
      <c r="L109" s="2"/>
      <c r="M109" s="2"/>
      <c r="N109" s="2"/>
      <c r="O109" s="2"/>
      <c r="P109" s="2"/>
      <c r="U109" s="2"/>
    </row>
    <row r="110" spans="1:21">
      <c r="A110" s="2"/>
      <c r="B110" s="624" t="s">
        <v>89</v>
      </c>
      <c r="C110" s="95">
        <v>267663435</v>
      </c>
      <c r="D110" s="95">
        <v>1904569</v>
      </c>
      <c r="E110" s="95">
        <v>1314152.6099999999</v>
      </c>
      <c r="F110" s="95">
        <v>1009421.57</v>
      </c>
      <c r="G110" s="95">
        <v>494530</v>
      </c>
      <c r="H110" s="146">
        <v>460240</v>
      </c>
      <c r="I110" s="217" t="s">
        <v>10</v>
      </c>
      <c r="J110" s="2"/>
      <c r="L110" s="2"/>
      <c r="M110" s="2"/>
      <c r="N110" s="2"/>
      <c r="O110" s="2"/>
      <c r="P110" s="2"/>
      <c r="U110" s="2"/>
    </row>
    <row r="111" spans="1:21">
      <c r="A111" s="2"/>
      <c r="B111" s="624" t="s">
        <v>46</v>
      </c>
      <c r="C111" s="95">
        <v>81800269</v>
      </c>
      <c r="D111" s="95">
        <v>1648195</v>
      </c>
      <c r="E111" s="95">
        <v>80761.555000000008</v>
      </c>
      <c r="F111" s="95">
        <v>95595.31</v>
      </c>
      <c r="G111" s="95">
        <v>2000</v>
      </c>
      <c r="H111" s="146">
        <v>2000</v>
      </c>
      <c r="I111" s="217" t="s">
        <v>10</v>
      </c>
      <c r="J111" s="2"/>
      <c r="L111" s="2"/>
      <c r="M111" s="2"/>
      <c r="N111" s="2"/>
      <c r="O111" s="2"/>
      <c r="P111" s="2"/>
      <c r="U111" s="2"/>
    </row>
    <row r="112" spans="1:21">
      <c r="A112" s="2"/>
      <c r="B112" s="624" t="s">
        <v>74</v>
      </c>
      <c r="C112" s="95">
        <v>38433600</v>
      </c>
      <c r="D112" s="95">
        <v>438317</v>
      </c>
      <c r="E112" s="95">
        <v>7889.7060000000001</v>
      </c>
      <c r="F112" s="95">
        <v>8328.0229999999992</v>
      </c>
      <c r="G112" s="95">
        <v>0</v>
      </c>
      <c r="H112" s="146">
        <v>0</v>
      </c>
      <c r="I112" s="217" t="s">
        <v>10</v>
      </c>
      <c r="J112" s="2"/>
      <c r="L112" s="2"/>
      <c r="M112" s="2"/>
      <c r="N112" s="2"/>
      <c r="O112" s="2"/>
      <c r="P112" s="2"/>
      <c r="U112" s="2"/>
    </row>
    <row r="113" spans="1:21">
      <c r="A113" s="2"/>
      <c r="B113" s="624" t="s">
        <v>31</v>
      </c>
      <c r="C113" s="95">
        <v>4853506</v>
      </c>
      <c r="D113" s="95">
        <v>70273</v>
      </c>
      <c r="E113" s="95">
        <v>4708.2910000000002</v>
      </c>
      <c r="F113" s="95">
        <v>7659.7570000000005</v>
      </c>
      <c r="G113" s="95">
        <v>0</v>
      </c>
      <c r="H113" s="146">
        <v>0</v>
      </c>
      <c r="I113" s="217" t="s">
        <v>10</v>
      </c>
      <c r="J113" s="2"/>
      <c r="L113" s="2"/>
      <c r="M113" s="2"/>
      <c r="N113" s="2"/>
      <c r="O113" s="2"/>
      <c r="P113" s="2"/>
      <c r="U113" s="2"/>
    </row>
    <row r="114" spans="1:21">
      <c r="A114" s="2"/>
      <c r="B114" s="624" t="s">
        <v>36</v>
      </c>
      <c r="C114" s="95">
        <v>8883800</v>
      </c>
      <c r="D114" s="95">
        <v>22072</v>
      </c>
      <c r="E114" s="95">
        <v>1346.3919999999998</v>
      </c>
      <c r="F114" s="95">
        <v>1677.472</v>
      </c>
      <c r="G114" s="95">
        <v>0</v>
      </c>
      <c r="H114" s="146">
        <v>0</v>
      </c>
      <c r="I114" s="217" t="s">
        <v>10</v>
      </c>
      <c r="J114" s="2"/>
      <c r="L114" s="2"/>
      <c r="M114" s="2"/>
      <c r="N114" s="2"/>
      <c r="O114" s="2"/>
      <c r="P114" s="2"/>
      <c r="U114" s="2"/>
    </row>
    <row r="115" spans="1:21">
      <c r="A115" s="2"/>
      <c r="B115" s="624" t="s">
        <v>50</v>
      </c>
      <c r="C115" s="95">
        <v>60431283</v>
      </c>
      <c r="D115" s="95">
        <v>301318</v>
      </c>
      <c r="E115" s="95">
        <v>77740.043999999994</v>
      </c>
      <c r="F115" s="95">
        <v>95216.487999999998</v>
      </c>
      <c r="G115" s="95">
        <v>930</v>
      </c>
      <c r="H115" s="146">
        <v>930</v>
      </c>
      <c r="I115" s="217" t="s">
        <v>10</v>
      </c>
      <c r="J115" s="2"/>
      <c r="L115" s="2"/>
      <c r="M115" s="2"/>
      <c r="N115" s="2"/>
      <c r="O115" s="2"/>
      <c r="P115" s="2"/>
      <c r="U115" s="2"/>
    </row>
    <row r="116" spans="1:21">
      <c r="A116" s="2"/>
      <c r="B116" s="624" t="s">
        <v>90</v>
      </c>
      <c r="C116" s="95">
        <v>2934855</v>
      </c>
      <c r="D116" s="95">
        <v>10991</v>
      </c>
      <c r="E116" s="95">
        <v>3495.1379999999999</v>
      </c>
      <c r="F116" s="95">
        <v>3407.21</v>
      </c>
      <c r="G116" s="95">
        <v>890</v>
      </c>
      <c r="H116" s="146">
        <v>880</v>
      </c>
      <c r="I116" s="217" t="s">
        <v>10</v>
      </c>
      <c r="J116" s="2"/>
      <c r="L116" s="2"/>
      <c r="M116" s="2"/>
      <c r="N116" s="2"/>
      <c r="O116" s="2"/>
      <c r="P116" s="2"/>
      <c r="U116" s="2"/>
    </row>
    <row r="117" spans="1:21">
      <c r="A117" s="2"/>
      <c r="B117" s="624" t="s">
        <v>34</v>
      </c>
      <c r="C117" s="95">
        <v>126529100</v>
      </c>
      <c r="D117" s="95">
        <v>377915</v>
      </c>
      <c r="E117" s="95">
        <v>258493.86000000002</v>
      </c>
      <c r="F117" s="95">
        <v>258871.77499999999</v>
      </c>
      <c r="G117" s="95">
        <v>37640</v>
      </c>
      <c r="H117" s="146">
        <v>49050</v>
      </c>
      <c r="I117" s="217" t="s">
        <v>10</v>
      </c>
      <c r="J117" s="2"/>
      <c r="L117" s="2"/>
      <c r="M117" s="2"/>
      <c r="N117" s="2"/>
      <c r="O117" s="2"/>
      <c r="P117" s="2"/>
      <c r="U117" s="2"/>
    </row>
    <row r="118" spans="1:21">
      <c r="A118" s="2"/>
      <c r="B118" s="624" t="s">
        <v>80</v>
      </c>
      <c r="C118" s="95">
        <v>9956011</v>
      </c>
      <c r="D118" s="95">
        <v>89342</v>
      </c>
      <c r="E118" s="95">
        <v>982.76200000000006</v>
      </c>
      <c r="F118" s="95">
        <v>982.76200000000006</v>
      </c>
      <c r="G118" s="95">
        <v>0</v>
      </c>
      <c r="H118" s="146">
        <v>0</v>
      </c>
      <c r="I118" s="217" t="s">
        <v>10</v>
      </c>
      <c r="J118" s="2"/>
      <c r="L118" s="2"/>
      <c r="M118" s="2"/>
      <c r="N118" s="2"/>
      <c r="O118" s="2"/>
      <c r="P118" s="2"/>
      <c r="U118" s="2"/>
    </row>
    <row r="119" spans="1:21">
      <c r="A119" s="2"/>
      <c r="B119" s="624" t="s">
        <v>35</v>
      </c>
      <c r="C119" s="95">
        <v>18276499</v>
      </c>
      <c r="D119" s="95">
        <v>2724900</v>
      </c>
      <c r="E119" s="95">
        <v>35423.700000000004</v>
      </c>
      <c r="F119" s="95">
        <v>32698.799999999999</v>
      </c>
      <c r="G119" s="95">
        <v>0</v>
      </c>
      <c r="H119" s="146">
        <v>0</v>
      </c>
      <c r="I119" s="217" t="s">
        <v>10</v>
      </c>
      <c r="J119" s="2"/>
      <c r="L119" s="2"/>
      <c r="M119" s="2"/>
      <c r="N119" s="2"/>
      <c r="O119" s="2"/>
      <c r="P119" s="2"/>
      <c r="U119" s="2"/>
    </row>
    <row r="120" spans="1:21">
      <c r="A120" s="2"/>
      <c r="B120" s="624" t="s">
        <v>138</v>
      </c>
      <c r="C120" s="95">
        <v>51393010</v>
      </c>
      <c r="D120" s="95">
        <v>580367</v>
      </c>
      <c r="E120" s="95">
        <v>48170.461000000003</v>
      </c>
      <c r="F120" s="95">
        <v>45268.625999999997</v>
      </c>
      <c r="G120" s="95">
        <v>0</v>
      </c>
      <c r="H120" s="146">
        <v>0</v>
      </c>
      <c r="I120" s="217" t="s">
        <v>411</v>
      </c>
      <c r="J120" s="2"/>
      <c r="L120" s="2"/>
      <c r="M120" s="2"/>
      <c r="N120" s="2"/>
      <c r="O120" s="2"/>
      <c r="P120" s="2"/>
      <c r="U120" s="2"/>
    </row>
    <row r="121" spans="1:21">
      <c r="A121" s="2"/>
      <c r="B121" s="624" t="s">
        <v>242</v>
      </c>
      <c r="C121" s="95">
        <v>115847</v>
      </c>
      <c r="D121" s="95">
        <v>726</v>
      </c>
      <c r="E121" s="95">
        <v>108.89999999999999</v>
      </c>
      <c r="F121" s="95">
        <v>108.89999999999999</v>
      </c>
      <c r="G121" s="95">
        <v>0</v>
      </c>
      <c r="H121" s="146">
        <v>0</v>
      </c>
      <c r="I121" s="217" t="s">
        <v>329</v>
      </c>
      <c r="J121" s="2"/>
      <c r="L121" s="2"/>
      <c r="M121" s="2"/>
      <c r="N121" s="2"/>
      <c r="O121" s="2"/>
      <c r="P121" s="2"/>
      <c r="U121" s="2"/>
    </row>
    <row r="122" spans="1:21">
      <c r="A122" s="2"/>
      <c r="B122" s="624" t="s">
        <v>15</v>
      </c>
      <c r="C122" s="95">
        <v>4137309</v>
      </c>
      <c r="D122" s="95">
        <v>17818</v>
      </c>
      <c r="E122" s="95">
        <v>35.636000000000003</v>
      </c>
      <c r="F122" s="95">
        <v>71.272000000000006</v>
      </c>
      <c r="G122" s="95">
        <v>0</v>
      </c>
      <c r="H122" s="146">
        <v>0</v>
      </c>
      <c r="I122" s="217" t="s">
        <v>10</v>
      </c>
      <c r="J122" s="2"/>
      <c r="L122" s="2"/>
      <c r="M122" s="2"/>
      <c r="N122" s="2"/>
      <c r="O122" s="2"/>
      <c r="P122" s="2"/>
      <c r="U122" s="2"/>
    </row>
    <row r="123" spans="1:21">
      <c r="A123" s="2"/>
      <c r="B123" s="624" t="s">
        <v>139</v>
      </c>
      <c r="C123" s="95">
        <v>6315800</v>
      </c>
      <c r="D123" s="95">
        <v>199951</v>
      </c>
      <c r="E123" s="95">
        <v>8797.844000000001</v>
      </c>
      <c r="F123" s="95">
        <v>6598.3829999999998</v>
      </c>
      <c r="G123" s="95">
        <v>7930</v>
      </c>
      <c r="H123" s="146">
        <v>6300</v>
      </c>
      <c r="I123" s="217" t="s">
        <v>411</v>
      </c>
      <c r="J123" s="2"/>
      <c r="L123" s="2"/>
      <c r="M123" s="2"/>
      <c r="N123" s="2"/>
      <c r="O123" s="2"/>
      <c r="P123" s="2"/>
      <c r="U123" s="2"/>
    </row>
    <row r="124" spans="1:21">
      <c r="A124" s="2"/>
      <c r="B124" s="624" t="s">
        <v>140</v>
      </c>
      <c r="C124" s="95">
        <v>7061507</v>
      </c>
      <c r="D124" s="95">
        <v>236800</v>
      </c>
      <c r="E124" s="95">
        <v>181152</v>
      </c>
      <c r="F124" s="95">
        <v>192518.39999999999</v>
      </c>
      <c r="G124" s="95">
        <v>15930</v>
      </c>
      <c r="H124" s="146">
        <v>11940</v>
      </c>
      <c r="I124" s="217" t="s">
        <v>411</v>
      </c>
      <c r="J124" s="2"/>
      <c r="L124" s="2"/>
      <c r="M124" s="2"/>
      <c r="N124" s="2"/>
      <c r="O124" s="2"/>
      <c r="P124" s="2"/>
      <c r="U124" s="2"/>
    </row>
    <row r="125" spans="1:21">
      <c r="A125" s="2"/>
      <c r="B125" s="624" t="s">
        <v>141</v>
      </c>
      <c r="C125" s="95">
        <v>1926542</v>
      </c>
      <c r="D125" s="95">
        <v>64589</v>
      </c>
      <c r="E125" s="95">
        <v>32940.39</v>
      </c>
      <c r="F125" s="95">
        <v>34878.06</v>
      </c>
      <c r="G125" s="95">
        <v>170</v>
      </c>
      <c r="H125" s="146">
        <v>160</v>
      </c>
      <c r="I125" s="217" t="s">
        <v>411</v>
      </c>
      <c r="J125" s="2"/>
      <c r="L125" s="2"/>
      <c r="M125" s="2"/>
      <c r="N125" s="2"/>
      <c r="O125" s="2"/>
      <c r="P125" s="2"/>
      <c r="U125" s="2"/>
    </row>
    <row r="126" spans="1:21">
      <c r="A126" s="2"/>
      <c r="B126" s="624" t="s">
        <v>73</v>
      </c>
      <c r="C126" s="95">
        <v>6848925</v>
      </c>
      <c r="D126" s="95">
        <v>10400</v>
      </c>
      <c r="E126" s="95">
        <v>1331.2</v>
      </c>
      <c r="F126" s="95">
        <v>1393.6000000000001</v>
      </c>
      <c r="G126" s="95">
        <v>0</v>
      </c>
      <c r="H126" s="146">
        <v>0</v>
      </c>
      <c r="I126" s="217" t="s">
        <v>10</v>
      </c>
      <c r="J126" s="2"/>
      <c r="L126" s="2"/>
      <c r="M126" s="2"/>
      <c r="N126" s="2"/>
      <c r="O126" s="2"/>
      <c r="P126" s="2"/>
      <c r="U126" s="2"/>
    </row>
    <row r="127" spans="1:21">
      <c r="A127" s="2"/>
      <c r="B127" s="624" t="s">
        <v>142</v>
      </c>
      <c r="C127" s="95">
        <v>4818977</v>
      </c>
      <c r="D127" s="95">
        <v>111369</v>
      </c>
      <c r="E127" s="95">
        <v>57020.928000000007</v>
      </c>
      <c r="F127" s="95">
        <v>48334.146000000001</v>
      </c>
      <c r="G127" s="95">
        <v>1750</v>
      </c>
      <c r="H127" s="146">
        <v>1750</v>
      </c>
      <c r="I127" s="217" t="s">
        <v>411</v>
      </c>
      <c r="J127" s="2"/>
      <c r="L127" s="2"/>
      <c r="M127" s="2"/>
      <c r="N127" s="2"/>
      <c r="O127" s="2"/>
      <c r="P127" s="2"/>
      <c r="U127" s="2"/>
    </row>
    <row r="128" spans="1:21">
      <c r="A128" s="2"/>
      <c r="B128" s="624" t="s">
        <v>49</v>
      </c>
      <c r="C128" s="95">
        <v>6678567</v>
      </c>
      <c r="D128" s="95">
        <v>1759540</v>
      </c>
      <c r="E128" s="95">
        <v>1759.5400000000002</v>
      </c>
      <c r="F128" s="95">
        <v>1759.5400000000002</v>
      </c>
      <c r="G128" s="95">
        <v>0</v>
      </c>
      <c r="H128" s="146">
        <v>0</v>
      </c>
      <c r="I128" s="217" t="s">
        <v>10</v>
      </c>
      <c r="J128" s="2"/>
      <c r="L128" s="2"/>
      <c r="M128" s="2"/>
      <c r="N128" s="2"/>
      <c r="O128" s="2"/>
      <c r="P128" s="2"/>
      <c r="U128" s="2"/>
    </row>
    <row r="129" spans="1:21">
      <c r="A129" s="2"/>
      <c r="B129" s="624" t="s">
        <v>101</v>
      </c>
      <c r="C129" s="95">
        <v>2789533</v>
      </c>
      <c r="D129" s="95">
        <v>65300</v>
      </c>
      <c r="E129" s="95">
        <v>20243</v>
      </c>
      <c r="F129" s="95">
        <v>22724.399999999998</v>
      </c>
      <c r="G129" s="95">
        <v>200</v>
      </c>
      <c r="H129" s="146">
        <v>260</v>
      </c>
      <c r="I129" s="217" t="s">
        <v>411</v>
      </c>
      <c r="J129" s="2"/>
      <c r="L129" s="2"/>
      <c r="M129" s="2"/>
      <c r="N129" s="2"/>
      <c r="O129" s="2"/>
      <c r="P129" s="2"/>
      <c r="U129" s="2"/>
    </row>
    <row r="130" spans="1:21">
      <c r="A130" s="2"/>
      <c r="B130" s="624" t="s">
        <v>17</v>
      </c>
      <c r="C130" s="95">
        <v>607728</v>
      </c>
      <c r="D130" s="95">
        <v>2586</v>
      </c>
      <c r="E130" s="95">
        <v>855.96600000000001</v>
      </c>
      <c r="F130" s="95">
        <v>866.31</v>
      </c>
      <c r="G130" s="95">
        <v>0</v>
      </c>
      <c r="H130" s="146">
        <v>0</v>
      </c>
      <c r="I130" s="217" t="s">
        <v>10</v>
      </c>
      <c r="J130" s="2"/>
      <c r="L130" s="2"/>
      <c r="M130" s="2"/>
      <c r="N130" s="2"/>
      <c r="O130" s="2"/>
      <c r="P130" s="2"/>
      <c r="U130" s="2"/>
    </row>
    <row r="131" spans="1:21">
      <c r="A131" s="2"/>
      <c r="B131" s="624" t="s">
        <v>361</v>
      </c>
      <c r="C131" s="95">
        <v>631636</v>
      </c>
      <c r="D131" s="95">
        <v>26.8</v>
      </c>
      <c r="E131" s="147">
        <v>0</v>
      </c>
      <c r="F131" s="147">
        <v>0</v>
      </c>
      <c r="G131" s="147">
        <v>0</v>
      </c>
      <c r="H131" s="152">
        <v>0</v>
      </c>
      <c r="I131" s="217" t="s">
        <v>329</v>
      </c>
      <c r="J131" s="2"/>
      <c r="L131" s="2"/>
      <c r="M131" s="2"/>
      <c r="N131" s="2"/>
      <c r="O131" s="2"/>
      <c r="P131" s="2"/>
      <c r="U131" s="2"/>
    </row>
    <row r="132" spans="1:21">
      <c r="A132" s="2"/>
      <c r="B132" s="624" t="s">
        <v>143</v>
      </c>
      <c r="C132" s="95">
        <v>26262368</v>
      </c>
      <c r="D132" s="95">
        <v>587041</v>
      </c>
      <c r="E132" s="95">
        <v>137954.63500000001</v>
      </c>
      <c r="F132" s="95">
        <v>125626.77399999999</v>
      </c>
      <c r="G132" s="95">
        <v>33670</v>
      </c>
      <c r="H132" s="146">
        <v>29930</v>
      </c>
      <c r="I132" s="217" t="s">
        <v>411</v>
      </c>
      <c r="J132" s="2"/>
      <c r="L132" s="2"/>
      <c r="M132" s="2"/>
      <c r="N132" s="2"/>
      <c r="O132" s="2"/>
      <c r="P132" s="2"/>
      <c r="U132" s="2"/>
    </row>
    <row r="133" spans="1:21">
      <c r="A133" s="2"/>
      <c r="B133" s="624" t="s">
        <v>144</v>
      </c>
      <c r="C133" s="95">
        <v>18143315</v>
      </c>
      <c r="D133" s="95">
        <v>118484</v>
      </c>
      <c r="E133" s="95">
        <v>48933.891999999993</v>
      </c>
      <c r="F133" s="95">
        <v>39573.655999999995</v>
      </c>
      <c r="G133" s="95">
        <v>17270</v>
      </c>
      <c r="H133" s="146">
        <v>8450</v>
      </c>
      <c r="I133" s="217" t="s">
        <v>411</v>
      </c>
      <c r="J133" s="2"/>
      <c r="L133" s="2"/>
      <c r="M133" s="2"/>
      <c r="N133" s="2"/>
      <c r="O133" s="2"/>
      <c r="P133" s="2"/>
      <c r="U133" s="2"/>
    </row>
    <row r="134" spans="1:21">
      <c r="A134" s="2"/>
      <c r="B134" s="624" t="s">
        <v>43</v>
      </c>
      <c r="C134" s="95">
        <v>31528585</v>
      </c>
      <c r="D134" s="95">
        <v>329847</v>
      </c>
      <c r="E134" s="95">
        <v>224625.80699999997</v>
      </c>
      <c r="F134" s="95">
        <v>222976.57199999996</v>
      </c>
      <c r="G134" s="95">
        <v>38200</v>
      </c>
      <c r="H134" s="146">
        <v>50410</v>
      </c>
      <c r="I134" s="217" t="s">
        <v>10</v>
      </c>
      <c r="J134" s="2"/>
      <c r="L134" s="2"/>
      <c r="M134" s="2"/>
      <c r="N134" s="2"/>
      <c r="O134" s="2"/>
      <c r="P134" s="2"/>
      <c r="U134" s="2"/>
    </row>
    <row r="135" spans="1:21">
      <c r="A135" s="2"/>
      <c r="B135" s="624" t="s">
        <v>243</v>
      </c>
      <c r="C135" s="95">
        <v>515696</v>
      </c>
      <c r="D135" s="95">
        <v>298</v>
      </c>
      <c r="E135" s="95">
        <v>9.8339999999999996</v>
      </c>
      <c r="F135" s="95">
        <v>9.8339999999999996</v>
      </c>
      <c r="G135" s="147">
        <v>0</v>
      </c>
      <c r="H135" s="152">
        <v>0</v>
      </c>
      <c r="I135" s="217" t="s">
        <v>329</v>
      </c>
      <c r="J135" s="2"/>
      <c r="L135" s="2"/>
      <c r="M135" s="2"/>
      <c r="N135" s="2"/>
      <c r="O135" s="2"/>
      <c r="P135" s="2"/>
      <c r="U135" s="2"/>
    </row>
    <row r="136" spans="1:21">
      <c r="A136" s="2"/>
      <c r="B136" s="624" t="s">
        <v>145</v>
      </c>
      <c r="C136" s="95">
        <v>19077690</v>
      </c>
      <c r="D136" s="95">
        <v>1240192</v>
      </c>
      <c r="E136" s="95">
        <v>68210.559999999998</v>
      </c>
      <c r="F136" s="95">
        <v>48367.487999999998</v>
      </c>
      <c r="G136" s="95">
        <v>0</v>
      </c>
      <c r="H136" s="146">
        <v>0</v>
      </c>
      <c r="I136" s="217" t="s">
        <v>411</v>
      </c>
      <c r="J136" s="2"/>
      <c r="L136" s="2"/>
      <c r="M136" s="2"/>
      <c r="N136" s="2"/>
      <c r="O136" s="2"/>
      <c r="P136" s="2"/>
      <c r="U136" s="2"/>
    </row>
    <row r="137" spans="1:21">
      <c r="A137" s="2"/>
      <c r="B137" s="624" t="s">
        <v>244</v>
      </c>
      <c r="C137" s="95">
        <v>483530</v>
      </c>
      <c r="D137" s="95">
        <v>316</v>
      </c>
      <c r="E137" s="95">
        <v>3.4760000000000004</v>
      </c>
      <c r="F137" s="95">
        <v>3.4760000000000004</v>
      </c>
      <c r="G137" s="95">
        <v>0</v>
      </c>
      <c r="H137" s="146">
        <v>0</v>
      </c>
      <c r="I137" s="217" t="s">
        <v>329</v>
      </c>
      <c r="J137" s="2"/>
      <c r="L137" s="2"/>
      <c r="M137" s="2"/>
      <c r="N137" s="2"/>
      <c r="O137" s="2"/>
      <c r="P137" s="2"/>
      <c r="U137" s="2"/>
    </row>
    <row r="138" spans="1:21">
      <c r="A138" s="2"/>
      <c r="B138" s="624" t="s">
        <v>245</v>
      </c>
      <c r="C138" s="272"/>
      <c r="D138" s="95">
        <v>1100</v>
      </c>
      <c r="E138" s="95">
        <v>503.79999999999995</v>
      </c>
      <c r="F138" s="95">
        <v>503.79999999999995</v>
      </c>
      <c r="G138" s="95">
        <v>0</v>
      </c>
      <c r="H138" s="146">
        <v>0</v>
      </c>
      <c r="I138" s="217" t="s">
        <v>329</v>
      </c>
      <c r="J138" s="2"/>
      <c r="L138" s="2"/>
      <c r="M138" s="2"/>
      <c r="N138" s="2"/>
      <c r="O138" s="2"/>
      <c r="P138" s="2"/>
      <c r="U138" s="2"/>
    </row>
    <row r="139" spans="1:21">
      <c r="A139" s="2"/>
      <c r="B139" s="624" t="s">
        <v>146</v>
      </c>
      <c r="C139" s="95">
        <v>4403319</v>
      </c>
      <c r="D139" s="95">
        <v>1025520</v>
      </c>
      <c r="E139" s="95">
        <v>4102.0800000000008</v>
      </c>
      <c r="F139" s="95">
        <v>2051.0400000000004</v>
      </c>
      <c r="G139" s="95">
        <v>0</v>
      </c>
      <c r="H139" s="146">
        <v>0</v>
      </c>
      <c r="I139" s="217" t="s">
        <v>411</v>
      </c>
      <c r="J139" s="2"/>
      <c r="L139" s="2"/>
      <c r="M139" s="2"/>
      <c r="N139" s="2"/>
      <c r="O139" s="2"/>
      <c r="P139" s="2"/>
      <c r="U139" s="2"/>
    </row>
    <row r="140" spans="1:21">
      <c r="A140" s="2"/>
      <c r="B140" s="624" t="s">
        <v>71</v>
      </c>
      <c r="C140" s="95">
        <v>1265303</v>
      </c>
      <c r="D140" s="95">
        <v>2040</v>
      </c>
      <c r="E140" s="95">
        <v>416.15999999999997</v>
      </c>
      <c r="F140" s="95">
        <v>391.67999999999995</v>
      </c>
      <c r="G140" s="95">
        <v>0</v>
      </c>
      <c r="H140" s="146">
        <v>0</v>
      </c>
      <c r="I140" s="217" t="s">
        <v>10</v>
      </c>
      <c r="J140" s="2"/>
      <c r="L140" s="2"/>
      <c r="M140" s="2"/>
      <c r="N140" s="2"/>
      <c r="O140" s="2"/>
      <c r="P140" s="2"/>
      <c r="U140" s="2"/>
    </row>
    <row r="141" spans="1:21">
      <c r="A141" s="2"/>
      <c r="B141" s="624" t="s">
        <v>72</v>
      </c>
      <c r="C141" s="95">
        <v>126190788</v>
      </c>
      <c r="D141" s="95">
        <v>1964375</v>
      </c>
      <c r="E141" s="95">
        <v>705210.625</v>
      </c>
      <c r="F141" s="95">
        <v>667887.5</v>
      </c>
      <c r="G141" s="95">
        <v>394430</v>
      </c>
      <c r="H141" s="146">
        <v>330560</v>
      </c>
      <c r="I141" s="217" t="s">
        <v>10</v>
      </c>
      <c r="J141" s="2"/>
      <c r="L141" s="2"/>
      <c r="M141" s="2"/>
      <c r="N141" s="2"/>
      <c r="O141" s="2"/>
      <c r="P141" s="2"/>
      <c r="U141" s="2"/>
    </row>
    <row r="142" spans="1:21">
      <c r="A142" s="2"/>
      <c r="B142" s="624" t="s">
        <v>147</v>
      </c>
      <c r="C142" s="95">
        <v>3545883</v>
      </c>
      <c r="D142" s="95">
        <v>33851</v>
      </c>
      <c r="E142" s="95">
        <v>3283.5469999999996</v>
      </c>
      <c r="F142" s="95">
        <v>4197.5240000000003</v>
      </c>
      <c r="G142" s="95">
        <v>0</v>
      </c>
      <c r="H142" s="146">
        <v>0</v>
      </c>
      <c r="I142" s="217" t="s">
        <v>411</v>
      </c>
      <c r="J142" s="2"/>
      <c r="L142" s="2"/>
      <c r="M142" s="2"/>
      <c r="N142" s="2"/>
      <c r="O142" s="2"/>
      <c r="P142" s="2"/>
      <c r="U142" s="2"/>
    </row>
    <row r="143" spans="1:21">
      <c r="A143" s="2"/>
      <c r="B143" s="624" t="s">
        <v>62</v>
      </c>
      <c r="C143" s="95">
        <v>3170208</v>
      </c>
      <c r="D143" s="95">
        <v>1564100</v>
      </c>
      <c r="E143" s="95">
        <v>126692.09999999999</v>
      </c>
      <c r="F143" s="95">
        <v>126692.09999999999</v>
      </c>
      <c r="G143" s="95">
        <v>125340</v>
      </c>
      <c r="H143" s="146">
        <v>125520</v>
      </c>
      <c r="I143" s="217" t="s">
        <v>10</v>
      </c>
      <c r="J143" s="2"/>
      <c r="L143" s="2"/>
      <c r="M143" s="2"/>
      <c r="N143" s="2"/>
      <c r="O143" s="2"/>
      <c r="P143" s="2"/>
      <c r="U143" s="2"/>
    </row>
    <row r="144" spans="1:21">
      <c r="A144" s="2"/>
      <c r="B144" s="624" t="s">
        <v>82</v>
      </c>
      <c r="C144" s="95">
        <v>622345</v>
      </c>
      <c r="D144" s="95">
        <v>13938</v>
      </c>
      <c r="E144" s="95">
        <v>6481.17</v>
      </c>
      <c r="F144" s="95">
        <v>8571.869999999999</v>
      </c>
      <c r="G144" s="95">
        <v>1090</v>
      </c>
      <c r="H144" s="146">
        <v>1090</v>
      </c>
      <c r="I144" s="217" t="s">
        <v>329</v>
      </c>
      <c r="J144" s="2"/>
      <c r="L144" s="2"/>
      <c r="M144" s="2"/>
      <c r="N144" s="2"/>
      <c r="O144" s="2"/>
      <c r="P144" s="2"/>
      <c r="U144" s="2"/>
    </row>
    <row r="145" spans="1:21">
      <c r="A145" s="2"/>
      <c r="B145" s="624" t="s">
        <v>105</v>
      </c>
      <c r="C145" s="95">
        <v>36029138</v>
      </c>
      <c r="D145" s="95">
        <v>446550</v>
      </c>
      <c r="E145" s="95">
        <v>49567.049999999996</v>
      </c>
      <c r="F145" s="95">
        <v>56265.299999999996</v>
      </c>
      <c r="G145" s="95">
        <v>0</v>
      </c>
      <c r="H145" s="146">
        <v>0</v>
      </c>
      <c r="I145" s="217" t="s">
        <v>411</v>
      </c>
      <c r="J145" s="2"/>
      <c r="L145" s="2"/>
      <c r="M145" s="2"/>
      <c r="N145" s="2"/>
      <c r="O145" s="2"/>
      <c r="P145" s="2"/>
      <c r="U145" s="2"/>
    </row>
    <row r="146" spans="1:21">
      <c r="A146" s="2"/>
      <c r="B146" s="624" t="s">
        <v>148</v>
      </c>
      <c r="C146" s="95">
        <v>29495962</v>
      </c>
      <c r="D146" s="95">
        <v>801590</v>
      </c>
      <c r="E146" s="95">
        <v>442477.68</v>
      </c>
      <c r="F146" s="95">
        <v>386366.38</v>
      </c>
      <c r="G146" s="95">
        <v>0</v>
      </c>
      <c r="H146" s="146">
        <v>0</v>
      </c>
      <c r="I146" s="217" t="s">
        <v>411</v>
      </c>
      <c r="J146" s="2"/>
      <c r="L146" s="2"/>
      <c r="M146" s="2"/>
      <c r="N146" s="2"/>
      <c r="O146" s="2"/>
      <c r="P146" s="2"/>
      <c r="U146" s="2"/>
    </row>
    <row r="147" spans="1:21">
      <c r="A147" s="2"/>
      <c r="B147" s="624" t="s">
        <v>326</v>
      </c>
      <c r="C147" s="95">
        <v>53708395</v>
      </c>
      <c r="D147" s="95">
        <v>676578</v>
      </c>
      <c r="E147" s="95">
        <v>403240.48800000001</v>
      </c>
      <c r="F147" s="95">
        <v>299047.47600000002</v>
      </c>
      <c r="G147" s="95">
        <v>31920</v>
      </c>
      <c r="H147" s="146">
        <v>31920</v>
      </c>
      <c r="I147" s="217" t="s">
        <v>411</v>
      </c>
      <c r="J147" s="2"/>
      <c r="L147" s="2"/>
      <c r="M147" s="2"/>
      <c r="N147" s="2"/>
      <c r="O147" s="2"/>
      <c r="P147" s="2"/>
      <c r="U147" s="2"/>
    </row>
    <row r="148" spans="1:21">
      <c r="A148" s="2"/>
      <c r="B148" s="624" t="s">
        <v>149</v>
      </c>
      <c r="C148" s="95">
        <v>2448255</v>
      </c>
      <c r="D148" s="95">
        <v>824292</v>
      </c>
      <c r="E148" s="95">
        <v>87374.952000000005</v>
      </c>
      <c r="F148" s="95">
        <v>69240.528000000006</v>
      </c>
      <c r="G148" s="95">
        <v>0</v>
      </c>
      <c r="H148" s="146">
        <v>0</v>
      </c>
      <c r="I148" s="217" t="s">
        <v>411</v>
      </c>
      <c r="J148" s="2"/>
      <c r="L148" s="2"/>
      <c r="M148" s="2"/>
      <c r="N148" s="2"/>
      <c r="O148" s="2"/>
      <c r="P148" s="2"/>
      <c r="U148" s="2"/>
    </row>
    <row r="149" spans="1:21">
      <c r="A149" s="2"/>
      <c r="B149" s="624" t="s">
        <v>150</v>
      </c>
      <c r="C149" s="95">
        <v>28087871</v>
      </c>
      <c r="D149" s="95">
        <v>147181</v>
      </c>
      <c r="E149" s="95">
        <v>49599.997000000003</v>
      </c>
      <c r="F149" s="95">
        <v>37383.973999999995</v>
      </c>
      <c r="G149" s="95">
        <v>5480</v>
      </c>
      <c r="H149" s="146">
        <v>5260</v>
      </c>
      <c r="I149" s="217" t="s">
        <v>411</v>
      </c>
      <c r="J149" s="2"/>
      <c r="L149" s="2"/>
      <c r="M149" s="2"/>
      <c r="N149" s="2"/>
      <c r="O149" s="2"/>
      <c r="P149" s="2"/>
      <c r="U149" s="2"/>
    </row>
    <row r="150" spans="1:21">
      <c r="A150" s="2"/>
      <c r="B150" s="624" t="s">
        <v>30</v>
      </c>
      <c r="C150" s="95">
        <v>17231017</v>
      </c>
      <c r="D150" s="95">
        <v>41543</v>
      </c>
      <c r="E150" s="95">
        <v>4237.3859999999995</v>
      </c>
      <c r="F150" s="95">
        <v>4611.2730000000001</v>
      </c>
      <c r="G150" s="95">
        <v>0</v>
      </c>
      <c r="H150" s="146">
        <v>0</v>
      </c>
      <c r="I150" s="217" t="s">
        <v>10</v>
      </c>
      <c r="J150" s="2"/>
      <c r="L150" s="2"/>
      <c r="M150" s="2"/>
      <c r="N150" s="2"/>
      <c r="O150" s="2"/>
      <c r="P150" s="2"/>
      <c r="U150" s="2"/>
    </row>
    <row r="151" spans="1:21">
      <c r="A151" s="2"/>
      <c r="B151" s="624" t="s">
        <v>246</v>
      </c>
      <c r="C151" s="272"/>
      <c r="D151" s="95">
        <v>800</v>
      </c>
      <c r="E151" s="95">
        <v>12</v>
      </c>
      <c r="F151" s="95">
        <v>12</v>
      </c>
      <c r="G151" s="147">
        <v>0</v>
      </c>
      <c r="H151" s="152">
        <v>0</v>
      </c>
      <c r="I151" s="217" t="s">
        <v>329</v>
      </c>
      <c r="J151" s="2"/>
      <c r="L151" s="2"/>
      <c r="M151" s="2"/>
      <c r="N151" s="2"/>
      <c r="O151" s="2"/>
      <c r="P151" s="2"/>
      <c r="U151" s="2"/>
    </row>
    <row r="152" spans="1:21">
      <c r="A152" s="2"/>
      <c r="B152" s="624" t="s">
        <v>247</v>
      </c>
      <c r="C152" s="95">
        <v>284060</v>
      </c>
      <c r="D152" s="95">
        <v>19060</v>
      </c>
      <c r="E152" s="95">
        <v>8748.5399999999991</v>
      </c>
      <c r="F152" s="95">
        <v>8748.5399999999991</v>
      </c>
      <c r="G152" s="95">
        <v>4310</v>
      </c>
      <c r="H152" s="146">
        <v>4310</v>
      </c>
      <c r="I152" s="217" t="s">
        <v>329</v>
      </c>
      <c r="J152" s="2"/>
      <c r="L152" s="2"/>
      <c r="M152" s="2"/>
      <c r="N152" s="2"/>
      <c r="O152" s="2"/>
      <c r="P152" s="2"/>
      <c r="U152" s="2"/>
    </row>
    <row r="153" spans="1:21">
      <c r="A153" s="2"/>
      <c r="B153" s="624" t="s">
        <v>38</v>
      </c>
      <c r="C153" s="95">
        <v>4885500</v>
      </c>
      <c r="D153" s="95">
        <v>270467</v>
      </c>
      <c r="E153" s="95">
        <v>99261.38900000001</v>
      </c>
      <c r="F153" s="95">
        <v>104400.262</v>
      </c>
      <c r="G153" s="95">
        <v>21440</v>
      </c>
      <c r="H153" s="146">
        <v>21600</v>
      </c>
      <c r="I153" s="217" t="s">
        <v>10</v>
      </c>
      <c r="J153" s="2"/>
      <c r="L153" s="2"/>
      <c r="M153" s="2"/>
      <c r="N153" s="2"/>
      <c r="O153" s="2"/>
      <c r="P153" s="2"/>
      <c r="U153" s="2"/>
    </row>
    <row r="154" spans="1:21">
      <c r="A154" s="2"/>
      <c r="B154" s="624" t="s">
        <v>151</v>
      </c>
      <c r="C154" s="95">
        <v>6465513</v>
      </c>
      <c r="D154" s="95">
        <v>120340</v>
      </c>
      <c r="E154" s="95">
        <v>45127.5</v>
      </c>
      <c r="F154" s="95">
        <v>31168.06</v>
      </c>
      <c r="G154" s="95">
        <v>12340</v>
      </c>
      <c r="H154" s="146">
        <v>12340</v>
      </c>
      <c r="I154" s="217" t="s">
        <v>411</v>
      </c>
      <c r="J154" s="2"/>
      <c r="L154" s="2"/>
      <c r="M154" s="2"/>
      <c r="N154" s="2"/>
      <c r="O154" s="2"/>
      <c r="P154" s="2"/>
      <c r="U154" s="2"/>
    </row>
    <row r="155" spans="1:21">
      <c r="A155" s="2"/>
      <c r="B155" s="624" t="s">
        <v>152</v>
      </c>
      <c r="C155" s="95">
        <v>22442948</v>
      </c>
      <c r="D155" s="95">
        <v>1267000</v>
      </c>
      <c r="E155" s="95">
        <v>19005</v>
      </c>
      <c r="F155" s="95">
        <v>11403</v>
      </c>
      <c r="G155" s="95">
        <v>2200</v>
      </c>
      <c r="H155" s="146">
        <v>2200</v>
      </c>
      <c r="I155" s="217" t="s">
        <v>411</v>
      </c>
      <c r="J155" s="2"/>
      <c r="L155" s="2"/>
      <c r="M155" s="2"/>
      <c r="N155" s="2"/>
      <c r="O155" s="2"/>
      <c r="P155" s="2"/>
      <c r="U155" s="2"/>
    </row>
    <row r="156" spans="1:21">
      <c r="A156" s="2"/>
      <c r="B156" s="624" t="s">
        <v>153</v>
      </c>
      <c r="C156" s="95">
        <v>195874740</v>
      </c>
      <c r="D156" s="95">
        <v>923768</v>
      </c>
      <c r="E156" s="95">
        <v>174592.152</v>
      </c>
      <c r="F156" s="95">
        <v>71130.135999999999</v>
      </c>
      <c r="G156" s="95">
        <v>15560</v>
      </c>
      <c r="H156" s="146">
        <v>200</v>
      </c>
      <c r="I156" s="217" t="s">
        <v>411</v>
      </c>
      <c r="J156" s="2"/>
      <c r="L156" s="2"/>
      <c r="M156" s="2"/>
      <c r="N156" s="2"/>
      <c r="O156" s="2"/>
      <c r="P156" s="2"/>
      <c r="U156" s="2"/>
    </row>
    <row r="157" spans="1:21">
      <c r="A157" s="2"/>
      <c r="B157" s="624" t="s">
        <v>248</v>
      </c>
      <c r="C157" s="95">
        <v>25549819</v>
      </c>
      <c r="D157" s="95">
        <v>120538</v>
      </c>
      <c r="E157" s="95">
        <v>82086.377999999997</v>
      </c>
      <c r="F157" s="95">
        <v>50384.883999999998</v>
      </c>
      <c r="G157" s="93">
        <v>11290</v>
      </c>
      <c r="H157" s="224">
        <v>7010</v>
      </c>
      <c r="I157" s="217" t="s">
        <v>329</v>
      </c>
      <c r="J157" s="2"/>
      <c r="L157" s="2"/>
      <c r="M157" s="2"/>
      <c r="N157" s="2"/>
      <c r="O157" s="2"/>
      <c r="P157" s="2"/>
      <c r="U157" s="2"/>
    </row>
    <row r="158" spans="1:21">
      <c r="A158" s="2"/>
      <c r="B158" s="624" t="s">
        <v>356</v>
      </c>
      <c r="C158" s="95">
        <v>2082958</v>
      </c>
      <c r="D158" s="95">
        <v>25713</v>
      </c>
      <c r="E158" s="95">
        <v>9308.1059999999998</v>
      </c>
      <c r="F158" s="95">
        <v>10182.348</v>
      </c>
      <c r="G158" s="95">
        <v>0</v>
      </c>
      <c r="H158" s="146">
        <v>0</v>
      </c>
      <c r="I158" s="217" t="s">
        <v>10</v>
      </c>
      <c r="J158" s="2"/>
      <c r="L158" s="2"/>
      <c r="M158" s="2"/>
      <c r="N158" s="2"/>
      <c r="O158" s="2"/>
      <c r="P158" s="2"/>
      <c r="U158" s="2"/>
    </row>
    <row r="159" spans="1:21">
      <c r="A159" s="2"/>
      <c r="B159" s="624" t="s">
        <v>25</v>
      </c>
      <c r="C159" s="95">
        <v>5314336</v>
      </c>
      <c r="D159" s="95">
        <v>386224</v>
      </c>
      <c r="E159" s="95">
        <v>154103.37599999999</v>
      </c>
      <c r="F159" s="95">
        <v>153717.15199999997</v>
      </c>
      <c r="G159" s="95">
        <v>1600</v>
      </c>
      <c r="H159" s="146">
        <v>1600</v>
      </c>
      <c r="I159" s="217" t="s">
        <v>10</v>
      </c>
      <c r="J159" s="2"/>
      <c r="L159" s="2"/>
      <c r="M159" s="2"/>
      <c r="N159" s="2"/>
      <c r="O159" s="2"/>
      <c r="P159" s="2"/>
      <c r="U159" s="2"/>
    </row>
    <row r="160" spans="1:21">
      <c r="A160" s="2"/>
      <c r="B160" s="624" t="s">
        <v>20</v>
      </c>
      <c r="C160" s="95">
        <v>4829483</v>
      </c>
      <c r="D160" s="95">
        <v>309500</v>
      </c>
      <c r="E160" s="95">
        <v>309.5</v>
      </c>
      <c r="F160" s="95">
        <v>309.5</v>
      </c>
      <c r="G160" s="95">
        <v>0</v>
      </c>
      <c r="H160" s="146">
        <v>0</v>
      </c>
      <c r="I160" s="217" t="s">
        <v>10</v>
      </c>
      <c r="J160" s="2"/>
      <c r="L160" s="2"/>
      <c r="M160" s="2"/>
      <c r="N160" s="2"/>
      <c r="O160" s="2"/>
      <c r="P160" s="2"/>
      <c r="U160" s="2"/>
    </row>
    <row r="161" spans="1:21">
      <c r="A161" s="2"/>
      <c r="B161" s="624" t="s">
        <v>154</v>
      </c>
      <c r="C161" s="95">
        <v>212215030</v>
      </c>
      <c r="D161" s="95">
        <v>796095</v>
      </c>
      <c r="E161" s="95">
        <v>26271.134999999998</v>
      </c>
      <c r="F161" s="95">
        <v>15125.804999999998</v>
      </c>
      <c r="G161" s="95">
        <v>0</v>
      </c>
      <c r="H161" s="146">
        <v>0</v>
      </c>
      <c r="I161" s="217" t="s">
        <v>411</v>
      </c>
      <c r="J161" s="2"/>
      <c r="L161" s="2"/>
      <c r="M161" s="2"/>
      <c r="N161" s="2"/>
      <c r="O161" s="2"/>
      <c r="P161" s="2"/>
      <c r="U161" s="2"/>
    </row>
    <row r="162" spans="1:21">
      <c r="A162" s="2"/>
      <c r="B162" s="624" t="s">
        <v>362</v>
      </c>
      <c r="C162" s="95">
        <v>4569087</v>
      </c>
      <c r="D162" s="147">
        <v>1.0000000000000001E-5</v>
      </c>
      <c r="E162" s="147">
        <v>1.5000000000000002E-7</v>
      </c>
      <c r="F162" s="147">
        <v>1.5000000000000002E-7</v>
      </c>
      <c r="G162" s="147">
        <v>0</v>
      </c>
      <c r="H162" s="152">
        <v>0</v>
      </c>
      <c r="I162" s="217" t="s">
        <v>329</v>
      </c>
      <c r="J162" s="2"/>
      <c r="L162" s="2"/>
      <c r="M162" s="2"/>
      <c r="N162" s="2"/>
      <c r="O162" s="2"/>
      <c r="P162" s="2"/>
      <c r="U162" s="2"/>
    </row>
    <row r="163" spans="1:21">
      <c r="A163" s="2"/>
      <c r="B163" s="624" t="s">
        <v>79</v>
      </c>
      <c r="C163" s="95">
        <v>4176873</v>
      </c>
      <c r="D163" s="95">
        <v>75517</v>
      </c>
      <c r="E163" s="95">
        <v>51200.525999999998</v>
      </c>
      <c r="F163" s="95">
        <v>46896.057000000001</v>
      </c>
      <c r="G163" s="95">
        <v>0</v>
      </c>
      <c r="H163" s="146">
        <v>0</v>
      </c>
      <c r="I163" s="217" t="s">
        <v>10</v>
      </c>
      <c r="J163" s="2"/>
      <c r="L163" s="2"/>
      <c r="M163" s="2"/>
      <c r="N163" s="2"/>
      <c r="O163" s="2"/>
      <c r="P163" s="2"/>
      <c r="U163" s="2"/>
    </row>
    <row r="164" spans="1:21">
      <c r="A164" s="2"/>
      <c r="B164" s="624" t="s">
        <v>109</v>
      </c>
      <c r="C164" s="95">
        <v>8606316</v>
      </c>
      <c r="D164" s="95">
        <v>462840</v>
      </c>
      <c r="E164" s="95">
        <v>343890.11999999994</v>
      </c>
      <c r="F164" s="95">
        <v>335559</v>
      </c>
      <c r="G164" s="95">
        <v>313290</v>
      </c>
      <c r="H164" s="146">
        <v>175990</v>
      </c>
      <c r="I164" s="217" t="s">
        <v>10</v>
      </c>
      <c r="J164" s="2"/>
      <c r="L164" s="2"/>
      <c r="M164" s="2"/>
      <c r="N164" s="2"/>
      <c r="O164" s="2"/>
      <c r="P164" s="2"/>
      <c r="U164" s="2"/>
    </row>
    <row r="165" spans="1:21">
      <c r="A165" s="2"/>
      <c r="B165" s="624" t="s">
        <v>155</v>
      </c>
      <c r="C165" s="95">
        <v>6956071</v>
      </c>
      <c r="D165" s="95">
        <v>406752</v>
      </c>
      <c r="E165" s="95">
        <v>216798.81599999999</v>
      </c>
      <c r="F165" s="95">
        <v>157006.272</v>
      </c>
      <c r="G165" s="95">
        <v>18500</v>
      </c>
      <c r="H165" s="146">
        <v>18840</v>
      </c>
      <c r="I165" s="217" t="s">
        <v>411</v>
      </c>
      <c r="J165" s="2"/>
      <c r="L165" s="2"/>
      <c r="M165" s="2"/>
      <c r="N165" s="2"/>
      <c r="O165" s="2"/>
      <c r="P165" s="2"/>
      <c r="U165" s="2"/>
    </row>
    <row r="166" spans="1:21">
      <c r="A166" s="2"/>
      <c r="B166" s="624" t="s">
        <v>98</v>
      </c>
      <c r="C166" s="95">
        <v>31989256</v>
      </c>
      <c r="D166" s="95">
        <v>1285216</v>
      </c>
      <c r="E166" s="95">
        <v>782696.54399999999</v>
      </c>
      <c r="F166" s="95">
        <v>742854.848</v>
      </c>
      <c r="G166" s="95">
        <v>696320</v>
      </c>
      <c r="H166" s="146">
        <v>657900</v>
      </c>
      <c r="I166" s="217" t="s">
        <v>411</v>
      </c>
      <c r="J166" s="2"/>
      <c r="L166" s="2"/>
      <c r="M166" s="2"/>
      <c r="N166" s="2"/>
      <c r="O166" s="2"/>
      <c r="P166" s="2"/>
      <c r="U166" s="2"/>
    </row>
    <row r="167" spans="1:21">
      <c r="A167" s="2"/>
      <c r="B167" s="624" t="s">
        <v>156</v>
      </c>
      <c r="C167" s="95">
        <v>106651922</v>
      </c>
      <c r="D167" s="95">
        <v>300000</v>
      </c>
      <c r="E167" s="95">
        <v>66000</v>
      </c>
      <c r="F167" s="95">
        <v>81000</v>
      </c>
      <c r="G167" s="95">
        <v>8610</v>
      </c>
      <c r="H167" s="146">
        <v>8610</v>
      </c>
      <c r="I167" s="217" t="s">
        <v>411</v>
      </c>
      <c r="J167" s="2"/>
      <c r="L167" s="2"/>
      <c r="M167" s="2"/>
      <c r="N167" s="2"/>
      <c r="O167" s="2"/>
      <c r="P167" s="2"/>
      <c r="U167" s="2"/>
    </row>
    <row r="168" spans="1:21">
      <c r="A168" s="2"/>
      <c r="B168" s="624" t="s">
        <v>61</v>
      </c>
      <c r="C168" s="95">
        <v>37978548</v>
      </c>
      <c r="D168" s="95">
        <v>312685</v>
      </c>
      <c r="E168" s="95">
        <v>91304.01999999999</v>
      </c>
      <c r="F168" s="95">
        <v>96306.98</v>
      </c>
      <c r="G168" s="95">
        <v>300</v>
      </c>
      <c r="H168" s="146">
        <v>590</v>
      </c>
      <c r="I168" s="217" t="s">
        <v>10</v>
      </c>
      <c r="J168" s="2"/>
      <c r="L168" s="2"/>
      <c r="M168" s="2"/>
      <c r="N168" s="2"/>
      <c r="O168" s="2"/>
      <c r="P168" s="2"/>
      <c r="U168" s="2"/>
    </row>
    <row r="169" spans="1:21">
      <c r="A169" s="2"/>
      <c r="B169" s="624" t="s">
        <v>54</v>
      </c>
      <c r="C169" s="95">
        <v>10281762</v>
      </c>
      <c r="D169" s="95">
        <v>92090</v>
      </c>
      <c r="E169" s="95">
        <v>34533.75</v>
      </c>
      <c r="F169" s="95">
        <v>32507.769999999997</v>
      </c>
      <c r="G169" s="95">
        <v>240</v>
      </c>
      <c r="H169" s="146">
        <v>240</v>
      </c>
      <c r="I169" s="217" t="s">
        <v>10</v>
      </c>
      <c r="J169" s="2"/>
      <c r="L169" s="2"/>
      <c r="M169" s="2"/>
      <c r="N169" s="2"/>
      <c r="O169" s="2"/>
      <c r="P169" s="2"/>
      <c r="U169" s="2"/>
    </row>
    <row r="170" spans="1:21">
      <c r="A170" s="2"/>
      <c r="B170" s="624" t="s">
        <v>14</v>
      </c>
      <c r="C170" s="95">
        <v>2781677</v>
      </c>
      <c r="D170" s="95">
        <v>11586</v>
      </c>
      <c r="E170" s="95">
        <v>11.586</v>
      </c>
      <c r="F170" s="95">
        <v>11.586</v>
      </c>
      <c r="G170" s="95">
        <v>0</v>
      </c>
      <c r="H170" s="146">
        <v>0</v>
      </c>
      <c r="I170" s="217" t="s">
        <v>10</v>
      </c>
      <c r="J170" s="2"/>
      <c r="L170" s="2"/>
      <c r="M170" s="2"/>
      <c r="N170" s="2"/>
      <c r="O170" s="2"/>
      <c r="P170" s="2"/>
      <c r="U170" s="2"/>
    </row>
    <row r="171" spans="1:21">
      <c r="A171" s="2"/>
      <c r="B171" s="624" t="s">
        <v>249</v>
      </c>
      <c r="C171" s="272"/>
      <c r="D171" s="95">
        <v>2510</v>
      </c>
      <c r="E171" s="95">
        <v>873.48</v>
      </c>
      <c r="F171" s="95">
        <v>883.5200000000001</v>
      </c>
      <c r="G171" s="95">
        <v>550</v>
      </c>
      <c r="H171" s="146">
        <v>550</v>
      </c>
      <c r="I171" s="217" t="s">
        <v>329</v>
      </c>
      <c r="J171" s="2"/>
      <c r="L171" s="2"/>
      <c r="M171" s="2"/>
      <c r="N171" s="2"/>
      <c r="O171" s="2"/>
      <c r="P171" s="2"/>
      <c r="U171" s="2"/>
    </row>
    <row r="172" spans="1:21">
      <c r="A172" s="2"/>
      <c r="B172" s="624" t="s">
        <v>91</v>
      </c>
      <c r="C172" s="95">
        <v>19473936</v>
      </c>
      <c r="D172" s="95">
        <v>238391</v>
      </c>
      <c r="E172" s="95">
        <v>66034.307000000001</v>
      </c>
      <c r="F172" s="95">
        <v>71040.517999999996</v>
      </c>
      <c r="G172" s="95">
        <v>2630</v>
      </c>
      <c r="H172" s="146">
        <v>2830</v>
      </c>
      <c r="I172" s="217" t="s">
        <v>10</v>
      </c>
      <c r="J172" s="2"/>
      <c r="L172" s="2"/>
      <c r="M172" s="2"/>
      <c r="N172" s="2"/>
      <c r="O172" s="2"/>
      <c r="P172" s="2"/>
      <c r="U172" s="2"/>
    </row>
    <row r="173" spans="1:21">
      <c r="A173" s="2"/>
      <c r="B173" s="624" t="s">
        <v>44</v>
      </c>
      <c r="C173" s="95">
        <v>144478050</v>
      </c>
      <c r="D173" s="95">
        <v>17098242</v>
      </c>
      <c r="E173" s="95">
        <v>8446531.5480000004</v>
      </c>
      <c r="F173" s="95">
        <v>8514924.5160000008</v>
      </c>
      <c r="G173" s="95">
        <v>2417260</v>
      </c>
      <c r="H173" s="146">
        <v>2727180</v>
      </c>
      <c r="I173" s="217" t="s">
        <v>10</v>
      </c>
      <c r="J173" s="2"/>
      <c r="L173" s="2"/>
      <c r="M173" s="2"/>
      <c r="N173" s="2"/>
      <c r="O173" s="2"/>
      <c r="P173" s="2"/>
      <c r="U173" s="2"/>
    </row>
    <row r="174" spans="1:21">
      <c r="A174" s="2"/>
      <c r="B174" s="624" t="s">
        <v>157</v>
      </c>
      <c r="C174" s="95">
        <v>12301939</v>
      </c>
      <c r="D174" s="95">
        <v>26338</v>
      </c>
      <c r="E174" s="95">
        <v>3397.6019999999999</v>
      </c>
      <c r="F174" s="95">
        <v>5135.91</v>
      </c>
      <c r="G174" s="95">
        <v>70</v>
      </c>
      <c r="H174" s="146">
        <v>70</v>
      </c>
      <c r="I174" s="217" t="s">
        <v>411</v>
      </c>
      <c r="J174" s="2"/>
      <c r="L174" s="2"/>
      <c r="M174" s="2"/>
      <c r="N174" s="2"/>
      <c r="O174" s="2"/>
      <c r="P174" s="2"/>
      <c r="U174" s="2"/>
    </row>
    <row r="175" spans="1:21">
      <c r="A175" s="2"/>
      <c r="B175" s="624" t="s">
        <v>250</v>
      </c>
      <c r="C175" s="95">
        <v>52441</v>
      </c>
      <c r="D175" s="95">
        <v>261</v>
      </c>
      <c r="E175" s="95">
        <v>110.40299999999999</v>
      </c>
      <c r="F175" s="95">
        <v>110.40299999999999</v>
      </c>
      <c r="G175" s="147">
        <v>0</v>
      </c>
      <c r="H175" s="152">
        <v>0</v>
      </c>
      <c r="I175" s="217" t="s">
        <v>328</v>
      </c>
      <c r="J175" s="2"/>
      <c r="L175" s="2"/>
      <c r="M175" s="2"/>
      <c r="N175" s="2"/>
      <c r="O175" s="2"/>
      <c r="P175" s="2"/>
      <c r="U175" s="2"/>
    </row>
    <row r="176" spans="1:21">
      <c r="A176" s="2"/>
      <c r="B176" s="624" t="s">
        <v>251</v>
      </c>
      <c r="C176" s="95">
        <v>179667</v>
      </c>
      <c r="D176" s="95">
        <v>539</v>
      </c>
      <c r="E176" s="95">
        <v>192.423</v>
      </c>
      <c r="F176" s="95">
        <v>179.48699999999997</v>
      </c>
      <c r="G176" s="95">
        <v>190</v>
      </c>
      <c r="H176" s="146">
        <v>170</v>
      </c>
      <c r="I176" s="217" t="s">
        <v>10</v>
      </c>
      <c r="J176" s="2"/>
      <c r="L176" s="2"/>
      <c r="M176" s="2"/>
      <c r="N176" s="2"/>
      <c r="O176" s="2"/>
      <c r="P176" s="2"/>
      <c r="U176" s="2"/>
    </row>
    <row r="177" spans="1:21">
      <c r="A177" s="2"/>
      <c r="B177" s="624" t="s">
        <v>252</v>
      </c>
      <c r="C177" s="95">
        <v>110210</v>
      </c>
      <c r="D177" s="95">
        <v>389</v>
      </c>
      <c r="E177" s="95">
        <v>249.34899999999999</v>
      </c>
      <c r="F177" s="95">
        <v>269.18800000000005</v>
      </c>
      <c r="G177" s="95">
        <v>0</v>
      </c>
      <c r="H177" s="146">
        <v>0</v>
      </c>
      <c r="I177" s="217" t="s">
        <v>329</v>
      </c>
      <c r="J177" s="2"/>
      <c r="L177" s="2"/>
      <c r="M177" s="2"/>
      <c r="N177" s="2"/>
      <c r="O177" s="2"/>
      <c r="P177" s="2"/>
      <c r="U177" s="2"/>
    </row>
    <row r="178" spans="1:21">
      <c r="A178" s="2"/>
      <c r="B178" s="624" t="s">
        <v>253</v>
      </c>
      <c r="C178" s="95">
        <v>55465</v>
      </c>
      <c r="D178" s="95">
        <v>2831</v>
      </c>
      <c r="E178" s="95">
        <v>1299.4289999999999</v>
      </c>
      <c r="F178" s="95">
        <v>1709.924</v>
      </c>
      <c r="G178" s="147">
        <v>0</v>
      </c>
      <c r="H178" s="152">
        <v>0</v>
      </c>
      <c r="I178" s="217" t="s">
        <v>411</v>
      </c>
      <c r="J178" s="2"/>
      <c r="L178" s="2"/>
      <c r="M178" s="2"/>
      <c r="N178" s="2"/>
      <c r="O178" s="2"/>
      <c r="P178" s="2"/>
      <c r="U178" s="2"/>
    </row>
    <row r="179" spans="1:21">
      <c r="A179" s="2"/>
      <c r="B179" s="624" t="s">
        <v>254</v>
      </c>
      <c r="C179" s="95">
        <v>211028</v>
      </c>
      <c r="D179" s="95">
        <v>964</v>
      </c>
      <c r="E179" s="95">
        <v>562.01200000000006</v>
      </c>
      <c r="F179" s="95">
        <v>537.91200000000003</v>
      </c>
      <c r="G179" s="95">
        <v>270</v>
      </c>
      <c r="H179" s="146">
        <v>270</v>
      </c>
      <c r="I179" s="217" t="s">
        <v>411</v>
      </c>
      <c r="J179" s="2"/>
      <c r="L179" s="2"/>
      <c r="M179" s="2"/>
      <c r="N179" s="2"/>
      <c r="O179" s="2"/>
      <c r="P179" s="2"/>
      <c r="U179" s="2"/>
    </row>
    <row r="180" spans="1:21">
      <c r="A180" s="2"/>
      <c r="B180" s="624" t="s">
        <v>21</v>
      </c>
      <c r="C180" s="95">
        <v>33699947</v>
      </c>
      <c r="D180" s="95">
        <v>2000000</v>
      </c>
      <c r="E180" s="95">
        <v>10000</v>
      </c>
      <c r="F180" s="95">
        <v>10000</v>
      </c>
      <c r="G180" s="95">
        <v>3600</v>
      </c>
      <c r="H180" s="146">
        <v>3600</v>
      </c>
      <c r="I180" s="217" t="s">
        <v>10</v>
      </c>
      <c r="J180" s="2"/>
      <c r="L180" s="2"/>
      <c r="M180" s="2"/>
      <c r="N180" s="2"/>
      <c r="O180" s="2"/>
      <c r="P180" s="2"/>
      <c r="U180" s="2"/>
    </row>
    <row r="181" spans="1:21">
      <c r="A181" s="2"/>
      <c r="B181" s="624" t="s">
        <v>158</v>
      </c>
      <c r="C181" s="95">
        <v>15854360</v>
      </c>
      <c r="D181" s="95">
        <v>196722</v>
      </c>
      <c r="E181" s="95">
        <v>95606.892000000007</v>
      </c>
      <c r="F181" s="95">
        <v>84590.46</v>
      </c>
      <c r="G181" s="95">
        <v>17590</v>
      </c>
      <c r="H181" s="146">
        <v>15080</v>
      </c>
      <c r="I181" s="217" t="s">
        <v>411</v>
      </c>
      <c r="J181" s="2"/>
      <c r="L181" s="2"/>
      <c r="M181" s="2"/>
      <c r="N181" s="2"/>
      <c r="O181" s="2"/>
      <c r="P181" s="2"/>
      <c r="U181" s="2"/>
    </row>
    <row r="182" spans="1:21">
      <c r="A182" s="2"/>
      <c r="B182" s="624" t="s">
        <v>68</v>
      </c>
      <c r="C182" s="95">
        <v>6982084</v>
      </c>
      <c r="D182" s="95">
        <v>88412</v>
      </c>
      <c r="E182" s="95">
        <v>23340.768</v>
      </c>
      <c r="F182" s="95">
        <v>27496.132000000001</v>
      </c>
      <c r="G182" s="95">
        <v>10</v>
      </c>
      <c r="H182" s="146">
        <v>10</v>
      </c>
      <c r="I182" s="217" t="s">
        <v>10</v>
      </c>
      <c r="J182" s="2"/>
      <c r="L182" s="2"/>
      <c r="M182" s="2"/>
      <c r="N182" s="2"/>
      <c r="O182" s="2"/>
      <c r="P182" s="2"/>
      <c r="U182" s="2"/>
    </row>
    <row r="183" spans="1:21">
      <c r="A183" s="2"/>
      <c r="B183" s="624" t="s">
        <v>255</v>
      </c>
      <c r="C183" s="95">
        <v>96762</v>
      </c>
      <c r="D183" s="95">
        <v>455</v>
      </c>
      <c r="E183" s="95">
        <v>402.22</v>
      </c>
      <c r="F183" s="95">
        <v>402.22</v>
      </c>
      <c r="G183" s="95">
        <v>20</v>
      </c>
      <c r="H183" s="146">
        <v>20</v>
      </c>
      <c r="I183" s="217" t="s">
        <v>328</v>
      </c>
      <c r="J183" s="2"/>
      <c r="L183" s="2"/>
      <c r="M183" s="2"/>
      <c r="N183" s="2"/>
      <c r="O183" s="2"/>
      <c r="P183" s="2"/>
      <c r="U183" s="2"/>
    </row>
    <row r="184" spans="1:21">
      <c r="A184" s="2"/>
      <c r="B184" s="624" t="s">
        <v>159</v>
      </c>
      <c r="C184" s="95">
        <v>7650154</v>
      </c>
      <c r="D184" s="95">
        <v>71740</v>
      </c>
      <c r="E184" s="95">
        <v>31206.899999999998</v>
      </c>
      <c r="F184" s="95">
        <v>30489.5</v>
      </c>
      <c r="G184" s="95">
        <v>2240</v>
      </c>
      <c r="H184" s="146">
        <v>850</v>
      </c>
      <c r="I184" s="217" t="s">
        <v>411</v>
      </c>
      <c r="J184" s="2"/>
      <c r="L184" s="2"/>
      <c r="M184" s="2"/>
      <c r="N184" s="2"/>
      <c r="O184" s="2"/>
      <c r="P184" s="2"/>
      <c r="U184" s="2"/>
    </row>
    <row r="185" spans="1:21">
      <c r="A185" s="2"/>
      <c r="B185" s="624" t="s">
        <v>160</v>
      </c>
      <c r="C185" s="95">
        <v>5638676</v>
      </c>
      <c r="D185" s="95">
        <v>699</v>
      </c>
      <c r="E185" s="95">
        <v>170.55599999999998</v>
      </c>
      <c r="F185" s="95">
        <v>163.566</v>
      </c>
      <c r="G185" s="147">
        <v>0</v>
      </c>
      <c r="H185" s="152">
        <v>0</v>
      </c>
      <c r="I185" s="217" t="s">
        <v>10</v>
      </c>
      <c r="J185" s="2"/>
      <c r="L185" s="2"/>
      <c r="M185" s="2"/>
      <c r="N185" s="2"/>
      <c r="O185" s="2"/>
      <c r="P185" s="2"/>
      <c r="U185" s="2"/>
    </row>
    <row r="186" spans="1:21">
      <c r="A186" s="2"/>
      <c r="B186" s="624" t="s">
        <v>64</v>
      </c>
      <c r="C186" s="95">
        <v>5447011</v>
      </c>
      <c r="D186" s="95">
        <v>49035</v>
      </c>
      <c r="E186" s="95">
        <v>19614</v>
      </c>
      <c r="F186" s="95">
        <v>19761.105</v>
      </c>
      <c r="G186" s="95">
        <v>240</v>
      </c>
      <c r="H186" s="146">
        <v>240</v>
      </c>
      <c r="I186" s="217" t="s">
        <v>10</v>
      </c>
      <c r="J186" s="2"/>
      <c r="L186" s="2"/>
      <c r="M186" s="2"/>
      <c r="N186" s="2"/>
      <c r="O186" s="2"/>
      <c r="P186" s="2"/>
      <c r="U186" s="2"/>
    </row>
    <row r="187" spans="1:21">
      <c r="A187" s="2"/>
      <c r="B187" s="624" t="s">
        <v>41</v>
      </c>
      <c r="C187" s="95">
        <v>2067372</v>
      </c>
      <c r="D187" s="95">
        <v>20273</v>
      </c>
      <c r="E187" s="95">
        <v>11961.07</v>
      </c>
      <c r="F187" s="95">
        <v>12569.26</v>
      </c>
      <c r="G187" s="95">
        <v>490</v>
      </c>
      <c r="H187" s="146">
        <v>490</v>
      </c>
      <c r="I187" s="217" t="s">
        <v>10</v>
      </c>
      <c r="J187" s="2"/>
      <c r="L187" s="2"/>
      <c r="M187" s="2"/>
      <c r="N187" s="2"/>
      <c r="O187" s="2"/>
      <c r="P187" s="2"/>
      <c r="U187" s="2"/>
    </row>
    <row r="188" spans="1:21">
      <c r="A188" s="2"/>
      <c r="B188" s="624" t="s">
        <v>161</v>
      </c>
      <c r="C188" s="95">
        <v>652858</v>
      </c>
      <c r="D188" s="95">
        <v>28896</v>
      </c>
      <c r="E188" s="95">
        <v>23983.679999999997</v>
      </c>
      <c r="F188" s="95">
        <v>22567.775999999998</v>
      </c>
      <c r="G188" s="95">
        <v>11050</v>
      </c>
      <c r="H188" s="146">
        <v>11050</v>
      </c>
      <c r="I188" s="217" t="s">
        <v>411</v>
      </c>
      <c r="J188" s="2"/>
      <c r="L188" s="2"/>
      <c r="M188" s="2"/>
      <c r="N188" s="2"/>
      <c r="O188" s="2"/>
      <c r="P188" s="2"/>
      <c r="U188" s="2"/>
    </row>
    <row r="189" spans="1:21">
      <c r="A189" s="2"/>
      <c r="B189" s="624" t="s">
        <v>256</v>
      </c>
      <c r="C189" s="95">
        <v>15008154</v>
      </c>
      <c r="D189" s="95">
        <v>637657</v>
      </c>
      <c r="E189" s="95">
        <v>84170.723999999987</v>
      </c>
      <c r="F189" s="95">
        <v>64403.356999999996</v>
      </c>
      <c r="G189" s="95">
        <v>0</v>
      </c>
      <c r="H189" s="146">
        <v>0</v>
      </c>
      <c r="I189" s="217" t="s">
        <v>329</v>
      </c>
      <c r="J189" s="2"/>
      <c r="L189" s="2"/>
      <c r="M189" s="2"/>
      <c r="N189" s="2"/>
      <c r="O189" s="2"/>
      <c r="P189" s="2"/>
      <c r="U189" s="2"/>
    </row>
    <row r="190" spans="1:21">
      <c r="A190" s="2"/>
      <c r="B190" s="624" t="s">
        <v>56</v>
      </c>
      <c r="C190" s="95">
        <v>57779622</v>
      </c>
      <c r="D190" s="95">
        <v>1221037</v>
      </c>
      <c r="E190" s="95">
        <v>92798.812000000005</v>
      </c>
      <c r="F190" s="95">
        <v>92798.812000000005</v>
      </c>
      <c r="G190" s="95">
        <v>9470</v>
      </c>
      <c r="H190" s="146">
        <v>9470</v>
      </c>
      <c r="I190" s="217" t="s">
        <v>10</v>
      </c>
      <c r="J190" s="2"/>
      <c r="L190" s="2"/>
      <c r="M190" s="2"/>
      <c r="N190" s="2"/>
      <c r="O190" s="2"/>
      <c r="P190" s="2"/>
      <c r="U190" s="2"/>
    </row>
    <row r="191" spans="1:21">
      <c r="A191" s="2"/>
      <c r="B191" s="624" t="s">
        <v>28</v>
      </c>
      <c r="C191" s="95">
        <v>51635256</v>
      </c>
      <c r="D191" s="95">
        <v>99678</v>
      </c>
      <c r="E191" s="95">
        <v>64292.31</v>
      </c>
      <c r="F191" s="95">
        <v>63494.885999999999</v>
      </c>
      <c r="G191" s="93">
        <v>42770</v>
      </c>
      <c r="H191" s="224">
        <v>34600</v>
      </c>
      <c r="I191" s="217" t="s">
        <v>10</v>
      </c>
      <c r="J191" s="2"/>
      <c r="L191" s="2"/>
      <c r="M191" s="2"/>
      <c r="N191" s="2"/>
      <c r="O191" s="2"/>
      <c r="P191" s="2"/>
      <c r="U191" s="2"/>
    </row>
    <row r="192" spans="1:21">
      <c r="A192" s="2"/>
      <c r="B192" s="624" t="s">
        <v>257</v>
      </c>
      <c r="C192" s="95">
        <v>10975920</v>
      </c>
      <c r="D192" s="95">
        <v>619745</v>
      </c>
      <c r="E192" s="95">
        <v>70031.184999999998</v>
      </c>
      <c r="F192" s="95">
        <v>70031.184999999998</v>
      </c>
      <c r="G192" s="147">
        <v>0</v>
      </c>
      <c r="H192" s="152">
        <v>0</v>
      </c>
      <c r="I192" s="217" t="s">
        <v>329</v>
      </c>
      <c r="J192" s="2"/>
      <c r="L192" s="2"/>
      <c r="M192" s="2"/>
      <c r="N192" s="2"/>
      <c r="O192" s="2"/>
      <c r="P192" s="2"/>
      <c r="U192" s="2"/>
    </row>
    <row r="193" spans="1:21">
      <c r="A193" s="2"/>
      <c r="B193" s="624" t="s">
        <v>47</v>
      </c>
      <c r="C193" s="95">
        <v>46723749</v>
      </c>
      <c r="D193" s="95">
        <v>505992</v>
      </c>
      <c r="E193" s="95">
        <v>140159.78399999999</v>
      </c>
      <c r="F193" s="95">
        <v>186711.04800000001</v>
      </c>
      <c r="G193" s="95">
        <v>0</v>
      </c>
      <c r="H193" s="146">
        <v>0</v>
      </c>
      <c r="I193" s="217" t="s">
        <v>10</v>
      </c>
      <c r="J193" s="2"/>
      <c r="L193" s="2"/>
      <c r="M193" s="2"/>
      <c r="N193" s="2"/>
      <c r="O193" s="2"/>
      <c r="P193" s="2"/>
      <c r="U193" s="2"/>
    </row>
    <row r="194" spans="1:21">
      <c r="A194" s="2"/>
      <c r="B194" s="624" t="s">
        <v>162</v>
      </c>
      <c r="C194" s="95">
        <v>21670000</v>
      </c>
      <c r="D194" s="95">
        <v>65610</v>
      </c>
      <c r="E194" s="95">
        <v>23882.04</v>
      </c>
      <c r="F194" s="95">
        <v>21651.3</v>
      </c>
      <c r="G194" s="95">
        <v>2570</v>
      </c>
      <c r="H194" s="146">
        <v>1670</v>
      </c>
      <c r="I194" s="217" t="s">
        <v>411</v>
      </c>
      <c r="J194" s="2"/>
      <c r="L194" s="2"/>
      <c r="M194" s="2"/>
      <c r="N194" s="2"/>
      <c r="O194" s="2"/>
      <c r="P194" s="2"/>
      <c r="U194" s="2"/>
    </row>
    <row r="195" spans="1:21">
      <c r="A195" s="2"/>
      <c r="B195" s="624" t="s">
        <v>163</v>
      </c>
      <c r="C195" s="95">
        <v>41801533</v>
      </c>
      <c r="D195" s="95">
        <v>1886068</v>
      </c>
      <c r="E195" s="95">
        <v>237644.568</v>
      </c>
      <c r="F195" s="95">
        <v>194265.00400000002</v>
      </c>
      <c r="G195" s="95">
        <v>16500</v>
      </c>
      <c r="H195" s="146">
        <v>13450</v>
      </c>
      <c r="I195" s="217" t="s">
        <v>411</v>
      </c>
      <c r="J195" s="2"/>
      <c r="L195" s="2"/>
      <c r="M195" s="2"/>
      <c r="N195" s="2"/>
      <c r="O195" s="2"/>
      <c r="P195" s="2"/>
      <c r="U195" s="2"/>
    </row>
    <row r="196" spans="1:21">
      <c r="A196" s="2"/>
      <c r="B196" s="624" t="s">
        <v>81</v>
      </c>
      <c r="C196" s="95">
        <v>575991</v>
      </c>
      <c r="D196" s="95">
        <v>163820</v>
      </c>
      <c r="E196" s="95">
        <v>157267.20000000001</v>
      </c>
      <c r="F196" s="95">
        <v>156284.28000000003</v>
      </c>
      <c r="G196" s="95">
        <v>149860</v>
      </c>
      <c r="H196" s="146">
        <v>140190</v>
      </c>
      <c r="I196" s="217" t="s">
        <v>10</v>
      </c>
      <c r="J196" s="2"/>
      <c r="L196" s="2"/>
      <c r="M196" s="2"/>
      <c r="N196" s="2"/>
      <c r="O196" s="2"/>
      <c r="P196" s="2"/>
      <c r="U196" s="2"/>
    </row>
    <row r="197" spans="1:21">
      <c r="A197" s="2"/>
      <c r="B197" s="624" t="s">
        <v>164</v>
      </c>
      <c r="C197" s="95">
        <v>1100000</v>
      </c>
      <c r="D197" s="95">
        <v>17364</v>
      </c>
      <c r="E197" s="95">
        <v>4757.735999999999</v>
      </c>
      <c r="F197" s="95">
        <v>5921.1239999999998</v>
      </c>
      <c r="G197" s="95">
        <v>0</v>
      </c>
      <c r="H197" s="146">
        <v>0</v>
      </c>
      <c r="I197" s="217" t="s">
        <v>411</v>
      </c>
      <c r="J197" s="2"/>
      <c r="L197" s="2"/>
      <c r="M197" s="2"/>
      <c r="N197" s="2"/>
      <c r="O197" s="2"/>
      <c r="P197" s="2"/>
      <c r="U197" s="2"/>
    </row>
    <row r="198" spans="1:21">
      <c r="A198" s="2"/>
      <c r="B198" s="624" t="s">
        <v>51</v>
      </c>
      <c r="C198" s="95">
        <v>10183175</v>
      </c>
      <c r="D198" s="95">
        <v>531796</v>
      </c>
      <c r="E198" s="95">
        <v>363748.46400000004</v>
      </c>
      <c r="F198" s="95">
        <v>363748.46400000004</v>
      </c>
      <c r="G198" s="95">
        <v>24170</v>
      </c>
      <c r="H198" s="146">
        <v>26090</v>
      </c>
      <c r="I198" s="217" t="s">
        <v>10</v>
      </c>
      <c r="J198" s="2"/>
      <c r="L198" s="2"/>
      <c r="M198" s="2"/>
      <c r="N198" s="2"/>
      <c r="O198" s="2"/>
      <c r="P198" s="2"/>
      <c r="U198" s="2"/>
    </row>
    <row r="199" spans="1:21">
      <c r="A199" s="2"/>
      <c r="B199" s="624" t="s">
        <v>60</v>
      </c>
      <c r="C199" s="95">
        <v>8516543</v>
      </c>
      <c r="D199" s="95">
        <v>41277</v>
      </c>
      <c r="E199" s="95">
        <v>11887.776</v>
      </c>
      <c r="F199" s="95">
        <v>12960.977999999999</v>
      </c>
      <c r="G199" s="95">
        <v>400</v>
      </c>
      <c r="H199" s="146">
        <v>400</v>
      </c>
      <c r="I199" s="217" t="s">
        <v>10</v>
      </c>
      <c r="J199" s="2"/>
      <c r="L199" s="2"/>
      <c r="M199" s="2"/>
      <c r="N199" s="2"/>
      <c r="O199" s="2"/>
      <c r="P199" s="2"/>
      <c r="U199" s="2"/>
    </row>
    <row r="200" spans="1:21">
      <c r="A200" s="2"/>
      <c r="B200" s="624" t="s">
        <v>258</v>
      </c>
      <c r="C200" s="95">
        <v>16906283</v>
      </c>
      <c r="D200" s="95">
        <v>185180</v>
      </c>
      <c r="E200" s="95">
        <v>3703.6</v>
      </c>
      <c r="F200" s="95">
        <v>4999.8600000000006</v>
      </c>
      <c r="G200" s="95">
        <v>0</v>
      </c>
      <c r="H200" s="146">
        <v>0</v>
      </c>
      <c r="I200" s="217" t="s">
        <v>329</v>
      </c>
      <c r="J200" s="2"/>
      <c r="L200" s="2"/>
      <c r="M200" s="2"/>
      <c r="N200" s="2"/>
      <c r="O200" s="2"/>
      <c r="P200" s="2"/>
      <c r="U200" s="2"/>
    </row>
    <row r="201" spans="1:21">
      <c r="A201" s="2"/>
      <c r="B201" s="624" t="s">
        <v>259</v>
      </c>
      <c r="C201" s="95">
        <v>23589000</v>
      </c>
      <c r="D201" s="95">
        <v>36188</v>
      </c>
      <c r="E201" s="147">
        <v>0</v>
      </c>
      <c r="F201" s="147">
        <v>0</v>
      </c>
      <c r="G201" s="147">
        <v>0</v>
      </c>
      <c r="H201" s="152">
        <v>0</v>
      </c>
      <c r="I201" s="217" t="s">
        <v>329</v>
      </c>
      <c r="J201" s="2"/>
      <c r="L201" s="2"/>
      <c r="M201" s="2"/>
      <c r="N201" s="2"/>
      <c r="O201" s="2"/>
      <c r="P201" s="2"/>
      <c r="U201" s="2"/>
    </row>
    <row r="202" spans="1:21">
      <c r="A202" s="2"/>
      <c r="B202" s="624" t="s">
        <v>165</v>
      </c>
      <c r="C202" s="95">
        <v>9100837</v>
      </c>
      <c r="D202" s="95">
        <v>143100</v>
      </c>
      <c r="E202" s="95">
        <v>4149.8999999999996</v>
      </c>
      <c r="F202" s="95">
        <v>4293</v>
      </c>
      <c r="G202" s="95">
        <v>2970</v>
      </c>
      <c r="H202" s="146">
        <v>2970</v>
      </c>
      <c r="I202" s="217" t="s">
        <v>411</v>
      </c>
      <c r="L202" s="2"/>
      <c r="M202" s="2"/>
      <c r="N202" s="2"/>
      <c r="O202" s="2"/>
      <c r="P202" s="2"/>
      <c r="U202" s="2"/>
    </row>
    <row r="203" spans="1:21">
      <c r="A203" s="2"/>
      <c r="B203" s="624" t="s">
        <v>166</v>
      </c>
      <c r="C203" s="95">
        <v>56318348</v>
      </c>
      <c r="D203" s="95">
        <v>945087</v>
      </c>
      <c r="E203" s="95">
        <v>596349.89700000011</v>
      </c>
      <c r="F203" s="95">
        <v>491445.24000000005</v>
      </c>
      <c r="G203" s="95">
        <v>0</v>
      </c>
      <c r="H203" s="146">
        <v>0</v>
      </c>
      <c r="I203" s="217" t="s">
        <v>411</v>
      </c>
      <c r="J203" s="2"/>
      <c r="L203" s="2"/>
      <c r="M203" s="2"/>
      <c r="N203" s="2"/>
      <c r="O203" s="2"/>
      <c r="P203" s="2"/>
      <c r="U203" s="2"/>
    </row>
    <row r="204" spans="1:21">
      <c r="A204" s="2"/>
      <c r="B204" s="624" t="s">
        <v>69</v>
      </c>
      <c r="C204" s="95">
        <v>69428524</v>
      </c>
      <c r="D204" s="95">
        <v>513120</v>
      </c>
      <c r="E204" s="95">
        <v>140594.87999999998</v>
      </c>
      <c r="F204" s="95">
        <v>164711.51999999999</v>
      </c>
      <c r="G204" s="95">
        <v>67260</v>
      </c>
      <c r="H204" s="146">
        <v>67260</v>
      </c>
      <c r="I204" s="217" t="s">
        <v>10</v>
      </c>
      <c r="J204" s="2"/>
      <c r="L204" s="2"/>
      <c r="M204" s="2"/>
      <c r="N204" s="2"/>
      <c r="O204" s="2"/>
      <c r="P204" s="2"/>
      <c r="U204" s="2"/>
    </row>
    <row r="205" spans="1:21">
      <c r="A205" s="2"/>
      <c r="B205" s="624" t="s">
        <v>167</v>
      </c>
      <c r="C205" s="95">
        <v>1267972</v>
      </c>
      <c r="D205" s="95">
        <v>14874</v>
      </c>
      <c r="E205" s="95">
        <v>9668.1</v>
      </c>
      <c r="F205" s="95">
        <v>6856.9140000000007</v>
      </c>
      <c r="G205" s="95">
        <v>0</v>
      </c>
      <c r="H205" s="146">
        <v>0</v>
      </c>
      <c r="I205" s="217" t="s">
        <v>411</v>
      </c>
      <c r="J205" s="2"/>
      <c r="L205" s="2"/>
      <c r="M205" s="2"/>
      <c r="N205" s="2"/>
      <c r="O205" s="2"/>
      <c r="P205" s="2"/>
      <c r="U205" s="2"/>
    </row>
    <row r="206" spans="1:21">
      <c r="A206" s="2"/>
      <c r="B206" s="624" t="s">
        <v>168</v>
      </c>
      <c r="C206" s="95">
        <v>7889094</v>
      </c>
      <c r="D206" s="95">
        <v>56785</v>
      </c>
      <c r="E206" s="95">
        <v>7154.91</v>
      </c>
      <c r="F206" s="95">
        <v>1987.4750000000001</v>
      </c>
      <c r="G206" s="95">
        <v>0</v>
      </c>
      <c r="H206" s="146">
        <v>0</v>
      </c>
      <c r="I206" s="217" t="s">
        <v>411</v>
      </c>
      <c r="J206" s="2"/>
      <c r="L206" s="2"/>
      <c r="M206" s="2"/>
      <c r="N206" s="2"/>
      <c r="O206" s="2"/>
      <c r="P206" s="2"/>
      <c r="U206" s="2"/>
    </row>
    <row r="207" spans="1:21">
      <c r="A207" s="2"/>
      <c r="B207" s="624" t="s">
        <v>260</v>
      </c>
      <c r="C207" s="95">
        <v>103197</v>
      </c>
      <c r="D207" s="95">
        <v>747</v>
      </c>
      <c r="E207" s="95">
        <v>93.375</v>
      </c>
      <c r="F207" s="95">
        <v>93.375</v>
      </c>
      <c r="G207" s="95">
        <v>40</v>
      </c>
      <c r="H207" s="146">
        <v>40</v>
      </c>
      <c r="I207" s="217" t="s">
        <v>10</v>
      </c>
      <c r="J207" s="2"/>
      <c r="L207" s="2"/>
      <c r="M207" s="2"/>
      <c r="N207" s="2"/>
      <c r="O207" s="2"/>
      <c r="P207" s="2"/>
      <c r="U207" s="2"/>
    </row>
    <row r="208" spans="1:21">
      <c r="A208" s="2"/>
      <c r="B208" s="624" t="s">
        <v>261</v>
      </c>
      <c r="C208" s="95">
        <v>1389858</v>
      </c>
      <c r="D208" s="95">
        <v>5130</v>
      </c>
      <c r="E208" s="95">
        <v>2405.9699999999998</v>
      </c>
      <c r="F208" s="95">
        <v>2344.41</v>
      </c>
      <c r="G208" s="95">
        <v>620</v>
      </c>
      <c r="H208" s="146">
        <v>620</v>
      </c>
      <c r="I208" s="217" t="s">
        <v>10</v>
      </c>
      <c r="J208" s="2"/>
      <c r="L208" s="2"/>
      <c r="M208" s="2"/>
      <c r="N208" s="2"/>
      <c r="O208" s="2"/>
      <c r="P208" s="2"/>
      <c r="U208" s="2"/>
    </row>
    <row r="209" spans="1:21">
      <c r="A209" s="2"/>
      <c r="B209" s="624" t="s">
        <v>92</v>
      </c>
      <c r="C209" s="95">
        <v>11565204</v>
      </c>
      <c r="D209" s="95">
        <v>163610</v>
      </c>
      <c r="E209" s="95">
        <v>6708.0099999999993</v>
      </c>
      <c r="F209" s="95">
        <v>10961.869999999999</v>
      </c>
      <c r="G209" s="95">
        <v>0</v>
      </c>
      <c r="H209" s="146">
        <v>0</v>
      </c>
      <c r="I209" s="217" t="s">
        <v>10</v>
      </c>
      <c r="J209" s="2"/>
      <c r="L209" s="2"/>
      <c r="M209" s="2"/>
      <c r="N209" s="2"/>
      <c r="O209" s="2"/>
      <c r="P209" s="2"/>
      <c r="U209" s="2"/>
    </row>
    <row r="210" spans="1:21">
      <c r="A210" s="2"/>
      <c r="B210" s="624" t="s">
        <v>70</v>
      </c>
      <c r="C210" s="95">
        <v>82319724</v>
      </c>
      <c r="D210" s="95">
        <v>783562</v>
      </c>
      <c r="E210" s="95">
        <v>97945.25</v>
      </c>
      <c r="F210" s="95">
        <v>119101.424</v>
      </c>
      <c r="G210" s="95">
        <v>8260</v>
      </c>
      <c r="H210" s="146">
        <v>9130</v>
      </c>
      <c r="I210" s="217" t="s">
        <v>10</v>
      </c>
      <c r="J210" s="2"/>
      <c r="L210" s="2"/>
      <c r="M210" s="2"/>
      <c r="N210" s="2"/>
      <c r="O210" s="2"/>
      <c r="P210" s="2"/>
      <c r="U210" s="2"/>
    </row>
    <row r="211" spans="1:21">
      <c r="A211" s="2"/>
      <c r="B211" s="624" t="s">
        <v>48</v>
      </c>
      <c r="C211" s="95">
        <v>5850908</v>
      </c>
      <c r="D211" s="95">
        <v>488100</v>
      </c>
      <c r="E211" s="95">
        <v>42952.800000000003</v>
      </c>
      <c r="F211" s="95">
        <v>42952.800000000003</v>
      </c>
      <c r="G211" s="95">
        <v>1040</v>
      </c>
      <c r="H211" s="146">
        <v>1040</v>
      </c>
      <c r="I211" s="217" t="s">
        <v>10</v>
      </c>
      <c r="J211" s="2"/>
      <c r="L211" s="2"/>
      <c r="M211" s="2"/>
      <c r="N211" s="2"/>
      <c r="O211" s="2"/>
      <c r="P211" s="2"/>
      <c r="U211" s="2"/>
    </row>
    <row r="212" spans="1:21">
      <c r="A212" s="2"/>
      <c r="B212" s="624" t="s">
        <v>169</v>
      </c>
      <c r="C212" s="95">
        <v>42723139</v>
      </c>
      <c r="D212" s="95">
        <v>241038</v>
      </c>
      <c r="E212" s="95">
        <v>57367.044000000002</v>
      </c>
      <c r="F212" s="95">
        <v>25067.952000000001</v>
      </c>
      <c r="G212" s="95">
        <v>0</v>
      </c>
      <c r="H212" s="146">
        <v>0</v>
      </c>
      <c r="I212" s="217" t="s">
        <v>411</v>
      </c>
      <c r="J212" s="2"/>
      <c r="L212" s="2"/>
      <c r="M212" s="2"/>
      <c r="N212" s="2"/>
      <c r="O212" s="2"/>
      <c r="P212" s="2"/>
      <c r="U212" s="2"/>
    </row>
    <row r="213" spans="1:21">
      <c r="A213" s="2"/>
      <c r="B213" s="624" t="s">
        <v>104</v>
      </c>
      <c r="C213" s="95">
        <v>44622516</v>
      </c>
      <c r="D213" s="95">
        <v>603500</v>
      </c>
      <c r="E213" s="95">
        <v>96560</v>
      </c>
      <c r="F213" s="95">
        <v>100784.5</v>
      </c>
      <c r="G213" s="95">
        <v>590</v>
      </c>
      <c r="H213" s="146">
        <v>590</v>
      </c>
      <c r="I213" s="217" t="s">
        <v>10</v>
      </c>
      <c r="J213" s="2"/>
      <c r="L213" s="2"/>
      <c r="M213" s="2"/>
      <c r="N213" s="2"/>
      <c r="O213" s="2"/>
      <c r="P213" s="2"/>
      <c r="U213" s="2"/>
    </row>
    <row r="214" spans="1:21">
      <c r="A214" s="2"/>
      <c r="B214" s="624" t="s">
        <v>19</v>
      </c>
      <c r="C214" s="95">
        <v>9630959</v>
      </c>
      <c r="D214" s="95">
        <v>83600</v>
      </c>
      <c r="E214" s="95">
        <v>2424.4</v>
      </c>
      <c r="F214" s="95">
        <v>3260.4</v>
      </c>
      <c r="G214" s="95">
        <v>0</v>
      </c>
      <c r="H214" s="146">
        <v>0</v>
      </c>
      <c r="I214" s="217" t="s">
        <v>10</v>
      </c>
      <c r="J214" s="2"/>
      <c r="L214" s="2"/>
      <c r="M214" s="2"/>
      <c r="N214" s="2"/>
      <c r="O214" s="2"/>
      <c r="P214" s="2"/>
      <c r="U214" s="2"/>
    </row>
    <row r="215" spans="1:21">
      <c r="A215" s="2"/>
      <c r="B215" s="624" t="s">
        <v>52</v>
      </c>
      <c r="C215" s="95">
        <v>66488991</v>
      </c>
      <c r="D215" s="95">
        <v>242900</v>
      </c>
      <c r="E215" s="95">
        <v>27933.5</v>
      </c>
      <c r="F215" s="95">
        <v>31577</v>
      </c>
      <c r="G215" s="95">
        <v>0</v>
      </c>
      <c r="H215" s="146">
        <v>0</v>
      </c>
      <c r="I215" s="217" t="s">
        <v>10</v>
      </c>
      <c r="J215" s="2"/>
      <c r="L215" s="2"/>
      <c r="M215" s="2"/>
      <c r="N215" s="2"/>
      <c r="O215" s="2"/>
      <c r="P215" s="2"/>
      <c r="U215" s="2"/>
    </row>
    <row r="216" spans="1:21">
      <c r="A216" s="2"/>
      <c r="B216" s="624" t="s">
        <v>22</v>
      </c>
      <c r="C216" s="95">
        <v>327167434</v>
      </c>
      <c r="D216" s="95">
        <v>9629091</v>
      </c>
      <c r="E216" s="95">
        <v>3177600.0300000003</v>
      </c>
      <c r="F216" s="95">
        <v>3254632.7579999999</v>
      </c>
      <c r="G216" s="95">
        <v>700120</v>
      </c>
      <c r="H216" s="146">
        <v>753000</v>
      </c>
      <c r="I216" s="217" t="s">
        <v>10</v>
      </c>
      <c r="J216" s="2"/>
      <c r="L216" s="2"/>
      <c r="M216" s="2"/>
      <c r="N216" s="2"/>
      <c r="O216" s="2"/>
      <c r="P216" s="2"/>
      <c r="U216" s="2"/>
    </row>
    <row r="217" spans="1:21">
      <c r="A217" s="2"/>
      <c r="B217" s="624" t="s">
        <v>94</v>
      </c>
      <c r="C217" s="95">
        <v>3449299</v>
      </c>
      <c r="D217" s="95">
        <v>176215</v>
      </c>
      <c r="E217" s="95">
        <v>8105.8899999999994</v>
      </c>
      <c r="F217" s="95">
        <v>18502.575000000001</v>
      </c>
      <c r="G217" s="95">
        <v>2390</v>
      </c>
      <c r="H217" s="146">
        <v>3130</v>
      </c>
      <c r="I217" s="217" t="s">
        <v>411</v>
      </c>
      <c r="J217" s="2"/>
      <c r="L217" s="2"/>
      <c r="M217" s="2"/>
      <c r="N217" s="2"/>
      <c r="O217" s="2"/>
      <c r="P217" s="2"/>
      <c r="U217" s="2"/>
    </row>
    <row r="218" spans="1:21">
      <c r="A218" s="2"/>
      <c r="B218" s="624" t="s">
        <v>95</v>
      </c>
      <c r="C218" s="95">
        <v>32955400</v>
      </c>
      <c r="D218" s="95">
        <v>447400</v>
      </c>
      <c r="E218" s="95">
        <v>32212.799999999999</v>
      </c>
      <c r="F218" s="95">
        <v>32660.2</v>
      </c>
      <c r="G218" s="95">
        <v>570</v>
      </c>
      <c r="H218" s="146">
        <v>730</v>
      </c>
      <c r="I218" s="217" t="s">
        <v>10</v>
      </c>
      <c r="J218" s="2"/>
      <c r="L218" s="2"/>
      <c r="M218" s="2"/>
      <c r="N218" s="2"/>
      <c r="O218" s="2"/>
      <c r="P218" s="2"/>
      <c r="U218" s="2"/>
    </row>
    <row r="219" spans="1:21">
      <c r="A219" s="2"/>
      <c r="B219" s="624" t="s">
        <v>262</v>
      </c>
      <c r="C219" s="95">
        <v>292680</v>
      </c>
      <c r="D219" s="95">
        <v>12189</v>
      </c>
      <c r="E219" s="95">
        <v>4400.2290000000003</v>
      </c>
      <c r="F219" s="95">
        <v>4400.2290000000003</v>
      </c>
      <c r="G219" s="147">
        <v>0</v>
      </c>
      <c r="H219" s="152">
        <v>0</v>
      </c>
      <c r="I219" s="217" t="s">
        <v>329</v>
      </c>
      <c r="J219" s="2"/>
      <c r="L219" s="2"/>
      <c r="M219" s="2"/>
      <c r="N219" s="2"/>
      <c r="O219" s="2"/>
      <c r="P219" s="2"/>
      <c r="U219" s="2"/>
    </row>
    <row r="220" spans="1:21">
      <c r="A220" s="2"/>
      <c r="B220" s="624" t="s">
        <v>55</v>
      </c>
      <c r="C220" s="95">
        <v>28870195</v>
      </c>
      <c r="D220" s="95">
        <v>912050</v>
      </c>
      <c r="E220" s="95">
        <v>538109.5</v>
      </c>
      <c r="F220" s="95">
        <v>482474.45</v>
      </c>
      <c r="G220" s="95">
        <v>465680</v>
      </c>
      <c r="H220" s="146">
        <v>457460</v>
      </c>
      <c r="I220" s="217" t="s">
        <v>10</v>
      </c>
      <c r="J220" s="2"/>
      <c r="L220" s="2"/>
      <c r="M220" s="2"/>
      <c r="N220" s="2"/>
      <c r="O220" s="2"/>
      <c r="P220" s="2"/>
      <c r="U220" s="2"/>
    </row>
    <row r="221" spans="1:21">
      <c r="A221" s="2"/>
      <c r="B221" s="624" t="s">
        <v>107</v>
      </c>
      <c r="C221" s="95">
        <v>95540395</v>
      </c>
      <c r="D221" s="95">
        <v>331689</v>
      </c>
      <c r="E221" s="95">
        <v>95858.120999999985</v>
      </c>
      <c r="F221" s="95">
        <v>157883.96400000001</v>
      </c>
      <c r="G221" s="95">
        <v>3840</v>
      </c>
      <c r="H221" s="146">
        <v>830</v>
      </c>
      <c r="I221" s="217" t="s">
        <v>10</v>
      </c>
      <c r="J221" s="2"/>
      <c r="L221" s="2"/>
      <c r="M221" s="2"/>
      <c r="N221" s="2"/>
      <c r="O221" s="2"/>
      <c r="P221" s="2"/>
      <c r="U221" s="2"/>
    </row>
    <row r="222" spans="1:21">
      <c r="A222" s="2"/>
      <c r="B222" s="624" t="s">
        <v>170</v>
      </c>
      <c r="C222" s="95">
        <v>28498687</v>
      </c>
      <c r="D222" s="95">
        <v>527968</v>
      </c>
      <c r="E222" s="95">
        <v>5279.68</v>
      </c>
      <c r="F222" s="95">
        <v>5279.68</v>
      </c>
      <c r="G222" s="95">
        <v>0</v>
      </c>
      <c r="H222" s="146">
        <v>0</v>
      </c>
      <c r="I222" s="217" t="s">
        <v>411</v>
      </c>
      <c r="J222" s="2"/>
      <c r="L222" s="2"/>
      <c r="M222" s="2"/>
      <c r="N222" s="2"/>
      <c r="O222" s="2"/>
      <c r="P222" s="2"/>
      <c r="U222" s="2"/>
    </row>
    <row r="223" spans="1:21">
      <c r="A223" s="2"/>
      <c r="B223" s="624" t="s">
        <v>171</v>
      </c>
      <c r="C223" s="95">
        <v>17351822</v>
      </c>
      <c r="D223" s="95">
        <v>752618</v>
      </c>
      <c r="E223" s="95">
        <v>534358.78</v>
      </c>
      <c r="F223" s="95">
        <v>492212.17200000008</v>
      </c>
      <c r="G223" s="95">
        <v>0</v>
      </c>
      <c r="H223" s="146">
        <v>0</v>
      </c>
      <c r="I223" s="217" t="s">
        <v>411</v>
      </c>
      <c r="J223" s="2"/>
      <c r="L223" s="2"/>
      <c r="M223" s="2"/>
      <c r="N223" s="2"/>
      <c r="O223" s="2"/>
      <c r="P223" s="2"/>
      <c r="U223" s="2"/>
    </row>
    <row r="224" spans="1:21">
      <c r="A224" s="2"/>
      <c r="B224" s="624" t="s">
        <v>172</v>
      </c>
      <c r="C224" s="95">
        <v>14439018</v>
      </c>
      <c r="D224" s="95">
        <v>390757</v>
      </c>
      <c r="E224" s="95">
        <v>223903.761</v>
      </c>
      <c r="F224" s="95">
        <v>142235.54800000001</v>
      </c>
      <c r="G224" s="95">
        <v>8010</v>
      </c>
      <c r="H224" s="146">
        <v>8010</v>
      </c>
      <c r="I224" s="217" t="s">
        <v>411</v>
      </c>
      <c r="J224" s="2"/>
      <c r="L224" s="2"/>
      <c r="M224" s="2"/>
      <c r="N224" s="2"/>
      <c r="O224" s="2"/>
      <c r="P224" s="2"/>
      <c r="U224" s="2"/>
    </row>
    <row r="225" spans="1:21">
      <c r="A225" s="2"/>
      <c r="B225" s="2"/>
      <c r="C225" s="100"/>
      <c r="D225" s="2"/>
      <c r="E225" s="2"/>
      <c r="F225" s="2"/>
      <c r="G225" s="2"/>
      <c r="H225" s="2"/>
      <c r="I225" s="2"/>
      <c r="J225" s="2"/>
      <c r="L225" s="2"/>
      <c r="M225" s="2"/>
      <c r="N225" s="2"/>
      <c r="O225" s="2"/>
      <c r="P225" s="2"/>
      <c r="U225" s="2"/>
    </row>
    <row r="226" spans="1:21">
      <c r="A226" s="2"/>
      <c r="B226" s="2"/>
      <c r="C226" s="100"/>
      <c r="D226" s="2"/>
      <c r="E226" s="100"/>
      <c r="F226" s="100"/>
      <c r="G226" s="2"/>
      <c r="H226" s="2"/>
      <c r="I226" s="2"/>
      <c r="J226" s="2"/>
      <c r="L226" s="2"/>
      <c r="M226" s="2"/>
      <c r="N226" s="2"/>
      <c r="O226" s="2"/>
      <c r="P226" s="2"/>
      <c r="U226" s="2"/>
    </row>
    <row r="227" spans="1:21">
      <c r="A227" s="2"/>
      <c r="B227" s="2"/>
      <c r="C227" s="2"/>
      <c r="D227" s="2"/>
      <c r="E227" s="2"/>
      <c r="F227" s="2"/>
      <c r="G227" s="2"/>
      <c r="H227" s="2"/>
      <c r="I227" s="2"/>
      <c r="J227" s="2"/>
      <c r="K227" s="2"/>
      <c r="L227" s="2"/>
      <c r="M227" s="2"/>
      <c r="N227" s="2"/>
      <c r="O227" s="2"/>
      <c r="P227" s="2"/>
      <c r="U227" s="2"/>
    </row>
    <row r="228" spans="1:21">
      <c r="A228" s="2"/>
      <c r="B228" s="2"/>
      <c r="C228" s="2"/>
      <c r="D228" s="2"/>
      <c r="E228" s="2"/>
      <c r="F228" s="2"/>
      <c r="G228" s="2"/>
      <c r="H228" s="2"/>
      <c r="I228" s="2"/>
      <c r="J228" s="2"/>
      <c r="K228" s="2"/>
      <c r="L228" s="2"/>
      <c r="M228" s="2"/>
      <c r="N228" s="2"/>
      <c r="O228" s="2"/>
      <c r="P228" s="2"/>
      <c r="U228" s="2"/>
    </row>
    <row r="229" spans="1:21">
      <c r="A229" s="2"/>
      <c r="B229" s="2"/>
      <c r="C229" s="2"/>
      <c r="D229" s="2"/>
      <c r="E229" s="2"/>
      <c r="F229" s="2"/>
      <c r="G229" s="2"/>
      <c r="H229" s="2"/>
      <c r="I229" s="2"/>
      <c r="J229" s="2"/>
      <c r="K229" s="2"/>
      <c r="L229" s="2"/>
      <c r="M229" s="2"/>
      <c r="N229" s="2"/>
      <c r="O229" s="2"/>
      <c r="P229" s="2"/>
      <c r="U229" s="2"/>
    </row>
    <row r="230" spans="1:21">
      <c r="A230" s="2"/>
      <c r="B230" s="2"/>
      <c r="C230" s="2"/>
      <c r="D230" s="2"/>
      <c r="E230" s="2"/>
      <c r="F230" s="2"/>
      <c r="G230" s="2"/>
      <c r="H230" s="2"/>
      <c r="I230" s="2"/>
      <c r="J230" s="2"/>
      <c r="K230" s="2"/>
      <c r="L230" s="2"/>
      <c r="M230" s="2"/>
      <c r="N230" s="2"/>
      <c r="O230" s="2"/>
      <c r="P230" s="2"/>
      <c r="Q230" s="2"/>
      <c r="R230" s="2"/>
      <c r="S230" s="2"/>
      <c r="T230" s="2"/>
      <c r="U230" s="2"/>
    </row>
    <row r="231" spans="1:21">
      <c r="A231" s="2"/>
      <c r="B231" s="2"/>
      <c r="C231" s="2"/>
      <c r="D231" s="2"/>
      <c r="E231" s="2"/>
      <c r="F231" s="2"/>
      <c r="G231" s="2"/>
      <c r="H231" s="2"/>
      <c r="I231" s="2"/>
      <c r="J231" s="2"/>
      <c r="K231" s="87"/>
      <c r="L231" s="87"/>
      <c r="M231" s="2"/>
      <c r="N231" s="2"/>
      <c r="O231" s="33"/>
      <c r="P231" s="2"/>
      <c r="Q231" s="2"/>
      <c r="R231" s="2"/>
      <c r="S231" s="2"/>
      <c r="T231" s="2"/>
      <c r="U231" s="2"/>
    </row>
    <row r="232" spans="1:21">
      <c r="A232" s="87"/>
      <c r="B232" s="87"/>
      <c r="C232" s="87"/>
      <c r="D232" s="87"/>
      <c r="E232" s="87"/>
      <c r="F232" s="87"/>
      <c r="G232" s="87"/>
      <c r="H232" s="87"/>
      <c r="I232" s="87"/>
      <c r="J232" s="87"/>
      <c r="K232" s="87"/>
      <c r="L232" s="87"/>
      <c r="M232" s="2"/>
      <c r="N232" s="2"/>
      <c r="O232" s="33"/>
      <c r="P232" s="2"/>
      <c r="Q232" s="2"/>
      <c r="R232" s="2"/>
      <c r="S232" s="2"/>
      <c r="T232" s="2"/>
      <c r="U232" s="2"/>
    </row>
    <row r="233" spans="1:21">
      <c r="A233" s="87"/>
      <c r="B233" s="87"/>
      <c r="C233" s="87"/>
      <c r="D233" s="87"/>
      <c r="E233" s="87"/>
      <c r="F233" s="87"/>
      <c r="G233" s="87"/>
      <c r="H233" s="87"/>
      <c r="I233" s="87"/>
      <c r="J233" s="87"/>
      <c r="K233" s="2"/>
      <c r="L233" s="2"/>
      <c r="M233" s="2"/>
      <c r="N233" s="2"/>
      <c r="O233" s="33"/>
      <c r="P233" s="2"/>
      <c r="Q233" s="2"/>
      <c r="R233" s="2"/>
      <c r="S233" s="2"/>
      <c r="T233" s="2"/>
      <c r="U233" s="2"/>
    </row>
    <row r="234" spans="1:21">
      <c r="A234" s="2"/>
      <c r="B234" s="2"/>
      <c r="C234" s="2"/>
      <c r="D234" s="2"/>
      <c r="E234" s="2"/>
      <c r="F234" s="2"/>
      <c r="G234" s="2"/>
      <c r="H234" s="2"/>
      <c r="I234" s="2"/>
      <c r="J234" s="2"/>
      <c r="K234" s="2"/>
      <c r="L234" s="2"/>
      <c r="M234" s="2"/>
      <c r="N234" s="2"/>
      <c r="O234" s="33"/>
      <c r="P234" s="2"/>
      <c r="Q234" s="2"/>
      <c r="R234" s="2"/>
      <c r="S234" s="2"/>
      <c r="T234" s="2"/>
      <c r="U234" s="2"/>
    </row>
    <row r="235" spans="1:21">
      <c r="A235" s="2"/>
      <c r="B235" s="2"/>
      <c r="C235" s="2"/>
      <c r="D235" s="2"/>
      <c r="E235" s="2"/>
      <c r="F235" s="2"/>
      <c r="G235" s="2"/>
      <c r="H235" s="2"/>
      <c r="I235" s="2"/>
      <c r="J235" s="2"/>
      <c r="K235" s="2"/>
      <c r="L235" s="2"/>
      <c r="M235" s="2"/>
      <c r="N235" s="2"/>
      <c r="O235" s="2"/>
      <c r="P235" s="2"/>
      <c r="Q235" s="2"/>
      <c r="R235" s="2"/>
      <c r="S235" s="2"/>
      <c r="T235" s="2"/>
      <c r="U235" s="2"/>
    </row>
    <row r="236" spans="1:21">
      <c r="A236" s="2"/>
      <c r="B236" s="2"/>
      <c r="C236" s="2"/>
      <c r="D236" s="2"/>
      <c r="E236" s="2"/>
      <c r="F236" s="2"/>
      <c r="G236" s="2"/>
      <c r="H236" s="2"/>
      <c r="I236" s="2"/>
      <c r="J236" s="2"/>
      <c r="K236" s="2"/>
      <c r="L236" s="2"/>
      <c r="M236" s="2"/>
      <c r="N236" s="2"/>
      <c r="O236" s="2"/>
      <c r="P236" s="2"/>
      <c r="Q236" s="2"/>
      <c r="R236" s="2"/>
      <c r="S236" s="2"/>
      <c r="T236" s="2"/>
      <c r="U236" s="2"/>
    </row>
    <row r="237" spans="1:21">
      <c r="A237" s="2"/>
      <c r="B237" s="2"/>
      <c r="C237" s="2"/>
      <c r="D237" s="2"/>
      <c r="E237" s="2"/>
      <c r="F237" s="2"/>
      <c r="G237" s="2"/>
      <c r="H237" s="2"/>
      <c r="I237" s="2"/>
      <c r="J237" s="2"/>
      <c r="K237" s="2"/>
      <c r="L237" s="2"/>
      <c r="M237" s="2"/>
      <c r="N237" s="2"/>
      <c r="O237" s="2"/>
      <c r="P237" s="2"/>
      <c r="Q237" s="2"/>
      <c r="R237" s="2"/>
      <c r="S237" s="2"/>
      <c r="T237" s="2"/>
      <c r="U237" s="2"/>
    </row>
  </sheetData>
  <autoFilter ref="B24:I224" xr:uid="{00000000-0009-0000-0000-000008000000}">
    <sortState ref="B25:I224">
      <sortCondition ref="B24:B224"/>
    </sortState>
  </autoFilter>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update</vt:lpstr>
      <vt:lpstr>share of GDP(ppp-$)</vt:lpstr>
      <vt:lpstr>Climate Debt</vt:lpstr>
      <vt:lpstr>Climate Debt over time</vt:lpstr>
      <vt:lpstr>Calculation</vt:lpstr>
      <vt:lpstr>GDP(ppp-$)</vt:lpstr>
      <vt:lpstr>Environment</vt:lpstr>
      <vt:lpstr>Footprint</vt:lpstr>
      <vt:lpstr>Forest</vt:lpstr>
      <vt:lpstr>Nuclear</vt:lpstr>
      <vt:lpstr>Population</vt:lpstr>
      <vt:lpstr>Global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Claus Andersen</cp:lastModifiedBy>
  <dcterms:created xsi:type="dcterms:W3CDTF">2015-06-05T18:19:34Z</dcterms:created>
  <dcterms:modified xsi:type="dcterms:W3CDTF">2020-01-31T11:09:03Z</dcterms:modified>
</cp:coreProperties>
</file>