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omments5.xml" ContentType="application/vnd.openxmlformats-officedocument.spreadsheetml.comments+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xml"/>
  <Override PartName="/xl/comments6.xml" ContentType="application/vnd.openxmlformats-officedocument.spreadsheetml.comments+xml"/>
  <Override PartName="/xl/charts/chart9.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7.xml" ContentType="application/vnd.openxmlformats-officedocument.spreadsheetml.comments+xml"/>
  <Override PartName="/xl/charts/chart10.xml" ContentType="application/vnd.openxmlformats-officedocument.drawingml.chart+xml"/>
  <Override PartName="/xl/drawings/drawing11.xml" ContentType="application/vnd.openxmlformats-officedocument.drawing+xml"/>
  <Override PartName="/xl/comments8.xml" ContentType="application/vnd.openxmlformats-officedocument.spreadsheetml.comments+xml"/>
  <Override PartName="/xl/charts/chart11.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9.xml" ContentType="application/vnd.openxmlformats-officedocument.spreadsheetml.comment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omments10.xml" ContentType="application/vnd.openxmlformats-officedocument.spreadsheetml.comments+xml"/>
  <Override PartName="/xl/charts/chart14.xml" ContentType="application/vnd.openxmlformats-officedocument.drawingml.chart+xml"/>
  <Override PartName="/xl/drawings/drawing17.xml" ContentType="application/vnd.openxmlformats-officedocument.drawing+xml"/>
  <Override PartName="/xl/comments11.xml" ContentType="application/vnd.openxmlformats-officedocument.spreadsheetml.comments+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comments12.xml" ContentType="application/vnd.openxmlformats-officedocument.spreadsheetml.comment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19.xml" ContentType="application/vnd.openxmlformats-officedocument.drawingml.chartshapes+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29"/>
  <workbookPr saveExternalLinkValues="0"/>
  <mc:AlternateContent xmlns:mc="http://schemas.openxmlformats.org/markup-compatibility/2006">
    <mc:Choice Requires="x15">
      <x15ac:absPath xmlns:x15ac="http://schemas.microsoft.com/office/spreadsheetml/2010/11/ac" url="C:\Users\Claus Andersen\Documents\Dokumenter 2017\ClimatePositions 2017\New version 2017\"/>
    </mc:Choice>
  </mc:AlternateContent>
  <workbookProtection workbookPassword="C9A9" lockStructure="1"/>
  <bookViews>
    <workbookView xWindow="0" yWindow="0" windowWidth="22260" windowHeight="12645" tabRatio="818" activeTab="1"/>
  </bookViews>
  <sheets>
    <sheet name="update" sheetId="1" r:id="rId1"/>
    <sheet name="climate debt" sheetId="2" r:id="rId2"/>
    <sheet name="climate debt over time" sheetId="3" state="hidden" r:id="rId3"/>
    <sheet name="share of GDP(ppp-$)" sheetId="4" state="hidden" r:id="rId4"/>
    <sheet name="calculation" sheetId="5" r:id="rId5"/>
    <sheet name="GDP(ppp-$)" sheetId="11" r:id="rId6"/>
    <sheet name="environment" sheetId="6" r:id="rId7"/>
    <sheet name="footprint" sheetId="7" r:id="rId8"/>
    <sheet name="forest and sea" sheetId="8" r:id="rId9"/>
    <sheet name="nuclear" sheetId="9" r:id="rId10"/>
    <sheet name="population" sheetId="10" r:id="rId11"/>
    <sheet name="global" sheetId="12" r:id="rId12"/>
  </sheets>
  <definedNames>
    <definedName name="_xlnm._FilterDatabase" localSheetId="4" hidden="1">calculation!$A$38:$AE$237</definedName>
    <definedName name="_xlnm._FilterDatabase" localSheetId="1" hidden="1">'climate debt'!$B$23:$N$183</definedName>
    <definedName name="_xlnm._FilterDatabase" localSheetId="2" hidden="1">'climate debt over time'!$B$43:$E$203</definedName>
    <definedName name="_xlnm._FilterDatabase" localSheetId="6" hidden="1">environment!$B$35:$J$49</definedName>
    <definedName name="_xlnm._FilterDatabase" localSheetId="7" hidden="1">footprint!$B$36:$J$47</definedName>
    <definedName name="_xlnm._FilterDatabase" localSheetId="8" hidden="1">'forest and sea'!$B$23:$N$31</definedName>
    <definedName name="_xlnm._FilterDatabase" localSheetId="5" hidden="1">'GDP(ppp-$)'!$B$37:$X$37</definedName>
    <definedName name="_xlnm._FilterDatabase" localSheetId="9" hidden="1">nuclear!$B$32:$Y$232</definedName>
    <definedName name="_xlnm._FilterDatabase" localSheetId="10" hidden="1">population!$B$22:$I$222</definedName>
    <definedName name="_xlnm._FilterDatabase" localSheetId="3" hidden="1">'share of GDP(ppp-$)'!$B$42:$E$201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226" i="11" l="1"/>
  <c r="I104" i="6"/>
  <c r="I105" i="6"/>
  <c r="I106" i="6"/>
  <c r="I107" i="6"/>
  <c r="I108" i="6"/>
  <c r="I109" i="6"/>
  <c r="I111"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1" i="6"/>
  <c r="I152" i="6"/>
  <c r="I153" i="6"/>
  <c r="I154" i="6"/>
  <c r="I155" i="6"/>
  <c r="I156" i="6"/>
  <c r="I157" i="6"/>
  <c r="I158" i="6"/>
  <c r="I159" i="6"/>
  <c r="I160" i="6"/>
  <c r="I161" i="6"/>
  <c r="I162" i="6"/>
  <c r="I165" i="6"/>
  <c r="I166" i="6"/>
  <c r="I167" i="6"/>
  <c r="I168" i="6"/>
  <c r="I169" i="6"/>
  <c r="I170" i="6"/>
  <c r="I172" i="6"/>
  <c r="I173" i="6"/>
  <c r="I174" i="6"/>
  <c r="I175" i="6"/>
  <c r="I176" i="6"/>
  <c r="I177" i="6"/>
  <c r="I178" i="6"/>
  <c r="I179" i="6"/>
  <c r="I180" i="6"/>
  <c r="I181" i="6"/>
  <c r="I183" i="6"/>
  <c r="I184" i="6"/>
  <c r="I185" i="6"/>
  <c r="I189" i="6"/>
  <c r="I190" i="6"/>
  <c r="I191" i="6"/>
  <c r="I192" i="6"/>
  <c r="I193" i="6"/>
  <c r="I194" i="6"/>
  <c r="I195" i="6"/>
  <c r="I196" i="6"/>
  <c r="I197" i="6"/>
  <c r="I198" i="6"/>
  <c r="I199" i="6"/>
  <c r="I200" i="6"/>
  <c r="I201" i="6"/>
  <c r="I202"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H17" i="10" l="1"/>
  <c r="F17" i="10"/>
  <c r="G17" i="10" s="1"/>
  <c r="H18" i="10"/>
  <c r="G18" i="10"/>
  <c r="F18" i="10"/>
  <c r="C26" i="9" l="1"/>
  <c r="O20" i="9" s="1"/>
  <c r="C25" i="9"/>
  <c r="R22" i="9"/>
  <c r="R21" i="9"/>
  <c r="R20" i="9"/>
  <c r="Q22" i="9"/>
  <c r="Q21" i="9"/>
  <c r="Q20" i="9"/>
  <c r="P22" i="9"/>
  <c r="P21" i="9"/>
  <c r="O22" i="9"/>
  <c r="O21" i="9"/>
  <c r="N22" i="9"/>
  <c r="N21" i="9"/>
  <c r="N20" i="9"/>
  <c r="M22" i="9"/>
  <c r="M21" i="9"/>
  <c r="L22" i="9"/>
  <c r="L21" i="9"/>
  <c r="L20" i="9"/>
  <c r="K22" i="9"/>
  <c r="K21" i="9"/>
  <c r="K20" i="9"/>
  <c r="J22" i="9"/>
  <c r="J21" i="9"/>
  <c r="J20" i="9"/>
  <c r="I22" i="9"/>
  <c r="I21" i="9"/>
  <c r="I20" i="9"/>
  <c r="H22" i="9"/>
  <c r="H21" i="9"/>
  <c r="H20" i="9"/>
  <c r="G22" i="9"/>
  <c r="G21" i="9"/>
  <c r="G20" i="9"/>
  <c r="F22" i="9"/>
  <c r="F21" i="9"/>
  <c r="F20" i="9"/>
  <c r="E22" i="9"/>
  <c r="E21" i="9"/>
  <c r="E20" i="9"/>
  <c r="D22" i="9"/>
  <c r="D21" i="9"/>
  <c r="D20" i="9"/>
  <c r="C22" i="9"/>
  <c r="C21" i="9"/>
  <c r="C20" i="9"/>
  <c r="C27"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34" i="9"/>
  <c r="C35" i="9"/>
  <c r="C36" i="9"/>
  <c r="C33" i="9"/>
  <c r="B22" i="9"/>
  <c r="Z27" i="9"/>
  <c r="AA27" i="9" s="1"/>
  <c r="M20" i="9" l="1"/>
  <c r="P20" i="9"/>
  <c r="J7" i="2"/>
  <c r="J6" i="2"/>
  <c r="J5" i="2"/>
  <c r="I7" i="2"/>
  <c r="I6" i="2"/>
  <c r="I5" i="2"/>
  <c r="J4" i="2"/>
  <c r="I4" i="2"/>
  <c r="I9" i="10"/>
  <c r="H10" i="10"/>
  <c r="H8" i="10"/>
  <c r="H9" i="10"/>
  <c r="B12" i="10"/>
  <c r="B10" i="10"/>
  <c r="B11" i="10"/>
  <c r="I8" i="10"/>
  <c r="C10" i="10" l="1"/>
  <c r="C11" i="10"/>
  <c r="G8" i="2" l="1"/>
  <c r="F8" i="2"/>
  <c r="E8" i="2"/>
  <c r="G9" i="2"/>
  <c r="F9" i="2"/>
  <c r="E9" i="2"/>
  <c r="N32" i="3" l="1"/>
  <c r="N33" i="3"/>
  <c r="O33" i="3"/>
  <c r="P33" i="3"/>
  <c r="Q33" i="3"/>
  <c r="N34" i="3"/>
  <c r="O34" i="3"/>
  <c r="P34" i="3"/>
  <c r="Q34" i="3"/>
  <c r="N35" i="3"/>
  <c r="O35" i="3"/>
  <c r="P35" i="3"/>
  <c r="Q35" i="3"/>
  <c r="N36" i="3"/>
  <c r="O36" i="3"/>
  <c r="P36" i="3"/>
  <c r="Q36" i="3"/>
  <c r="N37" i="3"/>
  <c r="O37" i="3"/>
  <c r="P37" i="3"/>
  <c r="Q37" i="3"/>
  <c r="I29" i="7"/>
  <c r="I31" i="6"/>
  <c r="N104" i="12"/>
  <c r="Y95" i="12"/>
  <c r="A90" i="12"/>
  <c r="BF65" i="12"/>
  <c r="BE65" i="12"/>
  <c r="BD65" i="12"/>
  <c r="BC65" i="12"/>
  <c r="BB65" i="12"/>
  <c r="BA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R65" i="12"/>
  <c r="Q65" i="12"/>
  <c r="P65" i="12"/>
  <c r="O65" i="12"/>
  <c r="N65" i="12"/>
  <c r="M65" i="12"/>
  <c r="L65" i="12"/>
  <c r="K65" i="12"/>
  <c r="J65" i="12"/>
  <c r="I65" i="12"/>
  <c r="H65" i="12"/>
  <c r="G65" i="12"/>
  <c r="F65" i="12"/>
  <c r="E65" i="12"/>
  <c r="D65" i="12"/>
  <c r="C65" i="12"/>
  <c r="B65" i="12"/>
  <c r="BF10" i="12"/>
  <c r="BE10" i="12"/>
  <c r="BD10" i="12"/>
  <c r="BC10" i="12"/>
  <c r="BB10" i="12"/>
  <c r="BA10" i="12"/>
  <c r="AZ10" i="12"/>
  <c r="AY10" i="12"/>
  <c r="AX10" i="12"/>
  <c r="AW10" i="12"/>
  <c r="AV10" i="12"/>
  <c r="AU10" i="12"/>
  <c r="AT10" i="12"/>
  <c r="AS10" i="12"/>
  <c r="AR10" i="12"/>
  <c r="AQ10" i="12"/>
  <c r="AP10" i="12"/>
  <c r="AO10" i="12"/>
  <c r="AN10" i="12"/>
  <c r="AM10" i="12"/>
  <c r="AL10" i="12"/>
  <c r="AK10" i="12"/>
  <c r="AJ10" i="12"/>
  <c r="AI10" i="12"/>
  <c r="AH10" i="12"/>
  <c r="AG10" i="12"/>
  <c r="AF10" i="12"/>
  <c r="AE10" i="12"/>
  <c r="AD10" i="12"/>
  <c r="AC10" i="12"/>
  <c r="AB10" i="12"/>
  <c r="AA10" i="12"/>
  <c r="Z10" i="12"/>
  <c r="Y10" i="12"/>
  <c r="X10" i="12"/>
  <c r="W10" i="12"/>
  <c r="V10" i="12"/>
  <c r="U10" i="12"/>
  <c r="T10" i="12"/>
  <c r="S10" i="12"/>
  <c r="R10" i="12"/>
  <c r="Q10" i="12"/>
  <c r="P10" i="12"/>
  <c r="O10" i="12"/>
  <c r="N10" i="12"/>
  <c r="M10" i="12"/>
  <c r="L10" i="12"/>
  <c r="K10" i="12"/>
  <c r="J10" i="12"/>
  <c r="I10" i="12"/>
  <c r="H10" i="12"/>
  <c r="G10" i="12"/>
  <c r="F10" i="12"/>
  <c r="E10" i="12"/>
  <c r="D10" i="12"/>
  <c r="C10" i="12"/>
  <c r="H222" i="10"/>
  <c r="F222" i="10"/>
  <c r="G222" i="10" s="1"/>
  <c r="H221" i="10"/>
  <c r="F221" i="10"/>
  <c r="G221" i="10" s="1"/>
  <c r="H220" i="10"/>
  <c r="F220" i="10"/>
  <c r="G220" i="10" s="1"/>
  <c r="H219" i="10"/>
  <c r="F219" i="10"/>
  <c r="G219" i="10" s="1"/>
  <c r="H218" i="10"/>
  <c r="F218" i="10"/>
  <c r="G218" i="10" s="1"/>
  <c r="H217" i="10"/>
  <c r="F217" i="10"/>
  <c r="G217" i="10" s="1"/>
  <c r="H216" i="10"/>
  <c r="F216" i="10"/>
  <c r="G216" i="10" s="1"/>
  <c r="H215" i="10"/>
  <c r="F215" i="10"/>
  <c r="G215" i="10" s="1"/>
  <c r="H214" i="10"/>
  <c r="F214" i="10"/>
  <c r="G214" i="10" s="1"/>
  <c r="H213" i="10"/>
  <c r="F213" i="10"/>
  <c r="G213" i="10" s="1"/>
  <c r="H212" i="10"/>
  <c r="F212" i="10"/>
  <c r="G212" i="10" s="1"/>
  <c r="H211" i="10"/>
  <c r="F211" i="10"/>
  <c r="G211" i="10" s="1"/>
  <c r="H210" i="10"/>
  <c r="F210" i="10"/>
  <c r="G210" i="10" s="1"/>
  <c r="H209" i="10"/>
  <c r="F209" i="10"/>
  <c r="G209" i="10" s="1"/>
  <c r="H208" i="10"/>
  <c r="F208" i="10"/>
  <c r="G208" i="10" s="1"/>
  <c r="H207" i="10"/>
  <c r="F207" i="10"/>
  <c r="G207" i="10" s="1"/>
  <c r="H206" i="10"/>
  <c r="F206" i="10"/>
  <c r="G206" i="10" s="1"/>
  <c r="H205" i="10"/>
  <c r="F205" i="10"/>
  <c r="G205" i="10" s="1"/>
  <c r="H204" i="10"/>
  <c r="F204" i="10"/>
  <c r="G204" i="10" s="1"/>
  <c r="H203" i="10"/>
  <c r="F203" i="10"/>
  <c r="G203" i="10" s="1"/>
  <c r="H202" i="10"/>
  <c r="F202" i="10"/>
  <c r="G202" i="10" s="1"/>
  <c r="H201" i="10"/>
  <c r="F201" i="10"/>
  <c r="G201" i="10" s="1"/>
  <c r="H200" i="10"/>
  <c r="F200" i="10"/>
  <c r="G200" i="10" s="1"/>
  <c r="H199" i="10"/>
  <c r="F199" i="10"/>
  <c r="G199" i="10" s="1"/>
  <c r="H198" i="10"/>
  <c r="F198" i="10"/>
  <c r="G198" i="10" s="1"/>
  <c r="H197" i="10"/>
  <c r="F197" i="10"/>
  <c r="G197" i="10" s="1"/>
  <c r="H196" i="10"/>
  <c r="F196" i="10"/>
  <c r="G196" i="10" s="1"/>
  <c r="H195" i="10"/>
  <c r="F195" i="10"/>
  <c r="G195" i="10" s="1"/>
  <c r="H194" i="10"/>
  <c r="F194" i="10"/>
  <c r="G194" i="10" s="1"/>
  <c r="H193" i="10"/>
  <c r="F193" i="10"/>
  <c r="G193" i="10" s="1"/>
  <c r="H192" i="10"/>
  <c r="F192" i="10"/>
  <c r="G192" i="10" s="1"/>
  <c r="H191" i="10"/>
  <c r="F191" i="10"/>
  <c r="G191" i="10" s="1"/>
  <c r="H190" i="10"/>
  <c r="F190" i="10"/>
  <c r="G190" i="10" s="1"/>
  <c r="H189" i="10"/>
  <c r="F189" i="10"/>
  <c r="G189" i="10" s="1"/>
  <c r="H188" i="10"/>
  <c r="F188" i="10"/>
  <c r="G188" i="10" s="1"/>
  <c r="H187" i="10"/>
  <c r="F187" i="10"/>
  <c r="G187" i="10" s="1"/>
  <c r="H186" i="10"/>
  <c r="F186" i="10"/>
  <c r="G186" i="10" s="1"/>
  <c r="H185" i="10"/>
  <c r="F185" i="10"/>
  <c r="G185" i="10" s="1"/>
  <c r="H184" i="10"/>
  <c r="F184" i="10"/>
  <c r="G184" i="10" s="1"/>
  <c r="H183" i="10"/>
  <c r="F183" i="10"/>
  <c r="G183" i="10" s="1"/>
  <c r="H182" i="10"/>
  <c r="F182" i="10"/>
  <c r="G182" i="10" s="1"/>
  <c r="H181" i="10"/>
  <c r="F181" i="10"/>
  <c r="G181" i="10" s="1"/>
  <c r="H180" i="10"/>
  <c r="F180" i="10"/>
  <c r="G180" i="10" s="1"/>
  <c r="H179" i="10"/>
  <c r="F179" i="10"/>
  <c r="G179" i="10" s="1"/>
  <c r="H178" i="10"/>
  <c r="F178" i="10"/>
  <c r="G178" i="10" s="1"/>
  <c r="H177" i="10"/>
  <c r="F177" i="10"/>
  <c r="G177" i="10" s="1"/>
  <c r="H176" i="10"/>
  <c r="F176" i="10"/>
  <c r="G176" i="10" s="1"/>
  <c r="H175" i="10"/>
  <c r="F175" i="10"/>
  <c r="G175" i="10" s="1"/>
  <c r="H174" i="10"/>
  <c r="F174" i="10"/>
  <c r="G174" i="10" s="1"/>
  <c r="H173" i="10"/>
  <c r="F173" i="10"/>
  <c r="G173" i="10" s="1"/>
  <c r="H172" i="10"/>
  <c r="F172" i="10"/>
  <c r="G172" i="10" s="1"/>
  <c r="H171" i="10"/>
  <c r="F171" i="10"/>
  <c r="G171" i="10" s="1"/>
  <c r="H170" i="10"/>
  <c r="F170" i="10"/>
  <c r="G170" i="10" s="1"/>
  <c r="H169" i="10"/>
  <c r="F169" i="10"/>
  <c r="G169" i="10" s="1"/>
  <c r="H168" i="10"/>
  <c r="F168" i="10"/>
  <c r="G168" i="10" s="1"/>
  <c r="H167" i="10"/>
  <c r="F167" i="10"/>
  <c r="G167" i="10" s="1"/>
  <c r="H166" i="10"/>
  <c r="F166" i="10"/>
  <c r="G166" i="10" s="1"/>
  <c r="H165" i="10"/>
  <c r="F165" i="10"/>
  <c r="G165" i="10" s="1"/>
  <c r="H164" i="10"/>
  <c r="F164" i="10"/>
  <c r="G164" i="10" s="1"/>
  <c r="H163" i="10"/>
  <c r="F163" i="10"/>
  <c r="G163" i="10" s="1"/>
  <c r="H162" i="10"/>
  <c r="F162" i="10"/>
  <c r="G162" i="10" s="1"/>
  <c r="H161" i="10"/>
  <c r="F161" i="10"/>
  <c r="G161" i="10" s="1"/>
  <c r="H160" i="10"/>
  <c r="F160" i="10"/>
  <c r="G160" i="10" s="1"/>
  <c r="H159" i="10"/>
  <c r="F159" i="10"/>
  <c r="G159" i="10" s="1"/>
  <c r="F158" i="10"/>
  <c r="G158" i="10" s="1"/>
  <c r="H157" i="10"/>
  <c r="F157" i="10"/>
  <c r="G157" i="10" s="1"/>
  <c r="H156" i="10"/>
  <c r="F156" i="10"/>
  <c r="G156" i="10" s="1"/>
  <c r="H155" i="10"/>
  <c r="F155" i="10"/>
  <c r="G155" i="10" s="1"/>
  <c r="H154" i="10"/>
  <c r="F154" i="10"/>
  <c r="G154" i="10" s="1"/>
  <c r="H153" i="10"/>
  <c r="F153" i="10"/>
  <c r="G153" i="10" s="1"/>
  <c r="H152" i="10"/>
  <c r="F152" i="10"/>
  <c r="G152" i="10" s="1"/>
  <c r="H151" i="10"/>
  <c r="F151" i="10"/>
  <c r="G151" i="10" s="1"/>
  <c r="H150" i="10"/>
  <c r="F150" i="10"/>
  <c r="H149" i="10"/>
  <c r="F149" i="10"/>
  <c r="G149" i="10" s="1"/>
  <c r="H148" i="10"/>
  <c r="F148" i="10"/>
  <c r="G148" i="10" s="1"/>
  <c r="H147" i="10"/>
  <c r="F147" i="10"/>
  <c r="G147" i="10" s="1"/>
  <c r="H146" i="10"/>
  <c r="F146" i="10"/>
  <c r="G146" i="10" s="1"/>
  <c r="H145" i="10"/>
  <c r="F145" i="10"/>
  <c r="G145" i="10" s="1"/>
  <c r="H144" i="10"/>
  <c r="F144" i="10"/>
  <c r="G144" i="10" s="1"/>
  <c r="H143" i="10"/>
  <c r="F143" i="10"/>
  <c r="G143" i="10" s="1"/>
  <c r="H142" i="10"/>
  <c r="F142" i="10"/>
  <c r="G142" i="10" s="1"/>
  <c r="H141" i="10"/>
  <c r="F141" i="10"/>
  <c r="G141" i="10" s="1"/>
  <c r="H140" i="10"/>
  <c r="F140" i="10"/>
  <c r="G140" i="10" s="1"/>
  <c r="H139" i="10"/>
  <c r="F139" i="10"/>
  <c r="G139" i="10" s="1"/>
  <c r="H138" i="10"/>
  <c r="F138" i="10"/>
  <c r="G138" i="10" s="1"/>
  <c r="H137" i="10"/>
  <c r="F137" i="10"/>
  <c r="G137" i="10" s="1"/>
  <c r="H136" i="10"/>
  <c r="F136" i="10"/>
  <c r="G136" i="10" s="1"/>
  <c r="H135" i="10"/>
  <c r="F135" i="10"/>
  <c r="G135" i="10" s="1"/>
  <c r="H134" i="10"/>
  <c r="F134" i="10"/>
  <c r="G134" i="10" s="1"/>
  <c r="H133" i="10"/>
  <c r="F133" i="10"/>
  <c r="G133" i="10" s="1"/>
  <c r="H132" i="10"/>
  <c r="F132" i="10"/>
  <c r="G132" i="10" s="1"/>
  <c r="H131" i="10"/>
  <c r="F131" i="10"/>
  <c r="G131" i="10" s="1"/>
  <c r="H130" i="10"/>
  <c r="F130" i="10"/>
  <c r="G130" i="10" s="1"/>
  <c r="H129" i="10"/>
  <c r="F129" i="10"/>
  <c r="G129" i="10" s="1"/>
  <c r="H128" i="10"/>
  <c r="F128" i="10"/>
  <c r="G128" i="10" s="1"/>
  <c r="H127" i="10"/>
  <c r="F127" i="10"/>
  <c r="G127" i="10" s="1"/>
  <c r="H126" i="10"/>
  <c r="F126" i="10"/>
  <c r="G126" i="10" s="1"/>
  <c r="H125" i="10"/>
  <c r="F125" i="10"/>
  <c r="G125" i="10" s="1"/>
  <c r="H124" i="10"/>
  <c r="F124" i="10"/>
  <c r="G124" i="10" s="1"/>
  <c r="H123" i="10"/>
  <c r="F123" i="10"/>
  <c r="G123" i="10" s="1"/>
  <c r="H122" i="10"/>
  <c r="F122" i="10"/>
  <c r="G122" i="10" s="1"/>
  <c r="H121" i="10"/>
  <c r="F121" i="10"/>
  <c r="G121" i="10" s="1"/>
  <c r="H120" i="10"/>
  <c r="F120" i="10"/>
  <c r="G120" i="10" s="1"/>
  <c r="H119" i="10"/>
  <c r="F119" i="10"/>
  <c r="G119" i="10" s="1"/>
  <c r="H118" i="10"/>
  <c r="F118" i="10"/>
  <c r="G118" i="10" s="1"/>
  <c r="H117" i="10"/>
  <c r="F117" i="10"/>
  <c r="G117" i="10" s="1"/>
  <c r="H116" i="10"/>
  <c r="F116" i="10"/>
  <c r="G116" i="10" s="1"/>
  <c r="H115" i="10"/>
  <c r="F115" i="10"/>
  <c r="G115" i="10" s="1"/>
  <c r="H114" i="10"/>
  <c r="F114" i="10"/>
  <c r="G114" i="10" s="1"/>
  <c r="H113" i="10"/>
  <c r="F113" i="10"/>
  <c r="G113" i="10" s="1"/>
  <c r="H112" i="10"/>
  <c r="F112" i="10"/>
  <c r="G112" i="10" s="1"/>
  <c r="H111" i="10"/>
  <c r="F111" i="10"/>
  <c r="G111" i="10" s="1"/>
  <c r="H110" i="10"/>
  <c r="F110" i="10"/>
  <c r="G110" i="10" s="1"/>
  <c r="H109" i="10"/>
  <c r="F109" i="10"/>
  <c r="G109" i="10" s="1"/>
  <c r="H108" i="10"/>
  <c r="F108" i="10"/>
  <c r="G108" i="10" s="1"/>
  <c r="H107" i="10"/>
  <c r="F107" i="10"/>
  <c r="G107" i="10" s="1"/>
  <c r="H106" i="10"/>
  <c r="F106" i="10"/>
  <c r="G106" i="10" s="1"/>
  <c r="H105" i="10"/>
  <c r="F105" i="10"/>
  <c r="G105" i="10" s="1"/>
  <c r="H104" i="10"/>
  <c r="F104" i="10"/>
  <c r="G104" i="10" s="1"/>
  <c r="H103" i="10"/>
  <c r="F103" i="10"/>
  <c r="G103" i="10" s="1"/>
  <c r="H102" i="10"/>
  <c r="F102" i="10"/>
  <c r="G102" i="10" s="1"/>
  <c r="H101" i="10"/>
  <c r="F101" i="10"/>
  <c r="G101" i="10" s="1"/>
  <c r="H100" i="10"/>
  <c r="F100" i="10"/>
  <c r="G100" i="10" s="1"/>
  <c r="H99" i="10"/>
  <c r="F99" i="10"/>
  <c r="G99" i="10" s="1"/>
  <c r="H98" i="10"/>
  <c r="F98" i="10"/>
  <c r="G98" i="10" s="1"/>
  <c r="H97" i="10"/>
  <c r="F97" i="10"/>
  <c r="G97" i="10" s="1"/>
  <c r="H96" i="10"/>
  <c r="F96" i="10"/>
  <c r="G96" i="10" s="1"/>
  <c r="H95" i="10"/>
  <c r="F95" i="10"/>
  <c r="G95" i="10" s="1"/>
  <c r="H94" i="10"/>
  <c r="F94" i="10"/>
  <c r="G94" i="10" s="1"/>
  <c r="H93" i="10"/>
  <c r="F93" i="10"/>
  <c r="G93" i="10" s="1"/>
  <c r="H92" i="10"/>
  <c r="F92" i="10"/>
  <c r="G92" i="10" s="1"/>
  <c r="H91" i="10"/>
  <c r="F91" i="10"/>
  <c r="G91" i="10" s="1"/>
  <c r="H90" i="10"/>
  <c r="F90" i="10"/>
  <c r="G90" i="10" s="1"/>
  <c r="H89" i="10"/>
  <c r="F89" i="10"/>
  <c r="G89" i="10" s="1"/>
  <c r="H88" i="10"/>
  <c r="F88" i="10"/>
  <c r="G88" i="10" s="1"/>
  <c r="H87" i="10"/>
  <c r="F87" i="10"/>
  <c r="G87" i="10" s="1"/>
  <c r="H86" i="10"/>
  <c r="F86" i="10"/>
  <c r="G86" i="10" s="1"/>
  <c r="H85" i="10"/>
  <c r="F85" i="10"/>
  <c r="G85" i="10" s="1"/>
  <c r="H84" i="10"/>
  <c r="F84" i="10"/>
  <c r="G84" i="10" s="1"/>
  <c r="H83" i="10"/>
  <c r="F83" i="10"/>
  <c r="G83" i="10" s="1"/>
  <c r="H82" i="10"/>
  <c r="F82" i="10"/>
  <c r="G82" i="10" s="1"/>
  <c r="H81" i="10"/>
  <c r="F81" i="10"/>
  <c r="G81" i="10" s="1"/>
  <c r="H80" i="10"/>
  <c r="F80" i="10"/>
  <c r="G80" i="10" s="1"/>
  <c r="H79" i="10"/>
  <c r="F79" i="10"/>
  <c r="G79" i="10" s="1"/>
  <c r="H78" i="10"/>
  <c r="F78" i="10"/>
  <c r="G78" i="10" s="1"/>
  <c r="H77" i="10"/>
  <c r="F77" i="10"/>
  <c r="G77" i="10" s="1"/>
  <c r="H76" i="10"/>
  <c r="F76" i="10"/>
  <c r="G76" i="10" s="1"/>
  <c r="H75" i="10"/>
  <c r="F75" i="10"/>
  <c r="G75" i="10" s="1"/>
  <c r="H74" i="10"/>
  <c r="F74" i="10"/>
  <c r="G74" i="10" s="1"/>
  <c r="H73" i="10"/>
  <c r="F73" i="10"/>
  <c r="G73" i="10" s="1"/>
  <c r="H72" i="10"/>
  <c r="F72" i="10"/>
  <c r="G72" i="10" s="1"/>
  <c r="H71" i="10"/>
  <c r="F71" i="10"/>
  <c r="G71" i="10" s="1"/>
  <c r="H70" i="10"/>
  <c r="F70" i="10"/>
  <c r="G70" i="10" s="1"/>
  <c r="H69" i="10"/>
  <c r="F69" i="10"/>
  <c r="G69" i="10" s="1"/>
  <c r="H68" i="10"/>
  <c r="F68" i="10"/>
  <c r="G68" i="10" s="1"/>
  <c r="H67" i="10"/>
  <c r="F67" i="10"/>
  <c r="G67" i="10" s="1"/>
  <c r="H66" i="10"/>
  <c r="F66" i="10"/>
  <c r="G66" i="10" s="1"/>
  <c r="H65" i="10"/>
  <c r="F65" i="10"/>
  <c r="G65" i="10" s="1"/>
  <c r="H64" i="10"/>
  <c r="F64" i="10"/>
  <c r="G64" i="10" s="1"/>
  <c r="H63" i="10"/>
  <c r="F63" i="10"/>
  <c r="G63" i="10" s="1"/>
  <c r="H62" i="10"/>
  <c r="F62" i="10"/>
  <c r="G62" i="10" s="1"/>
  <c r="H61" i="10"/>
  <c r="F61" i="10"/>
  <c r="G61" i="10" s="1"/>
  <c r="H60" i="10"/>
  <c r="F60" i="10"/>
  <c r="G60" i="10" s="1"/>
  <c r="H59" i="10"/>
  <c r="F59" i="10"/>
  <c r="G59" i="10" s="1"/>
  <c r="H58" i="10"/>
  <c r="F58" i="10"/>
  <c r="G58" i="10" s="1"/>
  <c r="H57" i="10"/>
  <c r="F57" i="10"/>
  <c r="G57" i="10" s="1"/>
  <c r="H56" i="10"/>
  <c r="F56" i="10"/>
  <c r="G56" i="10" s="1"/>
  <c r="H55" i="10"/>
  <c r="F55" i="10"/>
  <c r="G55" i="10" s="1"/>
  <c r="H54" i="10"/>
  <c r="F54" i="10"/>
  <c r="G54" i="10" s="1"/>
  <c r="H53" i="10"/>
  <c r="F53" i="10"/>
  <c r="G53" i="10" s="1"/>
  <c r="H52" i="10"/>
  <c r="F52" i="10"/>
  <c r="G52" i="10" s="1"/>
  <c r="H51" i="10"/>
  <c r="F51" i="10"/>
  <c r="G51" i="10" s="1"/>
  <c r="H50" i="10"/>
  <c r="F50" i="10"/>
  <c r="G50" i="10" s="1"/>
  <c r="H49" i="10"/>
  <c r="F49" i="10"/>
  <c r="G49" i="10" s="1"/>
  <c r="H48" i="10"/>
  <c r="F48" i="10"/>
  <c r="G48" i="10" s="1"/>
  <c r="H47" i="10"/>
  <c r="F47" i="10"/>
  <c r="G47" i="10" s="1"/>
  <c r="H46" i="10"/>
  <c r="F46" i="10"/>
  <c r="G46" i="10" s="1"/>
  <c r="H45" i="10"/>
  <c r="F45" i="10"/>
  <c r="G45" i="10" s="1"/>
  <c r="H44" i="10"/>
  <c r="F44" i="10"/>
  <c r="G44" i="10" s="1"/>
  <c r="H43" i="10"/>
  <c r="F43" i="10"/>
  <c r="G43" i="10" s="1"/>
  <c r="H42" i="10"/>
  <c r="F42" i="10"/>
  <c r="G42" i="10" s="1"/>
  <c r="H41" i="10"/>
  <c r="F41" i="10"/>
  <c r="G41" i="10" s="1"/>
  <c r="H40" i="10"/>
  <c r="F40" i="10"/>
  <c r="G40" i="10" s="1"/>
  <c r="H39" i="10"/>
  <c r="F39" i="10"/>
  <c r="G39" i="10" s="1"/>
  <c r="H38" i="10"/>
  <c r="F38" i="10"/>
  <c r="G38" i="10" s="1"/>
  <c r="H37" i="10"/>
  <c r="F37" i="10"/>
  <c r="G37" i="10" s="1"/>
  <c r="H36" i="10"/>
  <c r="F36" i="10"/>
  <c r="G36" i="10" s="1"/>
  <c r="H35" i="10"/>
  <c r="F35" i="10"/>
  <c r="G35" i="10" s="1"/>
  <c r="H34" i="10"/>
  <c r="F34" i="10"/>
  <c r="G34" i="10" s="1"/>
  <c r="H33" i="10"/>
  <c r="F33" i="10"/>
  <c r="G33" i="10" s="1"/>
  <c r="H32" i="10"/>
  <c r="F32" i="10"/>
  <c r="G32" i="10" s="1"/>
  <c r="H31" i="10"/>
  <c r="F31" i="10"/>
  <c r="G31" i="10" s="1"/>
  <c r="H30" i="10"/>
  <c r="F30" i="10"/>
  <c r="G30" i="10" s="1"/>
  <c r="H29" i="10"/>
  <c r="F29" i="10"/>
  <c r="G29" i="10" s="1"/>
  <c r="H28" i="10"/>
  <c r="F28" i="10"/>
  <c r="G28" i="10" s="1"/>
  <c r="H27" i="10"/>
  <c r="F27" i="10"/>
  <c r="G27" i="10" s="1"/>
  <c r="H26" i="10"/>
  <c r="F26" i="10"/>
  <c r="G26" i="10" s="1"/>
  <c r="H25" i="10"/>
  <c r="F25" i="10"/>
  <c r="G25" i="10" s="1"/>
  <c r="H24" i="10"/>
  <c r="F24" i="10"/>
  <c r="G24" i="10" s="1"/>
  <c r="H23" i="10"/>
  <c r="F23" i="10"/>
  <c r="G23" i="10" s="1"/>
  <c r="H16" i="10"/>
  <c r="I10" i="10" s="1"/>
  <c r="F16" i="10"/>
  <c r="G16" i="10" s="1"/>
  <c r="C12" i="10" s="1"/>
  <c r="Z26" i="9"/>
  <c r="AA26" i="9" s="1"/>
  <c r="Z25" i="9"/>
  <c r="AA25" i="9" s="1"/>
  <c r="B21" i="9"/>
  <c r="B20" i="9"/>
  <c r="C9" i="8"/>
  <c r="C11" i="8" s="1"/>
  <c r="C13" i="8" s="1"/>
  <c r="C8" i="8"/>
  <c r="D9" i="8"/>
  <c r="D8" i="8"/>
  <c r="D11" i="8"/>
  <c r="D13" i="8" s="1"/>
  <c r="E9" i="8"/>
  <c r="E8" i="8"/>
  <c r="E11" i="8"/>
  <c r="I2" i="8"/>
  <c r="K2" i="8"/>
  <c r="G1" i="8"/>
  <c r="I1" i="8"/>
  <c r="K1" i="8" s="1"/>
  <c r="G4" i="8" s="1"/>
  <c r="D15" i="8"/>
  <c r="C15" i="8"/>
  <c r="K14" i="8"/>
  <c r="D14" i="8"/>
  <c r="C14" i="8"/>
  <c r="F9" i="8"/>
  <c r="F11" i="8" s="1"/>
  <c r="F8" i="8"/>
  <c r="F10" i="8"/>
  <c r="E10" i="8"/>
  <c r="D10" i="8"/>
  <c r="C10" i="8"/>
  <c r="B6" i="8"/>
  <c r="M2" i="8"/>
  <c r="J2" i="8"/>
  <c r="I31" i="7"/>
  <c r="I30" i="7"/>
  <c r="I42"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I141" i="7"/>
  <c r="I140" i="7"/>
  <c r="I139" i="7"/>
  <c r="I138" i="7"/>
  <c r="I137" i="7"/>
  <c r="I136" i="7"/>
  <c r="I135" i="7"/>
  <c r="I134" i="7"/>
  <c r="I133" i="7"/>
  <c r="I132" i="7"/>
  <c r="I131" i="7"/>
  <c r="I130" i="7"/>
  <c r="I129" i="7"/>
  <c r="I128" i="7"/>
  <c r="I127" i="7"/>
  <c r="I126" i="7"/>
  <c r="I125" i="7"/>
  <c r="I124" i="7"/>
  <c r="I123" i="7"/>
  <c r="I122" i="7"/>
  <c r="I121" i="7"/>
  <c r="I120" i="7"/>
  <c r="I119" i="7"/>
  <c r="I118" i="7"/>
  <c r="I117" i="7"/>
  <c r="I116" i="7"/>
  <c r="I115" i="7"/>
  <c r="I114" i="7"/>
  <c r="I113" i="7"/>
  <c r="I112" i="7"/>
  <c r="I111" i="7"/>
  <c r="I110" i="7"/>
  <c r="I109" i="7"/>
  <c r="I108" i="7"/>
  <c r="I107" i="7"/>
  <c r="I106" i="7"/>
  <c r="I105" i="7"/>
  <c r="I104" i="7"/>
  <c r="I103" i="7"/>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1" i="7"/>
  <c r="I40" i="7"/>
  <c r="I39" i="7"/>
  <c r="I38" i="7"/>
  <c r="I37" i="7"/>
  <c r="I28" i="7"/>
  <c r="P21" i="7"/>
  <c r="O21" i="7"/>
  <c r="N21" i="7"/>
  <c r="M21" i="7"/>
  <c r="L21" i="7"/>
  <c r="K21" i="7"/>
  <c r="Q20" i="7"/>
  <c r="P20" i="7"/>
  <c r="O20" i="7"/>
  <c r="N20" i="7"/>
  <c r="M20" i="7"/>
  <c r="L20" i="7"/>
  <c r="K20" i="7"/>
  <c r="Q19" i="7"/>
  <c r="P19" i="7"/>
  <c r="O19" i="7"/>
  <c r="N19" i="7"/>
  <c r="M19" i="7"/>
  <c r="L19" i="7"/>
  <c r="K19" i="7"/>
  <c r="Q18" i="7"/>
  <c r="P18" i="7"/>
  <c r="O18" i="7"/>
  <c r="N18" i="7"/>
  <c r="M18" i="7"/>
  <c r="L18" i="7"/>
  <c r="K18" i="7"/>
  <c r="I29" i="6"/>
  <c r="Q10" i="6"/>
  <c r="K10" i="6"/>
  <c r="Q9" i="6"/>
  <c r="P9" i="6"/>
  <c r="O9" i="6"/>
  <c r="N9" i="6"/>
  <c r="M9" i="6"/>
  <c r="L9" i="6"/>
  <c r="K9" i="6"/>
  <c r="Q8" i="6"/>
  <c r="P8" i="6"/>
  <c r="O8" i="6"/>
  <c r="N8" i="6"/>
  <c r="M8" i="6"/>
  <c r="L8" i="6"/>
  <c r="K8" i="6"/>
  <c r="Q7" i="6"/>
  <c r="P7" i="6"/>
  <c r="O7" i="6"/>
  <c r="N7" i="6"/>
  <c r="M7" i="6"/>
  <c r="L7" i="6"/>
  <c r="K7" i="6"/>
  <c r="I101" i="6"/>
  <c r="I100" i="6"/>
  <c r="I99" i="6"/>
  <c r="I97" i="6"/>
  <c r="I96" i="6"/>
  <c r="I95" i="6"/>
  <c r="I94" i="6"/>
  <c r="I93" i="6"/>
  <c r="I92" i="6"/>
  <c r="I91" i="6"/>
  <c r="I90" i="6"/>
  <c r="I89" i="6"/>
  <c r="I88" i="6"/>
  <c r="I87" i="6"/>
  <c r="I86" i="6"/>
  <c r="I85" i="6"/>
  <c r="I84" i="6"/>
  <c r="I83" i="6"/>
  <c r="I82" i="6"/>
  <c r="I81" i="6"/>
  <c r="I80" i="6"/>
  <c r="I79" i="6"/>
  <c r="I78" i="6"/>
  <c r="I77" i="6"/>
  <c r="I74" i="6"/>
  <c r="I73" i="6"/>
  <c r="I72" i="6"/>
  <c r="I71" i="6"/>
  <c r="I69" i="6"/>
  <c r="I68" i="6"/>
  <c r="I67" i="6"/>
  <c r="I66" i="6"/>
  <c r="I65" i="6"/>
  <c r="I64" i="6"/>
  <c r="I63" i="6"/>
  <c r="I62" i="6"/>
  <c r="I61" i="6"/>
  <c r="I60" i="6"/>
  <c r="I59" i="6"/>
  <c r="I58" i="6"/>
  <c r="I57" i="6"/>
  <c r="I55" i="6"/>
  <c r="I54" i="6"/>
  <c r="I53" i="6"/>
  <c r="I52" i="6"/>
  <c r="I51" i="6"/>
  <c r="I50" i="6"/>
  <c r="I49" i="6"/>
  <c r="I48" i="6"/>
  <c r="I47" i="6"/>
  <c r="I46" i="6"/>
  <c r="I45" i="6"/>
  <c r="I43" i="6"/>
  <c r="I42" i="6"/>
  <c r="I41" i="6"/>
  <c r="I40" i="6"/>
  <c r="I39" i="6"/>
  <c r="I38" i="6"/>
  <c r="I37" i="6"/>
  <c r="I36" i="6"/>
  <c r="I30" i="6"/>
  <c r="I28" i="6"/>
  <c r="AE34" i="5"/>
  <c r="C29" i="5"/>
  <c r="R13" i="5"/>
  <c r="C6" i="5"/>
  <c r="D6" i="5" s="1"/>
  <c r="U2" i="5"/>
  <c r="V2" i="5" s="1"/>
  <c r="AC1" i="5" s="1"/>
  <c r="X1" i="5" s="1"/>
  <c r="Z1" i="5" s="1"/>
  <c r="S1" i="5"/>
  <c r="D7" i="5"/>
  <c r="D8" i="5"/>
  <c r="D9" i="5"/>
  <c r="D10" i="5"/>
  <c r="E10" i="5" s="1"/>
  <c r="F10" i="5" s="1"/>
  <c r="G10" i="5" s="1"/>
  <c r="H10" i="5" s="1"/>
  <c r="I10" i="5" s="1"/>
  <c r="J10" i="5" s="1"/>
  <c r="K10" i="5" s="1"/>
  <c r="L10" i="5" s="1"/>
  <c r="M10" i="5" s="1"/>
  <c r="N10" i="5" s="1"/>
  <c r="O10" i="5" s="1"/>
  <c r="P10" i="5" s="1"/>
  <c r="Q10" i="5" s="1"/>
  <c r="R10" i="5" s="1"/>
  <c r="S10" i="5" s="1"/>
  <c r="T10" i="5" s="1"/>
  <c r="U10" i="5" s="1"/>
  <c r="V10" i="5" s="1"/>
  <c r="W10" i="5" s="1"/>
  <c r="X10" i="5" s="1"/>
  <c r="F27" i="5"/>
  <c r="H27" i="5" s="1"/>
  <c r="I27" i="5" s="1"/>
  <c r="AH13" i="5"/>
  <c r="Q13" i="5"/>
  <c r="P13" i="5"/>
  <c r="O13" i="5"/>
  <c r="N13" i="5"/>
  <c r="M13" i="5"/>
  <c r="L13" i="5"/>
  <c r="K13" i="5"/>
  <c r="J13" i="5"/>
  <c r="I13" i="5"/>
  <c r="H13" i="5"/>
  <c r="G13" i="5"/>
  <c r="F13" i="5"/>
  <c r="E13" i="5"/>
  <c r="B22" i="5"/>
  <c r="B26" i="5" s="1"/>
  <c r="AT17" i="5" s="1"/>
  <c r="C22" i="5"/>
  <c r="C26" i="5" s="1"/>
  <c r="T13" i="5"/>
  <c r="S13" i="5"/>
  <c r="I25" i="5"/>
  <c r="L24" i="5"/>
  <c r="I24" i="5"/>
  <c r="I23" i="5"/>
  <c r="AA21" i="5"/>
  <c r="Z21" i="5"/>
  <c r="Y21" i="5"/>
  <c r="X21" i="5"/>
  <c r="W21" i="5"/>
  <c r="V21" i="5"/>
  <c r="U21" i="5"/>
  <c r="T21" i="5"/>
  <c r="S21" i="5"/>
  <c r="R21" i="5"/>
  <c r="Q21" i="5"/>
  <c r="P21" i="5"/>
  <c r="O21" i="5"/>
  <c r="N21" i="5"/>
  <c r="M21" i="5"/>
  <c r="L21" i="5"/>
  <c r="I20" i="5"/>
  <c r="H20" i="5"/>
  <c r="N19" i="5"/>
  <c r="G19" i="5"/>
  <c r="A19" i="5"/>
  <c r="AQ17" i="5"/>
  <c r="B6" i="5"/>
  <c r="AL3" i="5"/>
  <c r="T1" i="5"/>
  <c r="U1" i="5" s="1"/>
  <c r="P2" i="5" s="1"/>
  <c r="J27" i="5" l="1"/>
  <c r="K27" i="5" s="1"/>
  <c r="D16" i="5" s="1"/>
  <c r="F13" i="8"/>
  <c r="E12" i="8"/>
  <c r="E13" i="8" s="1"/>
  <c r="G13" i="8" s="1"/>
  <c r="H14" i="8" s="1"/>
  <c r="H15" i="8" s="1"/>
  <c r="H13" i="8" s="1"/>
  <c r="I14" i="8" s="1"/>
  <c r="I15" i="8" s="1"/>
  <c r="I13" i="8" s="1"/>
  <c r="F12" i="8"/>
  <c r="H22" i="5"/>
  <c r="H21" i="5"/>
  <c r="Y1" i="5"/>
  <c r="AA1" i="5" s="1"/>
  <c r="AB1" i="5" s="1"/>
  <c r="E6" i="5" s="1"/>
  <c r="F6" i="5" l="1"/>
  <c r="E9" i="5"/>
  <c r="E8" i="5"/>
  <c r="E7" i="5"/>
  <c r="E11" i="5" l="1"/>
  <c r="E14" i="5" s="1"/>
  <c r="E16" i="5" s="1"/>
  <c r="E17" i="5" s="1"/>
  <c r="F8" i="5"/>
  <c r="G6" i="5"/>
  <c r="F9" i="5"/>
  <c r="F7" i="5"/>
  <c r="L22" i="5" l="1"/>
  <c r="F11" i="5"/>
  <c r="F14" i="5" s="1"/>
  <c r="F16" i="5" s="1"/>
  <c r="F17" i="5" s="1"/>
  <c r="H6" i="5"/>
  <c r="G8" i="5"/>
  <c r="G9" i="5"/>
  <c r="G7" i="5"/>
  <c r="M22" i="5" l="1"/>
  <c r="G11" i="5"/>
  <c r="N22" i="5" s="1"/>
  <c r="I6" i="5"/>
  <c r="H8" i="5"/>
  <c r="H9" i="5"/>
  <c r="H7" i="5"/>
  <c r="G14" i="5" l="1"/>
  <c r="G16" i="5" s="1"/>
  <c r="G17" i="5" s="1"/>
  <c r="H11" i="5"/>
  <c r="J6" i="5"/>
  <c r="I8" i="5"/>
  <c r="I7" i="5"/>
  <c r="I9" i="5"/>
  <c r="I11" i="5" l="1"/>
  <c r="I14" i="5" s="1"/>
  <c r="I16" i="5" s="1"/>
  <c r="H14" i="5"/>
  <c r="O22" i="5"/>
  <c r="J8" i="5"/>
  <c r="K6" i="5"/>
  <c r="J7" i="5"/>
  <c r="J9" i="5"/>
  <c r="P22" i="5" l="1"/>
  <c r="J11" i="5"/>
  <c r="J14" i="5" s="1"/>
  <c r="J16" i="5" s="1"/>
  <c r="L6" i="5"/>
  <c r="K8" i="5"/>
  <c r="K7" i="5"/>
  <c r="K9" i="5"/>
  <c r="H16" i="5"/>
  <c r="H17" i="5" s="1"/>
  <c r="I17" i="5" s="1"/>
  <c r="J17" i="5" l="1"/>
  <c r="Q22" i="5"/>
  <c r="M6" i="5"/>
  <c r="L8" i="5"/>
  <c r="L7" i="5"/>
  <c r="L9" i="5"/>
  <c r="K11" i="5"/>
  <c r="L11" i="5" l="1"/>
  <c r="L14" i="5" s="1"/>
  <c r="L16" i="5" s="1"/>
  <c r="K14" i="5"/>
  <c r="R22" i="5"/>
  <c r="N6" i="5"/>
  <c r="M9" i="5"/>
  <c r="M7" i="5"/>
  <c r="M8" i="5"/>
  <c r="S22" i="5" l="1"/>
  <c r="N8" i="5"/>
  <c r="O6" i="5"/>
  <c r="N7" i="5"/>
  <c r="N9" i="5"/>
  <c r="M11" i="5"/>
  <c r="K16" i="5"/>
  <c r="K17" i="5" s="1"/>
  <c r="L17" i="5" s="1"/>
  <c r="M14" i="5" l="1"/>
  <c r="T22" i="5"/>
  <c r="N11" i="5"/>
  <c r="I21" i="5" s="1"/>
  <c r="P6" i="5"/>
  <c r="O8" i="5"/>
  <c r="O9" i="5"/>
  <c r="O7" i="5"/>
  <c r="O11" i="5" l="1"/>
  <c r="N14" i="5"/>
  <c r="N16" i="5" s="1"/>
  <c r="U22" i="5"/>
  <c r="M16" i="5"/>
  <c r="M17" i="5" s="1"/>
  <c r="Q6" i="5"/>
  <c r="P8" i="5"/>
  <c r="P7" i="5"/>
  <c r="P9" i="5"/>
  <c r="P11" i="5" l="1"/>
  <c r="W22" i="5" s="1"/>
  <c r="N17" i="5"/>
  <c r="O14" i="5"/>
  <c r="O16" i="5" s="1"/>
  <c r="V22" i="5"/>
  <c r="R6" i="5"/>
  <c r="Q9" i="5"/>
  <c r="Q8" i="5"/>
  <c r="Q7" i="5"/>
  <c r="P14" i="5" l="1"/>
  <c r="P16" i="5" s="1"/>
  <c r="O17" i="5"/>
  <c r="R8" i="5"/>
  <c r="S6" i="5"/>
  <c r="R9" i="5"/>
  <c r="R7" i="5"/>
  <c r="Q11" i="5"/>
  <c r="P17" i="5" l="1"/>
  <c r="R11" i="5"/>
  <c r="T6" i="5"/>
  <c r="S8" i="5"/>
  <c r="S7" i="5"/>
  <c r="S9" i="5"/>
  <c r="Q14" i="5"/>
  <c r="Q16" i="5" s="1"/>
  <c r="X22" i="5"/>
  <c r="Q17" i="5" l="1"/>
  <c r="S11" i="5"/>
  <c r="Z22" i="5" s="1"/>
  <c r="U6" i="5"/>
  <c r="T8" i="5"/>
  <c r="T9" i="5"/>
  <c r="T7" i="5"/>
  <c r="R14" i="5"/>
  <c r="R16" i="5" s="1"/>
  <c r="Y22" i="5"/>
  <c r="R17" i="5" l="1"/>
  <c r="S14" i="5"/>
  <c r="S16" i="5" s="1"/>
  <c r="U8" i="5"/>
  <c r="V6" i="5"/>
  <c r="U7" i="5"/>
  <c r="U9" i="5"/>
  <c r="T11" i="5"/>
  <c r="S17" i="5" l="1"/>
  <c r="W6" i="5"/>
  <c r="V8" i="5"/>
  <c r="V9" i="5"/>
  <c r="V7" i="5"/>
  <c r="U11" i="5"/>
  <c r="T14" i="5"/>
  <c r="T16" i="5" s="1"/>
  <c r="AA22" i="5"/>
  <c r="I22" i="5"/>
  <c r="T17" i="5" l="1"/>
  <c r="B20" i="5" s="1"/>
  <c r="AL5" i="5" s="1"/>
  <c r="V11" i="5"/>
  <c r="V13" i="5" s="1"/>
  <c r="V14" i="5" s="1"/>
  <c r="V16" i="5" s="1"/>
  <c r="U13" i="5"/>
  <c r="AB22" i="5"/>
  <c r="X6" i="5"/>
  <c r="W8" i="5"/>
  <c r="W9" i="5"/>
  <c r="W7" i="5"/>
  <c r="B21" i="5" l="1"/>
  <c r="B23" i="5" s="1"/>
  <c r="B28" i="5" s="1"/>
  <c r="B25" i="5"/>
  <c r="AS17" i="5" s="1"/>
  <c r="AC22" i="5"/>
  <c r="W11" i="5"/>
  <c r="W13" i="5" s="1"/>
  <c r="W14" i="5" s="1"/>
  <c r="W16" i="5" s="1"/>
  <c r="U14" i="5"/>
  <c r="U16" i="5" s="1"/>
  <c r="U17" i="5" s="1"/>
  <c r="V17" i="5" s="1"/>
  <c r="Y6" i="5"/>
  <c r="Z6" i="5" s="1"/>
  <c r="AA6" i="5" s="1"/>
  <c r="AB6" i="5" s="1"/>
  <c r="AC6" i="5" s="1"/>
  <c r="X9" i="5"/>
  <c r="X8" i="5"/>
  <c r="X7" i="5"/>
  <c r="B27" i="5" l="1"/>
  <c r="AU17" i="5" s="1"/>
  <c r="B24" i="5"/>
  <c r="AL11" i="5"/>
  <c r="AL7" i="5"/>
  <c r="X11" i="5"/>
  <c r="AE22" i="5" s="1"/>
  <c r="N23" i="5" s="1"/>
  <c r="N24" i="5" s="1"/>
  <c r="O23" i="5" s="1"/>
  <c r="T24" i="5" s="1"/>
  <c r="U25" i="5" s="1"/>
  <c r="AL14" i="5" s="1"/>
  <c r="AD22" i="5"/>
  <c r="W17" i="5"/>
  <c r="Y11" i="5" l="1"/>
  <c r="X13" i="5"/>
  <c r="Y13" i="5" s="1"/>
  <c r="X14" i="5" l="1"/>
  <c r="X16" i="5" s="1"/>
  <c r="X17" i="5" s="1"/>
  <c r="C20" i="5" s="1"/>
  <c r="Y14" i="5" l="1"/>
  <c r="AR17" i="5" s="1"/>
  <c r="C25" i="5"/>
  <c r="C21" i="5"/>
  <c r="AL9" i="5" l="1"/>
  <c r="C23" i="5"/>
  <c r="C24" i="5" s="1"/>
  <c r="C27" i="5"/>
</calcChain>
</file>

<file path=xl/comments1.xml><?xml version="1.0" encoding="utf-8"?>
<comments xmlns="http://schemas.openxmlformats.org/spreadsheetml/2006/main">
  <authors>
    <author>Forfatter</author>
  </authors>
  <commentList>
    <comment ref="A3" authorId="0" shapeId="0">
      <text>
        <r>
          <rPr>
            <sz val="9"/>
            <color indexed="81"/>
            <rFont val="Tahoma"/>
            <family val="2"/>
          </rPr>
          <t>Claus Andersen, Denmark 
Contact: climatepositions.com/contact (form).</t>
        </r>
      </text>
    </comment>
  </commentList>
</comments>
</file>

<file path=xl/comments10.xml><?xml version="1.0" encoding="utf-8"?>
<comments xmlns="http://schemas.openxmlformats.org/spreadsheetml/2006/main">
  <authors>
    <author>Forfatter</author>
  </authors>
  <commentList>
    <comment ref="B24" authorId="0" shapeId="0">
      <text>
        <r>
          <rPr>
            <sz val="9"/>
            <color indexed="81"/>
            <rFont val="Tahoma"/>
            <family val="2"/>
          </rPr>
          <t>Horizontal numerical values ​​from the list of countries copied and pasted.</t>
        </r>
      </text>
    </comment>
    <comment ref="AA24" authorId="0" shapeId="0">
      <text>
        <r>
          <rPr>
            <sz val="9"/>
            <color indexed="81"/>
            <rFont val="Tahoma"/>
            <family val="2"/>
          </rPr>
          <t xml:space="preserve">The average producion of nuclear power in billion kWh, converted to tons of CO2 per year per capita (as if the energy was produced with oil).
The nuclear factor = Average billion kWh / Population x 2,5 x 100.000.
The power factor is transferred to the Calculation sheet.
The greatest numbers = most nuclear power per capita.
</t>
        </r>
      </text>
    </comment>
    <comment ref="A202" authorId="0" shapeId="0">
      <text>
        <r>
          <rPr>
            <sz val="9"/>
            <color indexed="81"/>
            <rFont val="Tahoma"/>
            <family val="2"/>
          </rPr>
          <t>Some data covers South Sudan.</t>
        </r>
      </text>
    </comment>
    <comment ref="B209" authorId="0" shapeId="0">
      <text>
        <r>
          <rPr>
            <sz val="9"/>
            <color indexed="81"/>
            <rFont val="Tahoma"/>
            <family val="2"/>
          </rPr>
          <t xml:space="preserve">Source until 2006: akraft.dk </t>
        </r>
      </text>
    </comment>
  </commentList>
</comments>
</file>

<file path=xl/comments11.xml><?xml version="1.0" encoding="utf-8"?>
<comments xmlns="http://schemas.openxmlformats.org/spreadsheetml/2006/main">
  <authors>
    <author>Forfatter</author>
  </authors>
  <commentList>
    <comment ref="B15" authorId="0" shapeId="0">
      <text>
        <r>
          <rPr>
            <sz val="9"/>
            <color indexed="81"/>
            <rFont val="Tahoma"/>
            <family val="2"/>
          </rPr>
          <t>Horizontal numerical values ​​from the list of countries copied and pasted.</t>
        </r>
      </text>
    </comment>
  </commentList>
</comments>
</file>

<file path=xl/comments12.xml><?xml version="1.0" encoding="utf-8"?>
<comments xmlns="http://schemas.openxmlformats.org/spreadsheetml/2006/main">
  <authors>
    <author>Forfatter</author>
  </authors>
  <commentList>
    <comment ref="A33" authorId="0" shapeId="0">
      <text>
        <r>
          <rPr>
            <sz val="9"/>
            <color indexed="81"/>
            <rFont val="Tahoma"/>
            <family val="2"/>
          </rPr>
          <t xml:space="preserve">The average Land-Ocean (air) Temperature rise, compared to baseline 1880-1937 (set at 0 degrees C.)
</t>
        </r>
      </text>
    </comment>
    <comment ref="A90" authorId="0" shapeId="0">
      <text>
        <r>
          <rPr>
            <sz val="9"/>
            <color indexed="81"/>
            <rFont val="Tahoma"/>
            <family val="2"/>
          </rPr>
          <t>2016: 0,34 cm per year (±0,4 mm per year).
2015: 0,33 cm per year (±0,4 mm per year).
2014: 0,32 cm per year (±0,4 mm per year).
2013: 0,32 cm per year (±0,4 mm per year).
2012: 0,31 cm per year (±0,4 mm per year).
2010: 0,31 cm per year (±0,4 mm per year).
2006: 0,29 cm per year (±0,4 mm per year).
2004: 0,28 cm per year (±0,4 mm per year).
1880-1993: Set at 0,12 cm per year = 14 cm.</t>
        </r>
      </text>
    </comment>
  </commentList>
</comments>
</file>

<file path=xl/comments2.xml><?xml version="1.0" encoding="utf-8"?>
<comments xmlns="http://schemas.openxmlformats.org/spreadsheetml/2006/main">
  <authors>
    <author>Claus Andersen</author>
    <author>Forfatter</author>
  </authors>
  <commentList>
    <comment ref="B16" authorId="0" shapeId="0">
      <text>
        <r>
          <rPr>
            <sz val="9"/>
            <color indexed="81"/>
            <rFont val="Tahoma"/>
            <family val="2"/>
          </rPr>
          <t>Copy and paste the countries from the list into the two cell-lines (see diagram).</t>
        </r>
      </text>
    </comment>
    <comment ref="K22" authorId="0" shapeId="0">
      <text>
        <r>
          <rPr>
            <sz val="9"/>
            <color indexed="81"/>
            <rFont val="Tahoma"/>
            <charset val="1"/>
          </rPr>
          <t>Release year.</t>
        </r>
      </text>
    </comment>
    <comment ref="B67" authorId="1" shapeId="0">
      <text>
        <r>
          <rPr>
            <sz val="9"/>
            <color indexed="81"/>
            <rFont val="Tahoma"/>
            <family val="2"/>
          </rPr>
          <t xml:space="preserve">159 countries representing 97% of the world population.
</t>
        </r>
      </text>
    </comment>
  </commentList>
</comments>
</file>

<file path=xl/comments3.xml><?xml version="1.0" encoding="utf-8"?>
<comments xmlns="http://schemas.openxmlformats.org/spreadsheetml/2006/main">
  <authors>
    <author>Forfatter</author>
  </authors>
  <commentList>
    <comment ref="P28" authorId="0" shapeId="0">
      <text>
        <r>
          <rPr>
            <sz val="9"/>
            <color indexed="81"/>
            <rFont val="Tahoma"/>
            <family val="2"/>
          </rPr>
          <t>Total global Climate Debt (payments has been deducted).</t>
        </r>
      </text>
    </comment>
    <comment ref="P29" authorId="0" shapeId="0">
      <text>
        <r>
          <rPr>
            <sz val="9"/>
            <color indexed="81"/>
            <rFont val="Tahoma"/>
            <family val="2"/>
          </rPr>
          <t xml:space="preserve">Including deposits from "Unknown" sourses, Regions and small states.
</t>
        </r>
      </text>
    </comment>
    <comment ref="B31" authorId="0" shapeId="0">
      <text>
        <r>
          <rPr>
            <sz val="9"/>
            <color indexed="81"/>
            <rFont val="Tahoma"/>
            <family val="2"/>
          </rPr>
          <t>Copy and paste the countries from the list in the five cell lines (see diagram).</t>
        </r>
      </text>
    </comment>
  </commentList>
</comments>
</file>

<file path=xl/comments4.xml><?xml version="1.0" encoding="utf-8"?>
<comments xmlns="http://schemas.openxmlformats.org/spreadsheetml/2006/main">
  <authors>
    <author>Forfatter</author>
  </authors>
  <commentList>
    <comment ref="B31" authorId="0" shapeId="0">
      <text>
        <r>
          <rPr>
            <sz val="9"/>
            <color indexed="81"/>
            <rFont val="Tahoma"/>
            <family val="2"/>
          </rPr>
          <t>Copy and paste the countries from the list in the five cell lines (see diagram).</t>
        </r>
      </text>
    </comment>
  </commentList>
</comments>
</file>

<file path=xl/comments5.xml><?xml version="1.0" encoding="utf-8"?>
<comments xmlns="http://schemas.openxmlformats.org/spreadsheetml/2006/main">
  <authors>
    <author>Forfatter</author>
  </authors>
  <commentList>
    <comment ref="E1" authorId="0" shapeId="0">
      <text>
        <r>
          <rPr>
            <sz val="9"/>
            <color indexed="81"/>
            <rFont val="Tahoma"/>
            <family val="2"/>
          </rPr>
          <t xml:space="preserve">The average of the last 10-years of Land-Ocean (air) Temperature compared to baseline 1880-1937 (set at 0).
The figure affects GDP factor (cell D16) and thus the size of the contributions.
</t>
        </r>
      </text>
    </comment>
    <comment ref="H1" authorId="0" shapeId="0">
      <text>
        <r>
          <rPr>
            <sz val="9"/>
            <color indexed="81"/>
            <rFont val="Tahoma"/>
            <family val="2"/>
          </rPr>
          <t xml:space="preserve">The sea level rise 1880-1993 is set at 14,00 cm.
The figure affects GDP-factor (cell D16) and thus size of the contributions.
</t>
        </r>
      </text>
    </comment>
    <comment ref="K1" authorId="0" shapeId="0">
      <text>
        <r>
          <rPr>
            <sz val="9"/>
            <color indexed="81"/>
            <rFont val="Tahoma"/>
            <family val="2"/>
          </rPr>
          <t>Carbon dioxide measured as ppm in the atmosphere. In 2000 the figure was 369,52 ppm.
The figure affects the CO2 target (cell AC6) and thus the maximum allowable CO2-emissions per capita per year.</t>
        </r>
      </text>
    </comment>
    <comment ref="N1" authorId="0" shapeId="0">
      <text>
        <r>
          <rPr>
            <sz val="9"/>
            <color indexed="81"/>
            <rFont val="Tahoma"/>
            <family val="2"/>
          </rPr>
          <t>The figure affects the CO2 target (cell AC6) and thus the maximum allowable annual CO2 Emissions per capita.</t>
        </r>
      </text>
    </comment>
    <comment ref="A3" authorId="0" shapeId="0">
      <text>
        <r>
          <rPr>
            <sz val="9"/>
            <color indexed="81"/>
            <rFont val="Tahoma"/>
            <family val="2"/>
          </rPr>
          <t xml:space="preserve">Calculation of Climate Debt.
Calculation of the countries Climate Debt (change change contribution), by intering national update values for CO2 Emissions, Environment Performance, Ecological Footprint, Area Use, Nuclear Power, GDP(ppp-$) - and global values for Land/Ocean (air) Temperature, Sea Level, CO2 Content in the atmosphere and global population.       
Select a country from the list of countries, copy the horizontal cells and numbers, and enter them into row 30. See the auto-facit in the cells B20-B27 and in the diagrams.
</t>
        </r>
      </text>
    </comment>
    <comment ref="AI4" authorId="0" shapeId="0">
      <text>
        <r>
          <rPr>
            <sz val="9"/>
            <color indexed="81"/>
            <rFont val="Tahoma"/>
            <family val="2"/>
          </rPr>
          <t xml:space="preserve">10 = The actual values.
5 = Equal to half the deduction for environmental performance.
0 = Equivalent to remove environmental performance from the calculation.
</t>
        </r>
      </text>
    </comment>
    <comment ref="AI5" authorId="0" shapeId="0">
      <text>
        <r>
          <rPr>
            <sz val="9"/>
            <color indexed="81"/>
            <rFont val="Tahoma"/>
            <family val="2"/>
          </rPr>
          <t>10 = The actual values.
5 = Equal to half the footprint.
0 = Equivalent to eliminate the footprint from the calculation.</t>
        </r>
      </text>
    </comment>
    <comment ref="C6" authorId="0" shapeId="0">
      <text>
        <r>
          <rPr>
            <sz val="9"/>
            <color indexed="81"/>
            <rFont val="Tahoma"/>
            <family val="2"/>
          </rPr>
          <t xml:space="preserve">The country's average annual CO2 emissions in tonnes per human per year in the years 1990-1999 (see also the left diagram below).
Series of numbers to the right shows the maximum allowable CO2 emissions in tonnes per human per year, before deductions and allowances. 
</t>
        </r>
      </text>
    </comment>
    <comment ref="D6" authorId="0" shapeId="0">
      <text>
        <r>
          <rPr>
            <sz val="9"/>
            <color indexed="81"/>
            <rFont val="Tahoma"/>
            <family val="2"/>
          </rPr>
          <t xml:space="preserve">The country's CO2-emissions in tons per human per year (cell C6) plus nuclear power from 1992 to 1999 (billion kWh) converted to tons of CO2 per human per year (cell F29).
Series of numbers to the right shows the maximum allowable CO2-emissions in tons per human per year before allowances and deductions.
</t>
        </r>
      </text>
    </comment>
    <comment ref="AI6" authorId="0" shapeId="0">
      <text>
        <r>
          <rPr>
            <sz val="9"/>
            <color indexed="81"/>
            <rFont val="Tahoma"/>
            <family val="2"/>
          </rPr>
          <t>10 = The actual values.
5 = Equal to half the CO2 allowances for forest increase and half the CO2 reductions of deforestation.
0 = Equivalent to remove land use from the calculation.</t>
        </r>
      </text>
    </comment>
    <comment ref="AI7" authorId="0" shapeId="0">
      <text>
        <r>
          <rPr>
            <sz val="9"/>
            <color indexed="81"/>
            <rFont val="Tahoma"/>
            <family val="2"/>
          </rPr>
          <t>10 = The actual values.
5 = Equal to half the nuclear power electricity generation.
0 = Equivalent to eliminate nuclear power from the calculation.</t>
        </r>
      </text>
    </comment>
    <comment ref="AI8" authorId="0" shapeId="0">
      <text>
        <r>
          <rPr>
            <sz val="9"/>
            <color indexed="81"/>
            <rFont val="Tahoma"/>
            <family val="2"/>
          </rPr>
          <t>10 = The actual values.
11 = Equivalent to an additional temperature increase of approx. 0,12°C and 10% extra Climate Debt.</t>
        </r>
      </text>
    </comment>
    <comment ref="AI9" authorId="0" shapeId="0">
      <text>
        <r>
          <rPr>
            <sz val="9"/>
            <color indexed="81"/>
            <rFont val="Tahoma"/>
            <family val="2"/>
          </rPr>
          <t>10 = The actual values.
11 = Equivalent to an additional sea level rise of approx. 2 cm and 10% extra Climate Debt.</t>
        </r>
      </text>
    </comment>
    <comment ref="AI10" authorId="0" shapeId="0">
      <text>
        <r>
          <rPr>
            <sz val="9"/>
            <color indexed="81"/>
            <rFont val="Tahoma"/>
            <family val="2"/>
          </rPr>
          <t>10 = The actual values.
11 = Equivalent to approx. 39 extra ppm in the atmosphere and 0,26 tons reduction in the CO2 target in 2024.</t>
        </r>
      </text>
    </comment>
    <comment ref="AI11" authorId="0" shapeId="0">
      <text>
        <r>
          <rPr>
            <sz val="9"/>
            <color indexed="81"/>
            <rFont val="Tahoma"/>
            <family val="2"/>
          </rPr>
          <t>10 = The actual values.
11 = Equivalent to approx. 700 million more people on the planet, and 0,26 ton reduction in the CO2 target in 2024.</t>
        </r>
      </text>
    </comment>
    <comment ref="AI12" authorId="0" shapeId="0">
      <text>
        <r>
          <rPr>
            <sz val="9"/>
            <color indexed="81"/>
            <rFont val="Tahoma"/>
            <family val="2"/>
          </rPr>
          <t>10 = The actual values.
11 = Equivalent to 0,26 tons reduction in the CO2 target in 2024.</t>
        </r>
      </text>
    </comment>
    <comment ref="AI13" authorId="0" shapeId="0">
      <text>
        <r>
          <rPr>
            <sz val="9"/>
            <color indexed="81"/>
            <rFont val="Tahoma"/>
            <family val="2"/>
          </rPr>
          <t>10 = The country's current GDP.
0 = Represents the global average GDP (neutralization of national variations).</t>
        </r>
      </text>
    </comment>
    <comment ref="AI14" authorId="0" shapeId="0">
      <text>
        <r>
          <rPr>
            <sz val="9"/>
            <color indexed="81"/>
            <rFont val="Tahoma"/>
            <family val="2"/>
          </rPr>
          <t>10 = The country's current GDP.
20 = Equivalent to the double of the country's GDP (doubling of the Climate Debt).</t>
        </r>
      </text>
    </comment>
    <comment ref="D15" authorId="0" shapeId="0">
      <text>
        <r>
          <rPr>
            <sz val="9"/>
            <color indexed="81"/>
            <rFont val="Tahoma"/>
            <family val="2"/>
          </rPr>
          <t xml:space="preserve">The Levy (the blue lines) is calculated by multiplying the CO2 balance (the gray line number 14) with the GDP factor (the country's GDP (wealth), adjusted for rising global temperature and sea level rise).
Or as a formula: GDP factor = GDP+ (cell I30) x global temperature rise (cell E2) x rise in sea level (cell H2) divided by 13.700 (adjustable figure in order to obtain the generel level; changed from 15.839 by May 2017).     </t>
        </r>
      </text>
    </comment>
    <comment ref="C19" authorId="0" shapeId="0">
      <text>
        <r>
          <rPr>
            <sz val="9"/>
            <color indexed="81"/>
            <rFont val="Tahoma"/>
            <family val="2"/>
          </rPr>
          <t>Forecast by entering numerical values.</t>
        </r>
      </text>
    </comment>
    <comment ref="A22" authorId="0" shapeId="0">
      <text>
        <r>
          <rPr>
            <sz val="9"/>
            <color indexed="81"/>
            <rFont val="Tahoma"/>
            <family val="2"/>
          </rPr>
          <t>Climate change financing (deposited)</t>
        </r>
      </text>
    </comment>
    <comment ref="A33" authorId="0" shapeId="0">
      <text>
        <r>
          <rPr>
            <sz val="9"/>
            <color indexed="81"/>
            <rFont val="Tahoma"/>
            <family val="2"/>
          </rPr>
          <t>Horizontal numerical values ​​from the list of countries copied and pasted.</t>
        </r>
      </text>
    </comment>
    <comment ref="D36" authorId="0" shapeId="0">
      <text>
        <r>
          <rPr>
            <sz val="9"/>
            <color indexed="81"/>
            <rFont val="Tahoma"/>
            <family val="2"/>
          </rPr>
          <t>Average environmental performance for the data years 2004, 2006, 2008, 2010, 2012 and 2014 (see the sheet 'environment').
Data is apx. 2-3 years before the publication year. 
Countries are graded from 0-100.
Higher figure = better environmental performance.</t>
        </r>
      </text>
    </comment>
    <comment ref="E36" authorId="0" shapeId="0">
      <text>
        <r>
          <rPr>
            <sz val="9"/>
            <color indexed="81"/>
            <rFont val="Tahoma"/>
            <family val="2"/>
          </rPr>
          <t>Average relative Ecological Footprint per capita excluding CO2 Emissions for the years 2004, 2006, 2008, 2010 and 2012 (see the sheet 'footprint'). An average country is set at 100.
Data is apx. 2-3 years before the publication year.
Higher figure = worse footprint performance.</t>
        </r>
      </text>
    </comment>
    <comment ref="F36" authorId="0" shapeId="0">
      <text>
        <r>
          <rPr>
            <sz val="9"/>
            <color indexed="81"/>
            <rFont val="Tahoma"/>
            <family val="2"/>
          </rPr>
          <t>Increase in Forest cover (and Primary Forest) provides a supplement to the maximum allowed CO2 Emissions (see sheet 'forest and sea').
Measured in 2010 (compiled every 5 years).
The greatest numbers = largest increase in Forest cover.</t>
        </r>
      </text>
    </comment>
    <comment ref="G36" authorId="0" shapeId="0">
      <text>
        <r>
          <rPr>
            <sz val="9"/>
            <color indexed="81"/>
            <rFont val="Tahoma"/>
            <family val="2"/>
          </rPr>
          <t>Produced nuclear power 1992-1999 in billion kWh, converted to tons of annual CO2 per capita (population 1992/1999). The data is converted as if the power was produced with oil). See the sheet 'nuclear'.
The figure is added to the CO2 emissions per capita 1990-1999 (cell-D6).</t>
        </r>
      </text>
    </comment>
    <comment ref="H36" authorId="0" shapeId="0">
      <text>
        <r>
          <rPr>
            <sz val="9"/>
            <color indexed="81"/>
            <rFont val="Tahoma"/>
            <family val="2"/>
          </rPr>
          <t>Produced nuclear power in billion kWh (average since 2000), converted to tons of annual CO2 per capita (converted as if the power was produced with oil). See the sheet 'nuclear'.
Higher figure = more nuclear power.</t>
        </r>
      </text>
    </comment>
    <comment ref="I36" authorId="0" shapeId="0">
      <text>
        <r>
          <rPr>
            <sz val="9"/>
            <color indexed="81"/>
            <rFont val="Tahoma"/>
            <family val="2"/>
          </rPr>
          <t>Gross Domestic Product per capita measured in ppp international $ (World Bank definition). See the sheet 'GDP'. 
Higher figure = more wealthy.</t>
        </r>
      </text>
    </comment>
    <comment ref="J36" authorId="0" shapeId="0">
      <text>
        <r>
          <rPr>
            <sz val="9"/>
            <color indexed="81"/>
            <rFont val="Tahoma"/>
            <family val="2"/>
          </rPr>
          <t>Multilateral Funds, deposited (national climate change financing), by July 2017. Accumulated since 2003.</t>
        </r>
      </text>
    </comment>
    <comment ref="X37" authorId="0" shapeId="0">
      <text>
        <r>
          <rPr>
            <sz val="9"/>
            <color indexed="81"/>
            <rFont val="Tahoma"/>
            <family val="2"/>
          </rPr>
          <t>Preliminery data (grey is Contribution Free countries and less accurate due to population).</t>
        </r>
      </text>
    </comment>
    <comment ref="Y37" authorId="0" shapeId="0">
      <text>
        <r>
          <rPr>
            <sz val="9"/>
            <color indexed="81"/>
            <rFont val="Tahoma"/>
            <family val="2"/>
          </rPr>
          <t>Preliminery data (grey is Contribution Free countries and less accurate due to population).</t>
        </r>
      </text>
    </comment>
    <comment ref="C97" authorId="0" shapeId="0">
      <text>
        <r>
          <rPr>
            <sz val="9"/>
            <color indexed="81"/>
            <rFont val="Tahoma"/>
            <family val="2"/>
          </rPr>
          <t xml:space="preserve">1994-1999.
</t>
        </r>
      </text>
    </comment>
    <comment ref="A208" authorId="0" shapeId="0">
      <text>
        <r>
          <rPr>
            <sz val="9"/>
            <color indexed="81"/>
            <rFont val="Tahoma"/>
            <family val="2"/>
          </rPr>
          <t>Some data covers South Sudan.</t>
        </r>
      </text>
    </comment>
    <comment ref="K218" authorId="0" shapeId="0">
      <text>
        <r>
          <rPr>
            <sz val="9"/>
            <color indexed="81"/>
            <rFont val="Tahoma"/>
            <family val="2"/>
          </rPr>
          <t xml:space="preserve">Level of 2003.
</t>
        </r>
      </text>
    </comment>
    <comment ref="L218" authorId="0" shapeId="0">
      <text>
        <r>
          <rPr>
            <sz val="9"/>
            <color indexed="81"/>
            <rFont val="Tahoma"/>
            <family val="2"/>
          </rPr>
          <t xml:space="preserve">Level of 2003.
</t>
        </r>
      </text>
    </comment>
    <comment ref="M218" authorId="0" shapeId="0">
      <text>
        <r>
          <rPr>
            <sz val="9"/>
            <color indexed="81"/>
            <rFont val="Tahoma"/>
            <family val="2"/>
          </rPr>
          <t xml:space="preserve">Level of 2003.
</t>
        </r>
      </text>
    </comment>
  </commentList>
</comments>
</file>

<file path=xl/comments6.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in the five cell lines (see diagram).</t>
        </r>
      </text>
    </comment>
    <comment ref="B36" authorId="0" shapeId="0">
      <text>
        <r>
          <rPr>
            <sz val="9"/>
            <color indexed="81"/>
            <rFont val="Tahoma"/>
            <family val="2"/>
          </rPr>
          <t xml:space="preserve">Calculated on the basis of the closest year with data.
The trend follows the world average.    </t>
        </r>
      </text>
    </comment>
    <comment ref="W36" authorId="0" shapeId="0">
      <text>
        <r>
          <rPr>
            <sz val="9"/>
            <color indexed="81"/>
            <rFont val="Tahoma"/>
            <family val="2"/>
          </rPr>
          <t>Last 5 years counts as 3/6.
Last 10 years counts as 2/6.
Last 20 years (starting 2000) counts as 1/6.</t>
        </r>
      </text>
    </comment>
  </commentList>
</comments>
</file>

<file path=xl/comments7.xml><?xml version="1.0" encoding="utf-8"?>
<comments xmlns="http://schemas.openxmlformats.org/spreadsheetml/2006/main">
  <authors>
    <author>Forfatter</author>
  </authors>
  <commentList>
    <comment ref="B27" authorId="0" shapeId="0">
      <text>
        <r>
          <rPr>
            <sz val="9"/>
            <color indexed="81"/>
            <rFont val="Tahoma"/>
            <family val="2"/>
          </rPr>
          <t>Copy and paste the countries from the list of countries in the five cell lines (see diagram).</t>
        </r>
      </text>
    </comment>
    <comment ref="B28" authorId="0" shapeId="0">
      <text>
        <r>
          <rPr>
            <sz val="9"/>
            <color indexed="81"/>
            <rFont val="Tahoma"/>
            <family val="2"/>
          </rPr>
          <t>Environmental performance of an average country.</t>
        </r>
      </text>
    </comment>
    <comment ref="B34" authorId="0" shapeId="0">
      <text>
        <r>
          <rPr>
            <sz val="9"/>
            <color indexed="81"/>
            <rFont val="Tahoma"/>
            <family val="2"/>
          </rPr>
          <t xml:space="preserve">Calculated on the basis of at least one EPI-number (the next).
The trend follows the average of the other countries.    </t>
        </r>
      </text>
    </comment>
    <comment ref="C34" authorId="0" shapeId="0">
      <text>
        <r>
          <rPr>
            <sz val="9"/>
            <color indexed="81"/>
            <rFont val="Tahoma"/>
            <family val="2"/>
          </rPr>
          <t>Published 2006.</t>
        </r>
      </text>
    </comment>
    <comment ref="D34" authorId="0" shapeId="0">
      <text>
        <r>
          <rPr>
            <sz val="9"/>
            <color indexed="81"/>
            <rFont val="Tahoma"/>
            <family val="2"/>
          </rPr>
          <t>Published 2008.</t>
        </r>
      </text>
    </comment>
    <comment ref="E34" authorId="0" shapeId="0">
      <text>
        <r>
          <rPr>
            <sz val="9"/>
            <color indexed="81"/>
            <rFont val="Tahoma"/>
            <family val="2"/>
          </rPr>
          <t>Published 2010.</t>
        </r>
      </text>
    </comment>
    <comment ref="F34" authorId="0" shapeId="0">
      <text>
        <r>
          <rPr>
            <sz val="9"/>
            <color indexed="81"/>
            <rFont val="Tahoma"/>
            <family val="2"/>
          </rPr>
          <t>Published 2012.</t>
        </r>
      </text>
    </comment>
    <comment ref="G34" authorId="0" shapeId="0">
      <text>
        <r>
          <rPr>
            <sz val="9"/>
            <color indexed="81"/>
            <rFont val="Tahoma"/>
            <family val="2"/>
          </rPr>
          <t xml:space="preserve">Published 2012.
</t>
        </r>
      </text>
    </comment>
    <comment ref="H34" authorId="0" shapeId="0">
      <text>
        <r>
          <rPr>
            <sz val="9"/>
            <color indexed="81"/>
            <rFont val="Tahoma"/>
            <family val="2"/>
          </rPr>
          <t xml:space="preserve">Published 2012.
</t>
        </r>
      </text>
    </comment>
    <comment ref="I34" authorId="0" shapeId="0">
      <text>
        <r>
          <rPr>
            <sz val="9"/>
            <color indexed="81"/>
            <rFont val="Tahoma"/>
            <family val="2"/>
          </rPr>
          <t>Transferred to the 'calculation' sheets.
Higher figures = better environment.</t>
        </r>
      </text>
    </comment>
    <comment ref="B36" authorId="0" shapeId="0">
      <text>
        <r>
          <rPr>
            <sz val="9"/>
            <color indexed="81"/>
            <rFont val="Tahoma"/>
            <family val="2"/>
          </rPr>
          <t>Environmental performance of an average country.</t>
        </r>
      </text>
    </comment>
  </commentList>
</comments>
</file>

<file path=xl/comments8.xml><?xml version="1.0" encoding="utf-8"?>
<comments xmlns="http://schemas.openxmlformats.org/spreadsheetml/2006/main">
  <authors>
    <author>Forfatter</author>
  </authors>
  <commentList>
    <comment ref="A3" authorId="0" shapeId="0">
      <text>
        <r>
          <rPr>
            <sz val="9"/>
            <color indexed="81"/>
            <rFont val="Tahoma"/>
            <family val="2"/>
          </rPr>
          <t>Footprint.
The diagram shows the relative national Ecological Footprint per capita excluding carbon emissions (the average off all countries is set at 100).</t>
        </r>
      </text>
    </comment>
    <comment ref="B27" authorId="0" shapeId="0">
      <text>
        <r>
          <rPr>
            <sz val="9"/>
            <color indexed="81"/>
            <rFont val="Tahoma"/>
            <family val="2"/>
          </rPr>
          <t>Copy and paste the countries from the list.</t>
        </r>
      </text>
    </comment>
    <comment ref="B28" authorId="0" shapeId="0">
      <text>
        <r>
          <rPr>
            <sz val="9"/>
            <color indexed="81"/>
            <rFont val="Tahoma"/>
            <family val="2"/>
          </rPr>
          <t>Ecological footprint of an average countriy.</t>
        </r>
      </text>
    </comment>
    <comment ref="B34" authorId="0" shapeId="0">
      <text>
        <r>
          <rPr>
            <sz val="9"/>
            <color indexed="81"/>
            <rFont val="Tahoma"/>
            <family val="2"/>
          </rPr>
          <t xml:space="preserve">Calculated on the basis of at least one indicator value.    </t>
        </r>
      </text>
    </comment>
    <comment ref="C34" authorId="0" shapeId="0">
      <text>
        <r>
          <rPr>
            <sz val="9"/>
            <color indexed="81"/>
            <rFont val="Tahoma"/>
            <family val="2"/>
          </rPr>
          <t>Report published 2006.</t>
        </r>
      </text>
    </comment>
    <comment ref="D34" authorId="0" shapeId="0">
      <text>
        <r>
          <rPr>
            <sz val="9"/>
            <color indexed="81"/>
            <rFont val="Tahoma"/>
            <family val="2"/>
          </rPr>
          <t>Report published 2008.</t>
        </r>
      </text>
    </comment>
    <comment ref="E34" authorId="0" shapeId="0">
      <text>
        <r>
          <rPr>
            <sz val="9"/>
            <color indexed="81"/>
            <rFont val="Tahoma"/>
            <family val="2"/>
          </rPr>
          <t>Report published 2010.</t>
        </r>
      </text>
    </comment>
    <comment ref="F34" authorId="0" shapeId="0">
      <text>
        <r>
          <rPr>
            <sz val="9"/>
            <color indexed="81"/>
            <rFont val="Tahoma"/>
            <family val="2"/>
          </rPr>
          <t>Report published 2012.</t>
        </r>
      </text>
    </comment>
    <comment ref="G34" authorId="0" shapeId="0">
      <text>
        <r>
          <rPr>
            <sz val="9"/>
            <color indexed="81"/>
            <rFont val="Tahoma"/>
            <family val="2"/>
          </rPr>
          <t xml:space="preserve">Report published 2014.
Due to commercialization of the data at the source the values ​​of 2012 are from graphics (with an uncertainty of ±1 point .
</t>
        </r>
      </text>
    </comment>
    <comment ref="H34" authorId="0" shapeId="0">
      <text>
        <r>
          <rPr>
            <sz val="9"/>
            <color indexed="81"/>
            <rFont val="Tahoma"/>
            <family val="2"/>
          </rPr>
          <t xml:space="preserve">Report published 2014.
Due to commercialization of the data at the source the values ​​of 2012-2014 are from graphics (with an uncertainty of ±1 point .
</t>
        </r>
      </text>
    </comment>
    <comment ref="I34" authorId="0" shapeId="0">
      <text>
        <r>
          <rPr>
            <sz val="9"/>
            <color indexed="81"/>
            <rFont val="Tahoma"/>
            <family val="2"/>
          </rPr>
          <t>Transferred to the 'calculation' sheets.
Higher figures = larger footprint.</t>
        </r>
      </text>
    </comment>
    <comment ref="B35" authorId="0" shapeId="0">
      <text>
        <r>
          <rPr>
            <sz val="9"/>
            <color indexed="81"/>
            <rFont val="Tahoma"/>
            <family val="2"/>
          </rPr>
          <t>Due to commercialization of the data at the source the values ​​of 2012-2014 are from graphics (with an uncertainty of ±1 point.</t>
        </r>
      </text>
    </comment>
    <comment ref="B37" authorId="0" shapeId="0">
      <text>
        <r>
          <rPr>
            <sz val="9"/>
            <color indexed="81"/>
            <rFont val="Tahoma"/>
            <family val="2"/>
          </rPr>
          <t>Ecological footprint of an average countriy.</t>
        </r>
      </text>
    </comment>
  </commentList>
</comments>
</file>

<file path=xl/comments9.xml><?xml version="1.0" encoding="utf-8"?>
<comments xmlns="http://schemas.openxmlformats.org/spreadsheetml/2006/main">
  <authors>
    <author>Forfatter</author>
  </authors>
  <commentList>
    <comment ref="C6" authorId="0" shapeId="0">
      <text>
        <r>
          <rPr>
            <sz val="9"/>
            <color indexed="81"/>
            <rFont val="Tahoma"/>
            <charset val="1"/>
          </rPr>
          <t xml:space="preserve">Including Primary forest. </t>
        </r>
      </text>
    </comment>
    <comment ref="D6" authorId="0" shapeId="0">
      <text>
        <r>
          <rPr>
            <sz val="9"/>
            <color indexed="81"/>
            <rFont val="Tahoma"/>
            <charset val="1"/>
          </rPr>
          <t>Included in the Forest cover.</t>
        </r>
      </text>
    </comment>
    <comment ref="F6" authorId="0" shapeId="0">
      <text>
        <r>
          <rPr>
            <sz val="9"/>
            <color indexed="81"/>
            <rFont val="Tahoma"/>
            <charset val="1"/>
          </rPr>
          <t>Not updated.</t>
        </r>
      </text>
    </comment>
    <comment ref="B8" authorId="0" shapeId="0">
      <text>
        <r>
          <rPr>
            <sz val="9"/>
            <color indexed="81"/>
            <rFont val="Tahoma"/>
            <charset val="1"/>
          </rPr>
          <t>Base year need not be identical for the five categories.</t>
        </r>
      </text>
    </comment>
    <comment ref="B12" authorId="0" shapeId="0">
      <text>
        <r>
          <rPr>
            <sz val="9"/>
            <color indexed="81"/>
            <rFont val="Tahoma"/>
            <charset val="1"/>
          </rPr>
          <t>The valuefactor for land area is steady, but for marine areas it rises with rising m2 per capita (included after ClimatePositions 2010).</t>
        </r>
      </text>
    </comment>
    <comment ref="I12" authorId="0" shapeId="0">
      <text>
        <r>
          <rPr>
            <sz val="9"/>
            <color indexed="81"/>
            <rFont val="Tahoma"/>
            <charset val="1"/>
          </rPr>
          <t>&gt;20 count as 100%.
20-30 count as 20%.
&lt;30 counts as 10%.</t>
        </r>
      </text>
    </comment>
    <comment ref="B17" authorId="0" shapeId="0">
      <text>
        <r>
          <rPr>
            <sz val="9"/>
            <color indexed="81"/>
            <rFont val="Tahoma"/>
            <charset val="1"/>
          </rPr>
          <t xml:space="preserve">All the horizontal numerics copied.
</t>
        </r>
      </text>
    </comment>
    <comment ref="E18" authorId="0" shapeId="0">
      <text>
        <r>
          <rPr>
            <sz val="9"/>
            <color indexed="81"/>
            <rFont val="Tahoma"/>
            <charset val="1"/>
          </rPr>
          <t xml:space="preserve">Territory: France. </t>
        </r>
      </text>
    </comment>
    <comment ref="E21" authorId="0" shapeId="0">
      <text>
        <r>
          <rPr>
            <sz val="9"/>
            <color indexed="81"/>
            <rFont val="Tahoma"/>
            <charset val="1"/>
          </rPr>
          <t xml:space="preserve">Exclusive economic zone (EEZ) plus total internal area (TIA).
Total: 370 km from the coastline. </t>
        </r>
      </text>
    </comment>
    <comment ref="H21" authorId="0" shapeId="0">
      <text>
        <r>
          <rPr>
            <sz val="9"/>
            <color indexed="81"/>
            <rFont val="Tahoma"/>
            <charset val="1"/>
          </rPr>
          <t>Included in the total Forest cover.</t>
        </r>
      </text>
    </comment>
    <comment ref="I21" authorId="0" shapeId="0">
      <text>
        <r>
          <rPr>
            <sz val="9"/>
            <color indexed="81"/>
            <rFont val="Tahoma"/>
            <charset val="1"/>
          </rPr>
          <t>Included in the total Forest cover.</t>
        </r>
      </text>
    </comment>
    <comment ref="J21" authorId="0" shapeId="0">
      <text>
        <r>
          <rPr>
            <sz val="9"/>
            <color indexed="81"/>
            <rFont val="Tahoma"/>
            <charset val="1"/>
          </rPr>
          <t xml:space="preserve">Marine reserves (when updatet) are included in Marine protected.
Missing data in 1990 is set at 0.
</t>
        </r>
      </text>
    </comment>
    <comment ref="K21" authorId="0" shapeId="0">
      <text>
        <r>
          <rPr>
            <sz val="9"/>
            <color indexed="81"/>
            <rFont val="Tahoma"/>
            <charset val="1"/>
          </rPr>
          <t xml:space="preserve">Marine reserves (when updatet) are included in Marine protected.
Missing data in 1990 is set at 0.
</t>
        </r>
      </text>
    </comment>
    <comment ref="L21" authorId="0" shapeId="0">
      <text>
        <r>
          <rPr>
            <sz val="9"/>
            <color indexed="81"/>
            <rFont val="Tahoma"/>
            <charset val="1"/>
          </rPr>
          <t xml:space="preserve">Large coherent and reserved waters with biodiversity purposes. Marine reserves (when updatet) are included in Marine protected.
Not updated.
</t>
        </r>
      </text>
    </comment>
    <comment ref="M21" authorId="0" shapeId="0">
      <text>
        <r>
          <rPr>
            <sz val="9"/>
            <color indexed="81"/>
            <rFont val="Tahoma"/>
            <charset val="1"/>
          </rPr>
          <t xml:space="preserve">Large coherent and reserved waters with biodiversity purposes. Marine reserves (when updatet) are included in Marine protected.
Not updated.
</t>
        </r>
      </text>
    </comment>
    <comment ref="E32" authorId="0" shapeId="0">
      <text>
        <r>
          <rPr>
            <sz val="9"/>
            <color indexed="81"/>
            <rFont val="Tahoma"/>
            <charset val="1"/>
          </rPr>
          <t xml:space="preserve">Territory: Netherland. </t>
        </r>
      </text>
    </comment>
    <comment ref="H33" authorId="0" shapeId="0">
      <text>
        <r>
          <rPr>
            <sz val="9"/>
            <color indexed="81"/>
            <rFont val="Tahoma"/>
            <charset val="1"/>
          </rPr>
          <t>2005.</t>
        </r>
      </text>
    </comment>
    <comment ref="E44" authorId="0" shapeId="0">
      <text>
        <r>
          <rPr>
            <sz val="9"/>
            <color indexed="81"/>
            <rFont val="Tahoma"/>
            <charset val="1"/>
          </rPr>
          <t xml:space="preserve">Territory: United Kingdom. </t>
        </r>
      </text>
    </comment>
    <comment ref="I51" authorId="0" shapeId="0">
      <text>
        <r>
          <rPr>
            <sz val="9"/>
            <color indexed="81"/>
            <rFont val="Tahoma"/>
            <charset val="1"/>
          </rPr>
          <t>2010.</t>
        </r>
      </text>
    </comment>
    <comment ref="E58" authorId="0" shapeId="0">
      <text>
        <r>
          <rPr>
            <sz val="9"/>
            <color indexed="81"/>
            <rFont val="Tahoma"/>
            <charset val="1"/>
          </rPr>
          <t xml:space="preserve">Territory: United Kingdom. </t>
        </r>
      </text>
    </comment>
    <comment ref="B62" authorId="0" shapeId="0">
      <text>
        <r>
          <rPr>
            <sz val="9"/>
            <color indexed="81"/>
            <rFont val="Tahoma"/>
            <charset val="1"/>
          </rPr>
          <t>Forest area includes Hong Kong and Macao.</t>
        </r>
      </text>
    </comment>
    <comment ref="E63" authorId="0" shapeId="0">
      <text>
        <r>
          <rPr>
            <sz val="9"/>
            <color indexed="81"/>
            <rFont val="Tahoma"/>
            <charset val="1"/>
          </rPr>
          <t xml:space="preserve">Territory: China. </t>
        </r>
      </text>
    </comment>
    <comment ref="E64" authorId="0" shapeId="0">
      <text>
        <r>
          <rPr>
            <sz val="9"/>
            <color indexed="81"/>
            <rFont val="Tahoma"/>
            <charset val="1"/>
          </rPr>
          <t xml:space="preserve">Territory: China. </t>
        </r>
      </text>
    </comment>
    <comment ref="H73" authorId="0" shapeId="0">
      <text>
        <r>
          <rPr>
            <sz val="9"/>
            <color indexed="81"/>
            <rFont val="Tahoma"/>
            <charset val="1"/>
          </rPr>
          <t>2005.</t>
        </r>
      </text>
    </comment>
    <comment ref="E86" authorId="0" shapeId="0">
      <text>
        <r>
          <rPr>
            <sz val="9"/>
            <color indexed="81"/>
            <rFont val="Tahoma"/>
            <charset val="1"/>
          </rPr>
          <t xml:space="preserve">Territory: Denmark. </t>
        </r>
      </text>
    </comment>
    <comment ref="H88" authorId="0" shapeId="0">
      <text>
        <r>
          <rPr>
            <sz val="9"/>
            <color indexed="81"/>
            <rFont val="Tahoma"/>
            <charset val="1"/>
          </rPr>
          <t>2010.</t>
        </r>
      </text>
    </comment>
    <comment ref="E90" authorId="0" shapeId="0">
      <text>
        <r>
          <rPr>
            <sz val="9"/>
            <color indexed="81"/>
            <rFont val="Tahoma"/>
            <charset val="1"/>
          </rPr>
          <t xml:space="preserve">Territory: France. </t>
        </r>
      </text>
    </comment>
    <comment ref="E91" authorId="0" shapeId="0">
      <text>
        <r>
          <rPr>
            <sz val="9"/>
            <color indexed="81"/>
            <rFont val="Tahoma"/>
            <charset val="1"/>
          </rPr>
          <t xml:space="preserve">Territory: France. </t>
        </r>
      </text>
    </comment>
    <comment ref="H91" authorId="0" shapeId="0">
      <text>
        <r>
          <rPr>
            <sz val="9"/>
            <color indexed="81"/>
            <rFont val="Tahoma"/>
            <charset val="1"/>
          </rPr>
          <t>2005.</t>
        </r>
      </text>
    </comment>
    <comment ref="E98" authorId="0" shapeId="0">
      <text>
        <r>
          <rPr>
            <sz val="9"/>
            <color indexed="81"/>
            <rFont val="Tahoma"/>
            <charset val="1"/>
          </rPr>
          <t xml:space="preserve">Territory: Denmark. </t>
        </r>
      </text>
    </comment>
    <comment ref="E100" authorId="0" shapeId="0">
      <text>
        <r>
          <rPr>
            <sz val="9"/>
            <color indexed="81"/>
            <rFont val="Tahoma"/>
            <charset val="1"/>
          </rPr>
          <t xml:space="preserve">Territory: France. </t>
        </r>
      </text>
    </comment>
    <comment ref="H106" authorId="0" shapeId="0">
      <text>
        <r>
          <rPr>
            <sz val="9"/>
            <color indexed="81"/>
            <rFont val="Tahoma"/>
            <charset val="1"/>
          </rPr>
          <t>2005.</t>
        </r>
      </text>
    </comment>
    <comment ref="H110" authorId="0" shapeId="0">
      <text>
        <r>
          <rPr>
            <sz val="9"/>
            <color indexed="81"/>
            <rFont val="Tahoma"/>
            <charset val="1"/>
          </rPr>
          <t>2000.</t>
        </r>
      </text>
    </comment>
    <comment ref="H118" authorId="0" shapeId="0">
      <text>
        <r>
          <rPr>
            <sz val="9"/>
            <color indexed="81"/>
            <rFont val="Tahoma"/>
            <charset val="1"/>
          </rPr>
          <t>2005.</t>
        </r>
      </text>
    </comment>
    <comment ref="H126" authorId="0" shapeId="0">
      <text>
        <r>
          <rPr>
            <sz val="9"/>
            <color indexed="81"/>
            <rFont val="Tahoma"/>
            <charset val="1"/>
          </rPr>
          <t xml:space="preserve">2005.
</t>
        </r>
      </text>
    </comment>
    <comment ref="E138" authorId="0" shapeId="0">
      <text>
        <r>
          <rPr>
            <sz val="9"/>
            <color indexed="81"/>
            <rFont val="Tahoma"/>
            <charset val="1"/>
          </rPr>
          <t xml:space="preserve">Territory: France. </t>
        </r>
      </text>
    </comment>
    <comment ref="H144" authorId="0" shapeId="0">
      <text>
        <r>
          <rPr>
            <sz val="9"/>
            <color indexed="81"/>
            <rFont val="Tahoma"/>
            <charset val="1"/>
          </rPr>
          <t>2010.</t>
        </r>
      </text>
    </comment>
    <comment ref="E151" authorId="0" shapeId="0">
      <text>
        <r>
          <rPr>
            <sz val="9"/>
            <color indexed="81"/>
            <rFont val="Tahoma"/>
            <charset val="1"/>
          </rPr>
          <t xml:space="preserve">Territory: Netherland. </t>
        </r>
      </text>
    </comment>
    <comment ref="E152" authorId="0" shapeId="0">
      <text>
        <r>
          <rPr>
            <sz val="9"/>
            <color indexed="81"/>
            <rFont val="Tahoma"/>
            <charset val="1"/>
          </rPr>
          <t xml:space="preserve">Territory: France. </t>
        </r>
      </text>
    </comment>
    <comment ref="H153" authorId="0" shapeId="0">
      <text>
        <r>
          <rPr>
            <sz val="9"/>
            <color indexed="81"/>
            <rFont val="Tahoma"/>
            <charset val="1"/>
          </rPr>
          <t>2005.</t>
        </r>
      </text>
    </comment>
    <comment ref="H154" authorId="0" shapeId="0">
      <text>
        <r>
          <rPr>
            <sz val="9"/>
            <color indexed="81"/>
            <rFont val="Tahoma"/>
            <charset val="1"/>
          </rPr>
          <t>2010.</t>
        </r>
      </text>
    </comment>
    <comment ref="I156" authorId="0" shapeId="0">
      <text>
        <r>
          <rPr>
            <sz val="9"/>
            <color indexed="81"/>
            <rFont val="Tahoma"/>
            <charset val="1"/>
          </rPr>
          <t>Data indicating a very small value (set at 0).</t>
        </r>
      </text>
    </comment>
    <comment ref="H168" authorId="0" shapeId="0">
      <text>
        <r>
          <rPr>
            <sz val="9"/>
            <color indexed="81"/>
            <rFont val="Tahoma"/>
            <charset val="1"/>
          </rPr>
          <t>2000.</t>
        </r>
      </text>
    </comment>
    <comment ref="E170" authorId="0" shapeId="0">
      <text>
        <r>
          <rPr>
            <sz val="9"/>
            <color indexed="81"/>
            <rFont val="Tahoma"/>
            <charset val="1"/>
          </rPr>
          <t xml:space="preserve">Territory: France. </t>
        </r>
      </text>
    </comment>
    <comment ref="H176" authorId="0" shapeId="0">
      <text>
        <r>
          <rPr>
            <sz val="9"/>
            <color indexed="81"/>
            <rFont val="Tahoma"/>
            <charset val="1"/>
          </rPr>
          <t>2000.</t>
        </r>
      </text>
    </comment>
    <comment ref="F181" authorId="0" shapeId="0">
      <text>
        <r>
          <rPr>
            <sz val="9"/>
            <color indexed="81"/>
            <rFont val="Tahoma"/>
            <charset val="1"/>
          </rPr>
          <t>Skønnet skovareal uden Montenegro.</t>
        </r>
      </text>
    </comment>
    <comment ref="G181" authorId="0" shapeId="0">
      <text>
        <r>
          <rPr>
            <sz val="9"/>
            <color indexed="81"/>
            <rFont val="Tahoma"/>
            <charset val="1"/>
          </rPr>
          <t>Skønnet skovareal uden Montenegro.</t>
        </r>
      </text>
    </comment>
    <comment ref="H190" authorId="0" shapeId="0">
      <text>
        <r>
          <rPr>
            <sz val="9"/>
            <color indexed="81"/>
            <rFont val="Tahoma"/>
            <charset val="1"/>
          </rPr>
          <t>2000.</t>
        </r>
      </text>
    </comment>
    <comment ref="C200" authorId="0" shapeId="0">
      <text>
        <r>
          <rPr>
            <sz val="9"/>
            <color indexed="81"/>
            <rFont val="Tahoma"/>
            <charset val="1"/>
          </rPr>
          <t>Wikipedia, 2010.</t>
        </r>
      </text>
    </comment>
    <comment ref="H219" authorId="0" shapeId="0">
      <text>
        <r>
          <rPr>
            <sz val="9"/>
            <color indexed="81"/>
            <rFont val="Tahoma"/>
            <charset val="1"/>
          </rPr>
          <t>2010.</t>
        </r>
      </text>
    </comment>
  </commentList>
</comments>
</file>

<file path=xl/sharedStrings.xml><?xml version="1.0" encoding="utf-8"?>
<sst xmlns="http://schemas.openxmlformats.org/spreadsheetml/2006/main" count="3330" uniqueCount="542">
  <si>
    <t>Green Agenda Sydhavn (background group), Denmark</t>
  </si>
  <si>
    <t>Contact</t>
  </si>
  <si>
    <t>ClimatePositions update status</t>
  </si>
  <si>
    <t>Approximate</t>
  </si>
  <si>
    <t>ClimatePosition</t>
  </si>
  <si>
    <t>data year</t>
  </si>
  <si>
    <t>update year</t>
  </si>
  <si>
    <t>Sea ​​Level, global</t>
  </si>
  <si>
    <t>Population, global</t>
  </si>
  <si>
    <t>GDP(ppp-$), countries</t>
  </si>
  <si>
    <t>Population, countries</t>
  </si>
  <si>
    <t>Environmental Performance, countries</t>
  </si>
  <si>
    <t>Ecological Footprint, countries</t>
  </si>
  <si>
    <t>Forest, countries</t>
  </si>
  <si>
    <t>Every five years</t>
  </si>
  <si>
    <t>Nuclear Power, countries</t>
  </si>
  <si>
    <t>2016-2017</t>
  </si>
  <si>
    <t>climatepositions.com</t>
  </si>
  <si>
    <t>Rank</t>
  </si>
  <si>
    <t>Countries (159)</t>
  </si>
  <si>
    <t>Climate Debt</t>
  </si>
  <si>
    <t>Population</t>
  </si>
  <si>
    <t>Share of global</t>
  </si>
  <si>
    <t>GINI coefficient</t>
  </si>
  <si>
    <t>GDP(ppp)</t>
  </si>
  <si>
    <t>.</t>
  </si>
  <si>
    <t>per capita</t>
  </si>
  <si>
    <t>total</t>
  </si>
  <si>
    <t>Population 2015</t>
  </si>
  <si>
    <t>CO2 Emissions 2015</t>
  </si>
  <si>
    <t>World Bank</t>
  </si>
  <si>
    <t>Year</t>
  </si>
  <si>
    <t>1.</t>
  </si>
  <si>
    <t>Qatar</t>
  </si>
  <si>
    <t>2.</t>
  </si>
  <si>
    <t>Kuwait</t>
  </si>
  <si>
    <t>3.</t>
  </si>
  <si>
    <t>Brunei</t>
  </si>
  <si>
    <t>4.</t>
  </si>
  <si>
    <t>Luxembourg</t>
  </si>
  <si>
    <t>5.</t>
  </si>
  <si>
    <t>Trinidad and T.</t>
  </si>
  <si>
    <t>6.</t>
  </si>
  <si>
    <t>United Arab Emirates</t>
  </si>
  <si>
    <t>7.</t>
  </si>
  <si>
    <t>Oman</t>
  </si>
  <si>
    <t>8.</t>
  </si>
  <si>
    <t>Saudi Arabia</t>
  </si>
  <si>
    <t>9.</t>
  </si>
  <si>
    <t>United States</t>
  </si>
  <si>
    <t>10.</t>
  </si>
  <si>
    <t>Bahrain</t>
  </si>
  <si>
    <t>11.</t>
  </si>
  <si>
    <t>Australia</t>
  </si>
  <si>
    <t>12.</t>
  </si>
  <si>
    <t>Norway</t>
  </si>
  <si>
    <t>13.</t>
  </si>
  <si>
    <t>Equatorial Guinea</t>
  </si>
  <si>
    <t>14.</t>
  </si>
  <si>
    <t>Canada</t>
  </si>
  <si>
    <t>15.</t>
  </si>
  <si>
    <t>South Korea</t>
  </si>
  <si>
    <t>16.</t>
  </si>
  <si>
    <t>Finland</t>
  </si>
  <si>
    <t>17.</t>
  </si>
  <si>
    <t>Netherlands</t>
  </si>
  <si>
    <t>18.</t>
  </si>
  <si>
    <t>Ireland</t>
  </si>
  <si>
    <t>19.</t>
  </si>
  <si>
    <t>Belgium</t>
  </si>
  <si>
    <t>20.</t>
  </si>
  <si>
    <t>Austria</t>
  </si>
  <si>
    <t>21.</t>
  </si>
  <si>
    <t>Japan</t>
  </si>
  <si>
    <t>22.</t>
  </si>
  <si>
    <t>Kazakhstan</t>
  </si>
  <si>
    <t>23.</t>
  </si>
  <si>
    <t>Israel</t>
  </si>
  <si>
    <t>24.</t>
  </si>
  <si>
    <t>Estonia</t>
  </si>
  <si>
    <t>25.</t>
  </si>
  <si>
    <t>New Zealand</t>
  </si>
  <si>
    <t>26.</t>
  </si>
  <si>
    <t>Germany</t>
  </si>
  <si>
    <t>27.</t>
  </si>
  <si>
    <t>Cyprus</t>
  </si>
  <si>
    <t>28.</t>
  </si>
  <si>
    <t>Slovenia</t>
  </si>
  <si>
    <t>29.</t>
  </si>
  <si>
    <t>Czech Republic</t>
  </si>
  <si>
    <t>30.</t>
  </si>
  <si>
    <t>Malaysia</t>
  </si>
  <si>
    <t>31.</t>
  </si>
  <si>
    <t>Russia</t>
  </si>
  <si>
    <t>32.</t>
  </si>
  <si>
    <t>Greece</t>
  </si>
  <si>
    <t>33.</t>
  </si>
  <si>
    <t>Iran</t>
  </si>
  <si>
    <t>34.</t>
  </si>
  <si>
    <t>Spain</t>
  </si>
  <si>
    <t>35.</t>
  </si>
  <si>
    <t>Turkmenistan</t>
  </si>
  <si>
    <t>36.</t>
  </si>
  <si>
    <t>Libya</t>
  </si>
  <si>
    <t>37.</t>
  </si>
  <si>
    <t>Italy</t>
  </si>
  <si>
    <t>38.</t>
  </si>
  <si>
    <t>Sweden</t>
  </si>
  <si>
    <t>39.</t>
  </si>
  <si>
    <t>United Kingdom</t>
  </si>
  <si>
    <t>40.</t>
  </si>
  <si>
    <t>France</t>
  </si>
  <si>
    <t>41.</t>
  </si>
  <si>
    <t>Portugal</t>
  </si>
  <si>
    <t>42.</t>
  </si>
  <si>
    <t>Venezuela</t>
  </si>
  <si>
    <t>(world)</t>
  </si>
  <si>
    <t>43.</t>
  </si>
  <si>
    <t>South Africa</t>
  </si>
  <si>
    <t>44.</t>
  </si>
  <si>
    <t>Denmark</t>
  </si>
  <si>
    <t>45.</t>
  </si>
  <si>
    <t>Barbados</t>
  </si>
  <si>
    <t>46.</t>
  </si>
  <si>
    <t>Croatia</t>
  </si>
  <si>
    <t>47.</t>
  </si>
  <si>
    <t>Switzerland</t>
  </si>
  <si>
    <t>48.</t>
  </si>
  <si>
    <t>Poland</t>
  </si>
  <si>
    <t>49.</t>
  </si>
  <si>
    <t>Mongolia</t>
  </si>
  <si>
    <t>50.</t>
  </si>
  <si>
    <t>China</t>
  </si>
  <si>
    <t>51.</t>
  </si>
  <si>
    <t>Slovakia</t>
  </si>
  <si>
    <t>52.</t>
  </si>
  <si>
    <t>Chile</t>
  </si>
  <si>
    <t>53.</t>
  </si>
  <si>
    <t>Bahamas</t>
  </si>
  <si>
    <t>54.</t>
  </si>
  <si>
    <t>Bosnia and Herzeg.</t>
  </si>
  <si>
    <t>55.</t>
  </si>
  <si>
    <t>Serbia</t>
  </si>
  <si>
    <t>56.</t>
  </si>
  <si>
    <t>Thailand</t>
  </si>
  <si>
    <t>57.</t>
  </si>
  <si>
    <t>Turkey</t>
  </si>
  <si>
    <t>58.</t>
  </si>
  <si>
    <t>Mauritius</t>
  </si>
  <si>
    <t>59.</t>
  </si>
  <si>
    <t>Mexico</t>
  </si>
  <si>
    <t>60.</t>
  </si>
  <si>
    <t>Lebanon</t>
  </si>
  <si>
    <t>61.</t>
  </si>
  <si>
    <t>Iraq</t>
  </si>
  <si>
    <t>62.</t>
  </si>
  <si>
    <t>Hungary</t>
  </si>
  <si>
    <t>63.</t>
  </si>
  <si>
    <t>Gabon</t>
  </si>
  <si>
    <t>64.</t>
  </si>
  <si>
    <t>Bulgaria</t>
  </si>
  <si>
    <t>65.</t>
  </si>
  <si>
    <t>Belarus</t>
  </si>
  <si>
    <t>66.</t>
  </si>
  <si>
    <t>Panama</t>
  </si>
  <si>
    <t>67.</t>
  </si>
  <si>
    <t>Jordan</t>
  </si>
  <si>
    <t>68.</t>
  </si>
  <si>
    <t>Suriname</t>
  </si>
  <si>
    <t>69.</t>
  </si>
  <si>
    <t>Montenegro</t>
  </si>
  <si>
    <t>70.</t>
  </si>
  <si>
    <t>Botswana</t>
  </si>
  <si>
    <t>71.</t>
  </si>
  <si>
    <t>Brazil</t>
  </si>
  <si>
    <t>72.</t>
  </si>
  <si>
    <t>Macedonia</t>
  </si>
  <si>
    <t>73.</t>
  </si>
  <si>
    <t>Egypt</t>
  </si>
  <si>
    <t>74.</t>
  </si>
  <si>
    <t>Ecuador</t>
  </si>
  <si>
    <t>75.</t>
  </si>
  <si>
    <t>Algeria</t>
  </si>
  <si>
    <t>76.</t>
  </si>
  <si>
    <t>Indonesia</t>
  </si>
  <si>
    <t>77.</t>
  </si>
  <si>
    <t>Jamaica</t>
  </si>
  <si>
    <t>78.</t>
  </si>
  <si>
    <t>Romania</t>
  </si>
  <si>
    <t>79.</t>
  </si>
  <si>
    <t>Tunisia</t>
  </si>
  <si>
    <t>80.</t>
  </si>
  <si>
    <t>Dominican Republic</t>
  </si>
  <si>
    <t>81.</t>
  </si>
  <si>
    <t>Uruguay</t>
  </si>
  <si>
    <t>82.</t>
  </si>
  <si>
    <t>Uzbekistan</t>
  </si>
  <si>
    <t>83.</t>
  </si>
  <si>
    <t>Guyana</t>
  </si>
  <si>
    <t>84.</t>
  </si>
  <si>
    <t>Honduras</t>
  </si>
  <si>
    <t>85.</t>
  </si>
  <si>
    <t>Peru</t>
  </si>
  <si>
    <t>86.</t>
  </si>
  <si>
    <t>Bolivia</t>
  </si>
  <si>
    <t>87.</t>
  </si>
  <si>
    <t>Albania</t>
  </si>
  <si>
    <t>88.</t>
  </si>
  <si>
    <t>Lithuania</t>
  </si>
  <si>
    <t>89.</t>
  </si>
  <si>
    <t>Angola</t>
  </si>
  <si>
    <t>90.</t>
  </si>
  <si>
    <t>Armenia</t>
  </si>
  <si>
    <t>91.</t>
  </si>
  <si>
    <t>Ukraine</t>
  </si>
  <si>
    <t>92.</t>
  </si>
  <si>
    <t>Morocco</t>
  </si>
  <si>
    <t>93.</t>
  </si>
  <si>
    <t>Fiji</t>
  </si>
  <si>
    <t>94.</t>
  </si>
  <si>
    <t>Vietnam</t>
  </si>
  <si>
    <t>95.</t>
  </si>
  <si>
    <t>Guatemala</t>
  </si>
  <si>
    <t>96.</t>
  </si>
  <si>
    <t>Papua New Guinea</t>
  </si>
  <si>
    <t>97.</t>
  </si>
  <si>
    <t>India</t>
  </si>
  <si>
    <t>Afghanistan</t>
  </si>
  <si>
    <t>Azerbaijan</t>
  </si>
  <si>
    <t>Bangladesh</t>
  </si>
  <si>
    <t>Benin</t>
  </si>
  <si>
    <t>Bhutan</t>
  </si>
  <si>
    <t>Burkina Faso</t>
  </si>
  <si>
    <t>Burundi</t>
  </si>
  <si>
    <t>Cambodia</t>
  </si>
  <si>
    <t>Cameroon</t>
  </si>
  <si>
    <t>Central African Rep.</t>
  </si>
  <si>
    <t>Chad</t>
  </si>
  <si>
    <t>Colombia</t>
  </si>
  <si>
    <t>Comoros</t>
  </si>
  <si>
    <t>Congo (Brazzaville)</t>
  </si>
  <si>
    <t>Costa Rica</t>
  </si>
  <si>
    <t>Côte d'Ivoire</t>
  </si>
  <si>
    <t>Cuba</t>
  </si>
  <si>
    <t>Dem. Rep. Congo</t>
  </si>
  <si>
    <t>El Salvador</t>
  </si>
  <si>
    <t>Eritrea</t>
  </si>
  <si>
    <t>Ethiopia</t>
  </si>
  <si>
    <t>Gambia</t>
  </si>
  <si>
    <t>Georgia</t>
  </si>
  <si>
    <t>Ghana</t>
  </si>
  <si>
    <t>Guinea</t>
  </si>
  <si>
    <t>Guinea-Bissau</t>
  </si>
  <si>
    <t>Haiti</t>
  </si>
  <si>
    <t>Kenya</t>
  </si>
  <si>
    <t>Kyrgyzstan</t>
  </si>
  <si>
    <t>Laos</t>
  </si>
  <si>
    <t>Latvia</t>
  </si>
  <si>
    <t>Liberia</t>
  </si>
  <si>
    <t>Madagascar</t>
  </si>
  <si>
    <t>Malawi</t>
  </si>
  <si>
    <t>Mali</t>
  </si>
  <si>
    <t>Mauritania</t>
  </si>
  <si>
    <t>Moldova</t>
  </si>
  <si>
    <t>Mozambique</t>
  </si>
  <si>
    <t>Namibia</t>
  </si>
  <si>
    <t>Nepal</t>
  </si>
  <si>
    <t>Nicaragua</t>
  </si>
  <si>
    <t>Niger</t>
  </si>
  <si>
    <t>Nigeria</t>
  </si>
  <si>
    <t>Pakistan</t>
  </si>
  <si>
    <t>Paraguay</t>
  </si>
  <si>
    <t>Philippines</t>
  </si>
  <si>
    <t>Rwanda</t>
  </si>
  <si>
    <t>Senegal</t>
  </si>
  <si>
    <t>Sierra Leone</t>
  </si>
  <si>
    <t>Singapore</t>
  </si>
  <si>
    <t>Solomon Islands</t>
  </si>
  <si>
    <t>Sri Lanka</t>
  </si>
  <si>
    <t>Sudan</t>
  </si>
  <si>
    <t>Swaziland</t>
  </si>
  <si>
    <t>Tajikistan</t>
  </si>
  <si>
    <t>Tanzania</t>
  </si>
  <si>
    <t>Timor-Leste</t>
  </si>
  <si>
    <t>Togo</t>
  </si>
  <si>
    <t>Uganda</t>
  </si>
  <si>
    <t>Yemen</t>
  </si>
  <si>
    <t>Zambia</t>
  </si>
  <si>
    <t>Zimbabwe</t>
  </si>
  <si>
    <t>Total in billion US$</t>
  </si>
  <si>
    <t>Paid in billion US$</t>
  </si>
  <si>
    <t>Countries from the list:</t>
  </si>
  <si>
    <t>n</t>
  </si>
  <si>
    <t>(world average)</t>
  </si>
  <si>
    <t>Climate Debt per capita (payments has been deducted)</t>
  </si>
  <si>
    <t>Countries</t>
  </si>
  <si>
    <r>
      <t xml:space="preserve">ClimatePositions - </t>
    </r>
    <r>
      <rPr>
        <sz val="12"/>
        <rFont val="Calibri"/>
        <family val="2"/>
        <scheme val="minor"/>
      </rPr>
      <t>Climate Debt over time</t>
    </r>
  </si>
  <si>
    <r>
      <rPr>
        <sz val="8"/>
        <color indexed="62"/>
        <rFont val="Calibri"/>
        <family val="2"/>
        <scheme val="minor"/>
      </rPr>
      <t>Blue cels</t>
    </r>
    <r>
      <rPr>
        <sz val="8"/>
        <color indexed="63"/>
        <rFont val="Calibri"/>
        <family val="2"/>
        <scheme val="minor"/>
      </rPr>
      <t xml:space="preserve"> = missing data</t>
    </r>
  </si>
  <si>
    <r>
      <rPr>
        <sz val="8"/>
        <color indexed="57"/>
        <rFont val="Calibri"/>
        <family val="2"/>
        <scheme val="minor"/>
      </rPr>
      <t>Green cells</t>
    </r>
    <r>
      <rPr>
        <sz val="8"/>
        <color indexed="63"/>
        <rFont val="Calibri"/>
        <family val="2"/>
        <scheme val="minor"/>
      </rPr>
      <t xml:space="preserve"> = no Climate Debt</t>
    </r>
  </si>
  <si>
    <t>Climate Debt per capita as a percentage of GDP(ppp-$) annually since 2000</t>
  </si>
  <si>
    <r>
      <rPr>
        <sz val="8"/>
        <color indexed="62"/>
        <rFont val="Calibri"/>
        <family val="2"/>
        <scheme val="minor"/>
      </rPr>
      <t>Blue cells</t>
    </r>
    <r>
      <rPr>
        <sz val="8"/>
        <color indexed="63"/>
        <rFont val="Calibri"/>
        <family val="2"/>
        <scheme val="minor"/>
      </rPr>
      <t xml:space="preserve"> = missing data</t>
    </r>
  </si>
  <si>
    <r>
      <t xml:space="preserve">ClimatePositions - </t>
    </r>
    <r>
      <rPr>
        <sz val="12"/>
        <rFont val="Calibri"/>
        <family val="2"/>
        <scheme val="minor"/>
      </rPr>
      <t>Climate Debt as percentage of GDP(ppp-$)</t>
    </r>
  </si>
  <si>
    <t>Sea Level rise since 1880</t>
  </si>
  <si>
    <t>Global Population</t>
  </si>
  <si>
    <t>2007-2016 (average)</t>
  </si>
  <si>
    <t>cm</t>
  </si>
  <si>
    <t>ppm</t>
  </si>
  <si>
    <t>billions</t>
  </si>
  <si>
    <t>% more capitas since 2000</t>
  </si>
  <si>
    <t>(baseline = 10)</t>
  </si>
  <si>
    <t>(calculation example)</t>
  </si>
  <si>
    <t>Sheetinfo</t>
  </si>
  <si>
    <t>Relative weighting of indicators</t>
  </si>
  <si>
    <t>Tons of CO2</t>
  </si>
  <si>
    <t>Price per</t>
  </si>
  <si>
    <t xml:space="preserve">Climate change </t>
  </si>
  <si>
    <t>Financing as</t>
  </si>
  <si>
    <t>Environmental performance</t>
  </si>
  <si>
    <t>exceeded since</t>
  </si>
  <si>
    <t xml:space="preserve">ton CO2 </t>
  </si>
  <si>
    <t xml:space="preserve">financing </t>
  </si>
  <si>
    <t xml:space="preserve">share of </t>
  </si>
  <si>
    <t>1990-1999</t>
  </si>
  <si>
    <t>Nuclear</t>
  </si>
  <si>
    <t>Ecological footprint</t>
  </si>
  <si>
    <t>2000, per capita</t>
  </si>
  <si>
    <t>since 2000</t>
  </si>
  <si>
    <t>Area use</t>
  </si>
  <si>
    <t>Deduction for Environmental Performance</t>
  </si>
  <si>
    <t>Nuclear power</t>
  </si>
  <si>
    <t xml:space="preserve">AUTO: </t>
  </si>
  <si>
    <t>Deduction for Ecological Footprint (exclucive CO2)</t>
  </si>
  <si>
    <t>Global air temperature</t>
  </si>
  <si>
    <t>Tons of CO2 exceeded per capita since 2000:</t>
  </si>
  <si>
    <t>Deduction/addition for Area Use (forest/marine)</t>
  </si>
  <si>
    <t>Sea level rise</t>
  </si>
  <si>
    <t>Deduction for Nuclear Power (nuclear waste)</t>
  </si>
  <si>
    <t>CO2 in the atmosphere</t>
  </si>
  <si>
    <t>Price per ton of CO2 emitted since 2000:</t>
  </si>
  <si>
    <t>(total 2000-2019 in tons of CO2)</t>
  </si>
  <si>
    <t>Global population</t>
  </si>
  <si>
    <t>↓</t>
  </si>
  <si>
    <t>CO2 target</t>
  </si>
  <si>
    <t>CO2 Emissions reported (black cells)</t>
  </si>
  <si>
    <t>GDP (neutralization)</t>
  </si>
  <si>
    <t>Tons of CO2 exceeded per capita</t>
  </si>
  <si>
    <t>GDP (value)</t>
  </si>
  <si>
    <t>GDP factor</t>
  </si>
  <si>
    <t>Levy per capita in US$ (annual)</t>
  </si>
  <si>
    <t>Levy per capita in US$ (total)</t>
  </si>
  <si>
    <t xml:space="preserve">  (In 2019 the 5-yearbox is moved to 2039)</t>
  </si>
  <si>
    <t>2000-2015 (2017)</t>
  </si>
  <si>
    <t>Climate Change Levy per capita</t>
  </si>
  <si>
    <t>Climate Change Levy total</t>
  </si>
  <si>
    <t>2000-2009</t>
  </si>
  <si>
    <t>2010-2015</t>
  </si>
  <si>
    <t>Climate Debt (rest Levy)</t>
  </si>
  <si>
    <t xml:space="preserve">   World 1990-1999</t>
  </si>
  <si>
    <t>Climate Debt per capita</t>
  </si>
  <si>
    <t xml:space="preserve">    World 2000-2009</t>
  </si>
  <si>
    <t>Price per tons CO2 since 2000</t>
  </si>
  <si>
    <t xml:space="preserve">    World 2010-2015</t>
  </si>
  <si>
    <t>(change in Free Level of CO2 Emissions in 2019 compared to 1990-1999)</t>
  </si>
  <si>
    <t xml:space="preserve">Climate Debt </t>
  </si>
  <si>
    <t>Billion US$</t>
  </si>
  <si>
    <t>►</t>
  </si>
  <si>
    <t>Inserted country from the list:</t>
  </si>
  <si>
    <t>Environment</t>
  </si>
  <si>
    <t>Footprint</t>
  </si>
  <si>
    <t>Forest/Sea</t>
  </si>
  <si>
    <t>GDP+</t>
  </si>
  <si>
    <t>Note</t>
  </si>
  <si>
    <t>excl. carbon</t>
  </si>
  <si>
    <t>factor</t>
  </si>
  <si>
    <t>1992-1999</t>
  </si>
  <si>
    <t>2000-2015</t>
  </si>
  <si>
    <t>in mill. $</t>
  </si>
  <si>
    <t>Antigua and Barbuda</t>
  </si>
  <si>
    <t>Argentina</t>
  </si>
  <si>
    <t>Aruba</t>
  </si>
  <si>
    <t>Belize</t>
  </si>
  <si>
    <t>Bermuda</t>
  </si>
  <si>
    <t>Bosnia and Herzegovina</t>
  </si>
  <si>
    <t>Cape Verde</t>
  </si>
  <si>
    <t>Cayman Islands</t>
  </si>
  <si>
    <t>Central African Republic</t>
  </si>
  <si>
    <t>China, Hong Kong</t>
  </si>
  <si>
    <t>China, Macao</t>
  </si>
  <si>
    <t>Djibouti</t>
  </si>
  <si>
    <t>Dominica</t>
  </si>
  <si>
    <t>Faroe Islands</t>
  </si>
  <si>
    <t>French Guiana</t>
  </si>
  <si>
    <t>French Polynesia</t>
  </si>
  <si>
    <t>Greenland</t>
  </si>
  <si>
    <t>Grenada</t>
  </si>
  <si>
    <t>Guadeloupe</t>
  </si>
  <si>
    <t>Iceland</t>
  </si>
  <si>
    <t>Kiribati</t>
  </si>
  <si>
    <t>Maldives</t>
  </si>
  <si>
    <t>Malta</t>
  </si>
  <si>
    <t>Martinique</t>
  </si>
  <si>
    <t>Myanmar (Burma)</t>
  </si>
  <si>
    <t>Netherlands Antilles</t>
  </si>
  <si>
    <t>New Caledonia</t>
  </si>
  <si>
    <t>North Korea</t>
  </si>
  <si>
    <t>Occupied Palestinian Ter.</t>
  </si>
  <si>
    <t>Reunion</t>
  </si>
  <si>
    <t>Saint Kitts and Nevis</t>
  </si>
  <si>
    <t>Saint Lucia</t>
  </si>
  <si>
    <t>Saint Vincent and the G.</t>
  </si>
  <si>
    <t>Samoa</t>
  </si>
  <si>
    <t>Sao Tome and Principe</t>
  </si>
  <si>
    <t>Seychelles</t>
  </si>
  <si>
    <t>Somalia</t>
  </si>
  <si>
    <t>South Sudan</t>
  </si>
  <si>
    <t>Syria</t>
  </si>
  <si>
    <t>Taiwan</t>
  </si>
  <si>
    <t>Tonga</t>
  </si>
  <si>
    <t>Trinidad and Tobago</t>
  </si>
  <si>
    <t>Vanuatu</t>
  </si>
  <si>
    <r>
      <t>Tons of CO</t>
    </r>
    <r>
      <rPr>
        <vertAlign val="subscript"/>
        <sz val="9"/>
        <color indexed="63"/>
        <rFont val="Calibri"/>
        <family val="2"/>
        <scheme val="minor"/>
      </rPr>
      <t>2</t>
    </r>
  </si>
  <si>
    <r>
      <t>Ton CO</t>
    </r>
    <r>
      <rPr>
        <vertAlign val="subscript"/>
        <sz val="9"/>
        <color indexed="63"/>
        <rFont val="Calibri"/>
        <family val="2"/>
        <scheme val="minor"/>
      </rPr>
      <t>2</t>
    </r>
  </si>
  <si>
    <r>
      <t>Ton CO</t>
    </r>
    <r>
      <rPr>
        <vertAlign val="subscript"/>
        <sz val="9"/>
        <color indexed="63"/>
        <rFont val="Calibri"/>
        <family val="2"/>
        <scheme val="minor"/>
      </rPr>
      <t>2</t>
    </r>
    <r>
      <rPr>
        <sz val="10"/>
        <rFont val="Arial"/>
        <family val="2"/>
      </rPr>
      <t/>
    </r>
  </si>
  <si>
    <r>
      <t>CO</t>
    </r>
    <r>
      <rPr>
        <b/>
        <vertAlign val="subscript"/>
        <sz val="9"/>
        <color indexed="63"/>
        <rFont val="Calibri"/>
        <family val="2"/>
        <scheme val="minor"/>
      </rPr>
      <t>2</t>
    </r>
  </si>
  <si>
    <r>
      <t>CO</t>
    </r>
    <r>
      <rPr>
        <b/>
        <vertAlign val="subscript"/>
        <sz val="9"/>
        <color indexed="63"/>
        <rFont val="Calibri"/>
        <family val="2"/>
        <scheme val="minor"/>
      </rPr>
      <t xml:space="preserve">2 </t>
    </r>
    <r>
      <rPr>
        <b/>
        <sz val="9"/>
        <color indexed="63"/>
        <rFont val="Calibri"/>
        <family val="2"/>
        <scheme val="minor"/>
      </rPr>
      <t>+</t>
    </r>
  </si>
  <si>
    <r>
      <rPr>
        <b/>
        <sz val="10"/>
        <color indexed="23"/>
        <rFont val="Calibri"/>
        <family val="2"/>
      </rPr>
      <t>⁰</t>
    </r>
    <r>
      <rPr>
        <b/>
        <sz val="10"/>
        <color indexed="23"/>
        <rFont val="Calibri"/>
        <family val="2"/>
        <scheme val="minor"/>
      </rPr>
      <t>C</t>
    </r>
  </si>
  <si>
    <t xml:space="preserve">Climate Debt Free Level of CO2 per capita </t>
  </si>
  <si>
    <t>Country from the list:</t>
  </si>
  <si>
    <t>Average</t>
  </si>
  <si>
    <t>(average country)</t>
  </si>
  <si>
    <t xml:space="preserve">         Environmental Performance (0-100)</t>
  </si>
  <si>
    <t>Montenegro*</t>
  </si>
  <si>
    <r>
      <t xml:space="preserve">ClimatePositions - </t>
    </r>
    <r>
      <rPr>
        <sz val="12"/>
        <rFont val="Calibri"/>
        <family val="2"/>
        <scheme val="minor"/>
      </rPr>
      <t>Environmental Performance</t>
    </r>
  </si>
  <si>
    <r>
      <rPr>
        <sz val="8"/>
        <color indexed="62"/>
        <rFont val="Calibri"/>
        <family val="2"/>
        <scheme val="minor"/>
      </rPr>
      <t>Blue figures</t>
    </r>
    <r>
      <rPr>
        <sz val="8"/>
        <color indexed="63"/>
        <rFont val="Calibri"/>
        <family val="2"/>
        <scheme val="minor"/>
      </rPr>
      <t xml:space="preserve"> = estimated</t>
    </r>
  </si>
  <si>
    <t>2002-2004</t>
  </si>
  <si>
    <t>2004-2006</t>
  </si>
  <si>
    <t>2006-2008</t>
  </si>
  <si>
    <t>2008-2010</t>
  </si>
  <si>
    <t>2010-2012</t>
  </si>
  <si>
    <t>2012-2014</t>
  </si>
  <si>
    <t>2014-2016</t>
  </si>
  <si>
    <t>2008-</t>
  </si>
  <si>
    <t>Relative Ecological Foodprint Excluding Carbon Emissions, per capita</t>
  </si>
  <si>
    <t>Faeroe Islands</t>
  </si>
  <si>
    <r>
      <t xml:space="preserve">ClimatePositions </t>
    </r>
    <r>
      <rPr>
        <sz val="12"/>
        <rFont val="Calibri"/>
        <family val="2"/>
        <scheme val="minor"/>
      </rPr>
      <t>- Relative Ecological Footprint Exclusive Carbon Emissions, per capita</t>
    </r>
  </si>
  <si>
    <r>
      <rPr>
        <sz val="8"/>
        <color theme="2" tint="-0.499984740745262"/>
        <rFont val="Calibri"/>
        <family val="2"/>
        <scheme val="minor"/>
      </rPr>
      <t>Grey figures</t>
    </r>
    <r>
      <rPr>
        <sz val="8"/>
        <color indexed="63"/>
        <rFont val="Calibri"/>
        <family val="2"/>
        <scheme val="minor"/>
      </rPr>
      <t xml:space="preserve"> = graphic sourced</t>
    </r>
  </si>
  <si>
    <t>Forest Cover</t>
  </si>
  <si>
    <t>Primary Forest</t>
  </si>
  <si>
    <t>Marine Protection</t>
  </si>
  <si>
    <t>Marine Reserves</t>
  </si>
  <si>
    <t>Share of total area in the base year</t>
  </si>
  <si>
    <t>Share of total area in the latest year</t>
  </si>
  <si>
    <t>m2 per capita in the latest year</t>
  </si>
  <si>
    <t>Area change from base year to latest year</t>
  </si>
  <si>
    <t>Valuefactor</t>
  </si>
  <si>
    <t>Lowest figure is transferred to the 'calculation' sheet</t>
  </si>
  <si>
    <t>Factor</t>
  </si>
  <si>
    <t>Primary share of Forest:</t>
  </si>
  <si>
    <t>Land area</t>
  </si>
  <si>
    <t>Sea area</t>
  </si>
  <si>
    <t>Base year</t>
  </si>
  <si>
    <t>Latest</t>
  </si>
  <si>
    <t>(199 countries)</t>
  </si>
  <si>
    <r>
      <t>ClimatePositions</t>
    </r>
    <r>
      <rPr>
        <sz val="12"/>
        <rFont val="Calibri"/>
        <family val="2"/>
        <scheme val="minor"/>
      </rPr>
      <t xml:space="preserve"> - Forest and Sea</t>
    </r>
  </si>
  <si>
    <r>
      <t>km</t>
    </r>
    <r>
      <rPr>
        <vertAlign val="superscript"/>
        <sz val="8"/>
        <color indexed="23"/>
        <rFont val="Calibri"/>
        <family val="2"/>
        <scheme val="minor"/>
      </rPr>
      <t>2</t>
    </r>
  </si>
  <si>
    <t>Nuclear factor</t>
  </si>
  <si>
    <t>Nuclear Power generation</t>
  </si>
  <si>
    <t>billion kWh</t>
  </si>
  <si>
    <r>
      <t xml:space="preserve">ClimatePositions - </t>
    </r>
    <r>
      <rPr>
        <sz val="12"/>
        <rFont val="Calibri"/>
        <family val="2"/>
        <scheme val="minor"/>
      </rPr>
      <t>Nuclear Power generation</t>
    </r>
  </si>
  <si>
    <r>
      <rPr>
        <sz val="8"/>
        <color indexed="62"/>
        <rFont val="Calibri"/>
        <family val="2"/>
        <scheme val="minor"/>
      </rPr>
      <t>Blue figures</t>
    </r>
    <r>
      <rPr>
        <sz val="8"/>
        <color indexed="63"/>
        <rFont val="Calibri"/>
        <family val="2"/>
        <scheme val="minor"/>
      </rPr>
      <t xml:space="preserve"> = estimated data</t>
    </r>
  </si>
  <si>
    <t>Increase</t>
  </si>
  <si>
    <t>Annual increase</t>
  </si>
  <si>
    <t>Area</t>
  </si>
  <si>
    <t>Humans per</t>
  </si>
  <si>
    <t>as a percentage</t>
  </si>
  <si>
    <r>
      <t>ClimatePositions -</t>
    </r>
    <r>
      <rPr>
        <sz val="12"/>
        <rFont val="Calibri"/>
        <family val="2"/>
        <scheme val="minor"/>
      </rPr>
      <t xml:space="preserve"> Population</t>
    </r>
  </si>
  <si>
    <r>
      <t>km</t>
    </r>
    <r>
      <rPr>
        <vertAlign val="superscript"/>
        <sz val="9"/>
        <color indexed="63"/>
        <rFont val="Calibri"/>
        <family val="2"/>
        <scheme val="minor"/>
      </rPr>
      <t>2</t>
    </r>
  </si>
  <si>
    <r>
      <t>Per km</t>
    </r>
    <r>
      <rPr>
        <vertAlign val="superscript"/>
        <sz val="9"/>
        <color indexed="63"/>
        <rFont val="Calibri"/>
        <family val="2"/>
        <scheme val="minor"/>
      </rPr>
      <t>2</t>
    </r>
  </si>
  <si>
    <r>
      <t>in km</t>
    </r>
    <r>
      <rPr>
        <vertAlign val="superscript"/>
        <sz val="9"/>
        <color indexed="63"/>
        <rFont val="Calibri"/>
        <family val="2"/>
        <scheme val="minor"/>
      </rPr>
      <t>2</t>
    </r>
  </si>
  <si>
    <r>
      <t>km</t>
    </r>
    <r>
      <rPr>
        <vertAlign val="superscript"/>
        <sz val="9"/>
        <color indexed="63"/>
        <rFont val="Calibri"/>
        <family val="2"/>
        <scheme val="minor"/>
      </rPr>
      <t>2</t>
    </r>
    <r>
      <rPr>
        <sz val="9"/>
        <color indexed="63"/>
        <rFont val="Calibri"/>
        <family val="2"/>
        <scheme val="minor"/>
      </rPr>
      <t xml:space="preserve"> in 2015</t>
    </r>
  </si>
  <si>
    <t>China. Hong Kong</t>
  </si>
  <si>
    <t>China. Macao</t>
  </si>
  <si>
    <r>
      <t xml:space="preserve">ClimatePositions - </t>
    </r>
    <r>
      <rPr>
        <sz val="12"/>
        <rFont val="Calibri"/>
        <family val="2"/>
        <scheme val="minor"/>
      </rPr>
      <t>GDP(ppp-$) per capita</t>
    </r>
  </si>
  <si>
    <r>
      <rPr>
        <sz val="8"/>
        <color indexed="10"/>
        <rFont val="Calibri"/>
        <family val="2"/>
        <scheme val="minor"/>
      </rPr>
      <t>Red figures</t>
    </r>
    <r>
      <rPr>
        <sz val="8"/>
        <color indexed="63"/>
        <rFont val="Calibri"/>
        <family val="2"/>
        <scheme val="minor"/>
      </rPr>
      <t xml:space="preserve"> = estimated</t>
    </r>
  </si>
  <si>
    <t xml:space="preserve">CO2 Content in the  </t>
  </si>
  <si>
    <t>atmosphere (ppm)</t>
  </si>
  <si>
    <t>ppm:</t>
  </si>
  <si>
    <t>Annual increase rate</t>
  </si>
  <si>
    <t>Land-Ocean</t>
  </si>
  <si>
    <t>Temperature</t>
  </si>
  <si>
    <t>billions:</t>
  </si>
  <si>
    <t>Sea Level rise</t>
  </si>
  <si>
    <t>(cm per year)</t>
  </si>
  <si>
    <t>cm:</t>
  </si>
  <si>
    <r>
      <t xml:space="preserve">ClimatePositions - </t>
    </r>
    <r>
      <rPr>
        <sz val="12"/>
        <rFont val="Calibri"/>
        <family val="2"/>
        <scheme val="minor"/>
      </rPr>
      <t>Global: CO2 Content, Land-Ocean Temperature, Population and Sea Level</t>
    </r>
  </si>
  <si>
    <r>
      <t>o</t>
    </r>
    <r>
      <rPr>
        <sz val="11"/>
        <color theme="1"/>
        <rFont val="Calibri"/>
        <family val="2"/>
        <scheme val="minor"/>
      </rPr>
      <t>C:</t>
    </r>
  </si>
  <si>
    <t>missing data</t>
  </si>
  <si>
    <t>too small</t>
  </si>
  <si>
    <t>Climate Debt per capita:</t>
  </si>
  <si>
    <t>Total Climate Debt:</t>
  </si>
  <si>
    <t>Change in Free Level of CO2 Emissions</t>
  </si>
  <si>
    <t>in 2019, compared to 1990-1999:</t>
  </si>
  <si>
    <t>as share of GDP</t>
  </si>
  <si>
    <t>Every two years</t>
  </si>
  <si>
    <t>Every year in January</t>
  </si>
  <si>
    <r>
      <t>CO2</t>
    </r>
    <r>
      <rPr>
        <vertAlign val="subscript"/>
        <sz val="10"/>
        <color indexed="63"/>
        <rFont val="Calibri"/>
        <family val="2"/>
        <scheme val="minor"/>
      </rPr>
      <t xml:space="preserve"> </t>
    </r>
    <r>
      <rPr>
        <sz val="10"/>
        <color indexed="63"/>
        <rFont val="Calibri"/>
        <family val="2"/>
        <scheme val="minor"/>
      </rPr>
      <t>Content in the atmosphere, global</t>
    </r>
  </si>
  <si>
    <r>
      <t>CO2</t>
    </r>
    <r>
      <rPr>
        <vertAlign val="subscript"/>
        <sz val="10"/>
        <color indexed="63"/>
        <rFont val="Calibri"/>
        <family val="2"/>
        <scheme val="minor"/>
      </rPr>
      <t xml:space="preserve"> </t>
    </r>
    <r>
      <rPr>
        <sz val="10"/>
        <color indexed="63"/>
        <rFont val="Calibri"/>
        <family val="2"/>
        <scheme val="minor"/>
      </rPr>
      <t>Emissions, countries</t>
    </r>
  </si>
  <si>
    <t>Marine Protection, countries</t>
  </si>
  <si>
    <t>Land/Ocean Temperature, global</t>
  </si>
  <si>
    <r>
      <t>CO2</t>
    </r>
    <r>
      <rPr>
        <b/>
        <sz val="8"/>
        <color indexed="23"/>
        <rFont val="Calibri"/>
        <family val="2"/>
        <scheme val="minor"/>
      </rPr>
      <t xml:space="preserve"> Content in the atmosphere</t>
    </r>
  </si>
  <si>
    <t>Land/Ocean (air) Temperature rise (baseline 1880-1937)</t>
  </si>
  <si>
    <t>2000-2019 (2021)</t>
  </si>
  <si>
    <t> </t>
  </si>
  <si>
    <t>Bosnia and Herz.</t>
  </si>
  <si>
    <r>
      <t>ClimatePositions -</t>
    </r>
    <r>
      <rPr>
        <sz val="12"/>
        <rFont val="Calibri"/>
        <family val="2"/>
        <scheme val="minor"/>
      </rPr>
      <t xml:space="preserve"> Climate Debt 2017</t>
    </r>
  </si>
  <si>
    <r>
      <t xml:space="preserve">ClimatePositions - </t>
    </r>
    <r>
      <rPr>
        <sz val="12"/>
        <rFont val="Calibri"/>
        <family val="2"/>
        <scheme val="minor"/>
      </rPr>
      <t>Calculation 2000-2017</t>
    </r>
  </si>
  <si>
    <t>Climate Debt 2012</t>
  </si>
  <si>
    <t>Climate Debt accumulated since 2000, in US$</t>
  </si>
  <si>
    <t>Share of Population 2015</t>
  </si>
  <si>
    <t>Share of CO2 Emissions 2015</t>
  </si>
  <si>
    <t>Share of Climate Debt 2017</t>
  </si>
  <si>
    <t>(Arab World)</t>
  </si>
  <si>
    <t>(Central Europe &amp; Baltics)</t>
  </si>
  <si>
    <t>(East Asia &amp; Pacific)</t>
  </si>
  <si>
    <t>(Europe &amp; Central Asia)</t>
  </si>
  <si>
    <t>(European Union)</t>
  </si>
  <si>
    <t>(Latin America &amp; Caribbean)</t>
  </si>
  <si>
    <t>(Middle East &amp; North Africa)</t>
  </si>
  <si>
    <t>(Sub-Saharan Africa)</t>
  </si>
  <si>
    <t>GDP (ppp) per capita in international $</t>
  </si>
  <si>
    <t>2000-2016</t>
  </si>
  <si>
    <t>Multil. Funds</t>
  </si>
  <si>
    <t>Funds</t>
  </si>
  <si>
    <t>Countries (199)</t>
  </si>
  <si>
    <t>Climate change financing (Multilateral Funds)</t>
  </si>
  <si>
    <t>Multilateral Funds (Levy paid)</t>
  </si>
  <si>
    <t>Multilateral Funds per capita</t>
  </si>
  <si>
    <t>Funds as share of Climate Debt</t>
  </si>
  <si>
    <t>Boycott Group B</t>
  </si>
  <si>
    <t>Boycott Group A</t>
  </si>
  <si>
    <t>Climate Debt Free</t>
  </si>
  <si>
    <t>Indicator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</si>
</sst>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409]#,##0"/>
    <numFmt numFmtId="165" formatCode="0.0%"/>
    <numFmt numFmtId="166" formatCode="0.0"/>
    <numFmt numFmtId="167" formatCode="0.000%"/>
    <numFmt numFmtId="168" formatCode="[$$-409]#,##0.000"/>
    <numFmt numFmtId="169" formatCode="0.0000"/>
    <numFmt numFmtId="170" formatCode="[$$-409]#,##0.00"/>
    <numFmt numFmtId="171" formatCode="[$$-409]#,##0.0"/>
    <numFmt numFmtId="172" formatCode="#,##0\ [$€-1]"/>
    <numFmt numFmtId="173" formatCode="0.000"/>
    <numFmt numFmtId="174" formatCode="#,##0.0"/>
    <numFmt numFmtId="175" formatCode="#,##0.00\ [$€-1]"/>
    <numFmt numFmtId="176" formatCode="0.00000000"/>
    <numFmt numFmtId="177" formatCode="#,##0.000"/>
  </numFmts>
  <fonts count="162">
    <font>
      <sz val="11"/>
      <color theme="1"/>
      <name val="Calibri"/>
      <family val="2"/>
      <scheme val="minor"/>
    </font>
    <font>
      <sz val="9"/>
      <color indexed="81"/>
      <name val="Tahoma"/>
      <family val="2"/>
    </font>
    <font>
      <sz val="8"/>
      <color theme="1" tint="0.34998626667073579"/>
      <name val="Calibri"/>
      <family val="2"/>
      <scheme val="minor"/>
    </font>
    <font>
      <sz val="12"/>
      <name val="Calibri"/>
      <family val="2"/>
      <scheme val="minor"/>
    </font>
    <font>
      <sz val="10"/>
      <color theme="8" tint="0.79998168889431442"/>
      <name val="Calibri"/>
      <family val="2"/>
      <scheme val="minor"/>
    </font>
    <font>
      <sz val="9"/>
      <color theme="2" tint="-0.749992370372631"/>
      <name val="Calibri"/>
      <family val="2"/>
      <scheme val="minor"/>
    </font>
    <font>
      <sz val="10"/>
      <color rgb="FFFF0000"/>
      <name val="Calibri"/>
      <family val="2"/>
      <scheme val="minor"/>
    </font>
    <font>
      <sz val="10"/>
      <color theme="1" tint="0.34998626667073579"/>
      <name val="Calibri"/>
      <family val="2"/>
      <scheme val="minor"/>
    </font>
    <font>
      <sz val="8"/>
      <color theme="1" tint="0.499984740745262"/>
      <name val="Calibri"/>
      <family val="2"/>
      <scheme val="minor"/>
    </font>
    <font>
      <sz val="10"/>
      <color indexed="63"/>
      <name val="Calibri"/>
      <family val="2"/>
      <scheme val="minor"/>
    </font>
    <font>
      <i/>
      <sz val="10"/>
      <color theme="0" tint="-0.499984740745262"/>
      <name val="Calibri"/>
      <family val="2"/>
      <scheme val="minor"/>
    </font>
    <font>
      <vertAlign val="subscript"/>
      <sz val="10"/>
      <color indexed="63"/>
      <name val="Calibri"/>
      <family val="2"/>
      <scheme val="minor"/>
    </font>
    <font>
      <sz val="10"/>
      <color rgb="FFFFC000"/>
      <name val="Calibri"/>
      <family val="2"/>
      <scheme val="minor"/>
    </font>
    <font>
      <sz val="11"/>
      <color theme="1"/>
      <name val="Calibri"/>
      <family val="2"/>
      <scheme val="minor"/>
    </font>
    <font>
      <sz val="11"/>
      <color rgb="FFFF0000"/>
      <name val="Calibri"/>
      <family val="2"/>
      <scheme val="minor"/>
    </font>
    <font>
      <sz val="10"/>
      <color rgb="FFFF0000"/>
      <name val="Times New Roman"/>
      <family val="1"/>
    </font>
    <font>
      <sz val="8"/>
      <color theme="1" tint="0.249977111117893"/>
      <name val="Calibri"/>
      <family val="2"/>
      <scheme val="minor"/>
    </font>
    <font>
      <sz val="10"/>
      <color indexed="10"/>
      <name val="Calibri"/>
      <family val="2"/>
      <scheme val="minor"/>
    </font>
    <font>
      <b/>
      <sz val="12"/>
      <name val="Calibri"/>
      <family val="2"/>
      <scheme val="minor"/>
    </font>
    <font>
      <sz val="10"/>
      <color theme="6" tint="-0.249977111117893"/>
      <name val="Calibri"/>
      <family val="2"/>
      <scheme val="minor"/>
    </font>
    <font>
      <b/>
      <sz val="10"/>
      <color theme="3" tint="0.39997558519241921"/>
      <name val="Calibri"/>
      <family val="2"/>
      <scheme val="minor"/>
    </font>
    <font>
      <b/>
      <sz val="10"/>
      <color rgb="FFFF0000"/>
      <name val="Calibri"/>
      <family val="2"/>
      <scheme val="minor"/>
    </font>
    <font>
      <sz val="8"/>
      <color indexed="10"/>
      <name val="Calibri"/>
      <family val="2"/>
      <scheme val="minor"/>
    </font>
    <font>
      <sz val="8"/>
      <color indexed="23"/>
      <name val="Calibri"/>
      <family val="2"/>
      <scheme val="minor"/>
    </font>
    <font>
      <sz val="8"/>
      <color indexed="55"/>
      <name val="Calibri"/>
      <family val="2"/>
      <scheme val="minor"/>
    </font>
    <font>
      <sz val="10"/>
      <color indexed="22"/>
      <name val="Calibri"/>
      <family val="2"/>
      <scheme val="minor"/>
    </font>
    <font>
      <sz val="9"/>
      <color indexed="63"/>
      <name val="Calibri"/>
      <family val="2"/>
      <scheme val="minor"/>
    </font>
    <font>
      <sz val="8"/>
      <color indexed="63"/>
      <name val="Calibri"/>
      <family val="2"/>
      <scheme val="minor"/>
    </font>
    <font>
      <b/>
      <sz val="9"/>
      <color indexed="63"/>
      <name val="Calibri"/>
      <family val="2"/>
      <scheme val="minor"/>
    </font>
    <font>
      <sz val="9"/>
      <color rgb="FF0070C0"/>
      <name val="Calibri"/>
      <family val="2"/>
      <scheme val="minor"/>
    </font>
    <font>
      <sz val="9"/>
      <color theme="0" tint="-0.14999847407452621"/>
      <name val="Calibri"/>
      <family val="2"/>
      <scheme val="minor"/>
    </font>
    <font>
      <sz val="10"/>
      <color theme="0" tint="-0.14999847407452621"/>
      <name val="Calibri"/>
      <family val="2"/>
      <scheme val="minor"/>
    </font>
    <font>
      <sz val="10"/>
      <color indexed="8"/>
      <name val="Calibri"/>
      <family val="2"/>
      <scheme val="minor"/>
    </font>
    <font>
      <sz val="10"/>
      <color rgb="FF0070C0"/>
      <name val="Calibri"/>
      <family val="2"/>
      <scheme val="minor"/>
    </font>
    <font>
      <sz val="10"/>
      <name val="Calibri"/>
      <family val="2"/>
      <scheme val="minor"/>
    </font>
    <font>
      <sz val="10"/>
      <color rgb="FFFF0000"/>
      <name val="Arial"/>
      <family val="2"/>
    </font>
    <font>
      <sz val="7.7"/>
      <color theme="1" tint="0.499984740745262"/>
      <name val="Marlett"/>
      <charset val="2"/>
    </font>
    <font>
      <sz val="7.7"/>
      <color indexed="52"/>
      <name val="Marlett"/>
      <charset val="2"/>
    </font>
    <font>
      <sz val="7.7"/>
      <color rgb="FF00B050"/>
      <name val="Marlett"/>
      <charset val="2"/>
    </font>
    <font>
      <sz val="7.7"/>
      <color theme="4" tint="-0.249977111117893"/>
      <name val="Marlett"/>
      <charset val="2"/>
    </font>
    <font>
      <sz val="7.7"/>
      <color theme="3" tint="0.59999389629810485"/>
      <name val="Marlett"/>
      <charset val="2"/>
    </font>
    <font>
      <sz val="9"/>
      <color theme="1" tint="0.14999847407452621"/>
      <name val="Calibri"/>
      <family val="2"/>
      <scheme val="minor"/>
    </font>
    <font>
      <sz val="10"/>
      <color theme="4" tint="-0.249977111117893"/>
      <name val="Calibri"/>
      <family val="2"/>
      <scheme val="minor"/>
    </font>
    <font>
      <sz val="10"/>
      <color theme="0"/>
      <name val="Calibri"/>
      <family val="2"/>
      <scheme val="minor"/>
    </font>
    <font>
      <sz val="9"/>
      <name val="Calibri"/>
      <family val="2"/>
      <scheme val="minor"/>
    </font>
    <font>
      <sz val="8"/>
      <color indexed="62"/>
      <name val="Calibri"/>
      <family val="2"/>
      <scheme val="minor"/>
    </font>
    <font>
      <sz val="8"/>
      <color indexed="57"/>
      <name val="Calibri"/>
      <family val="2"/>
      <scheme val="minor"/>
    </font>
    <font>
      <sz val="7.7"/>
      <color rgb="FFC00000"/>
      <name val="Marlett"/>
      <charset val="2"/>
    </font>
    <font>
      <b/>
      <sz val="9"/>
      <color theme="7" tint="-0.249977111117893"/>
      <name val="Calibri"/>
      <family val="2"/>
      <scheme val="minor"/>
    </font>
    <font>
      <sz val="9"/>
      <color theme="7" tint="-0.249977111117893"/>
      <name val="Calibri"/>
      <family val="2"/>
      <scheme val="minor"/>
    </font>
    <font>
      <sz val="10"/>
      <color theme="7" tint="-0.249977111117893"/>
      <name val="Calibri"/>
      <family val="2"/>
      <scheme val="minor"/>
    </font>
    <font>
      <sz val="10"/>
      <name val="Arial"/>
      <family val="2"/>
    </font>
    <font>
      <sz val="8"/>
      <color theme="0"/>
      <name val="Calibri"/>
      <family val="2"/>
      <scheme val="minor"/>
    </font>
    <font>
      <sz val="8"/>
      <color indexed="18"/>
      <name val="Calibri"/>
      <family val="2"/>
      <scheme val="minor"/>
    </font>
    <font>
      <sz val="8"/>
      <color indexed="12"/>
      <name val="Calibri"/>
      <family val="2"/>
      <scheme val="minor"/>
    </font>
    <font>
      <u/>
      <sz val="8"/>
      <color indexed="18"/>
      <name val="Calibri"/>
      <family val="2"/>
      <scheme val="minor"/>
    </font>
    <font>
      <u/>
      <sz val="8"/>
      <color indexed="23"/>
      <name val="Calibri"/>
      <family val="2"/>
      <scheme val="minor"/>
    </font>
    <font>
      <u/>
      <sz val="8"/>
      <color indexed="12"/>
      <name val="Calibri"/>
      <family val="2"/>
      <scheme val="minor"/>
    </font>
    <font>
      <b/>
      <sz val="8"/>
      <color indexed="18"/>
      <name val="Calibri"/>
      <family val="2"/>
      <scheme val="minor"/>
    </font>
    <font>
      <sz val="10"/>
      <color indexed="21"/>
      <name val="Calibri"/>
      <family val="2"/>
      <scheme val="minor"/>
    </font>
    <font>
      <u/>
      <sz val="10"/>
      <color theme="1" tint="0.249977111117893"/>
      <name val="Calibri"/>
      <family val="2"/>
      <scheme val="minor"/>
    </font>
    <font>
      <sz val="10"/>
      <color indexed="9"/>
      <name val="Calibri"/>
      <family val="2"/>
      <scheme val="minor"/>
    </font>
    <font>
      <b/>
      <u/>
      <sz val="8"/>
      <color indexed="10"/>
      <name val="Calibri"/>
      <family val="2"/>
      <scheme val="minor"/>
    </font>
    <font>
      <b/>
      <u/>
      <sz val="8"/>
      <color rgb="FFFF0000"/>
      <name val="Calibri"/>
      <family val="2"/>
      <scheme val="minor"/>
    </font>
    <font>
      <sz val="8"/>
      <color rgb="FFFF0000"/>
      <name val="Calibri"/>
      <family val="2"/>
      <scheme val="minor"/>
    </font>
    <font>
      <u/>
      <sz val="10"/>
      <name val="Calibri"/>
      <family val="2"/>
      <scheme val="minor"/>
    </font>
    <font>
      <sz val="10"/>
      <color theme="3" tint="0.39997558519241921"/>
      <name val="Calibri"/>
      <family val="2"/>
      <scheme val="minor"/>
    </font>
    <font>
      <sz val="10"/>
      <color indexed="50"/>
      <name val="Calibri"/>
      <family val="2"/>
      <scheme val="minor"/>
    </font>
    <font>
      <sz val="8"/>
      <color indexed="9"/>
      <name val="Calibri"/>
      <family val="2"/>
      <scheme val="minor"/>
    </font>
    <font>
      <sz val="10"/>
      <color rgb="FFC00000"/>
      <name val="Calibri"/>
      <family val="2"/>
      <scheme val="minor"/>
    </font>
    <font>
      <sz val="8"/>
      <color indexed="48"/>
      <name val="Calibri"/>
      <family val="2"/>
      <scheme val="minor"/>
    </font>
    <font>
      <sz val="9"/>
      <color indexed="55"/>
      <name val="Calibri"/>
      <family val="2"/>
      <scheme val="minor"/>
    </font>
    <font>
      <sz val="10"/>
      <color indexed="55"/>
      <name val="Calibri"/>
      <family val="2"/>
      <scheme val="minor"/>
    </font>
    <font>
      <sz val="10"/>
      <color indexed="48"/>
      <name val="Calibri"/>
      <family val="2"/>
      <scheme val="minor"/>
    </font>
    <font>
      <b/>
      <sz val="9"/>
      <name val="Calibri"/>
      <family val="2"/>
      <scheme val="minor"/>
    </font>
    <font>
      <b/>
      <sz val="10"/>
      <name val="Calibri"/>
      <family val="2"/>
      <scheme val="minor"/>
    </font>
    <font>
      <b/>
      <sz val="10"/>
      <color indexed="18"/>
      <name val="Calibri"/>
      <family val="2"/>
      <scheme val="minor"/>
    </font>
    <font>
      <sz val="9"/>
      <color indexed="8"/>
      <name val="Calibri"/>
      <family val="2"/>
      <scheme val="minor"/>
    </font>
    <font>
      <sz val="9"/>
      <color theme="1"/>
      <name val="Calibri"/>
      <family val="2"/>
      <scheme val="minor"/>
    </font>
    <font>
      <sz val="9"/>
      <color rgb="FFC00000"/>
      <name val="Calibri"/>
      <family val="2"/>
      <scheme val="minor"/>
    </font>
    <font>
      <sz val="8.5"/>
      <color indexed="63"/>
      <name val="Calibri"/>
      <family val="2"/>
      <scheme val="minor"/>
    </font>
    <font>
      <vertAlign val="subscript"/>
      <sz val="9"/>
      <color indexed="63"/>
      <name val="Calibri"/>
      <family val="2"/>
      <scheme val="minor"/>
    </font>
    <font>
      <sz val="8.5"/>
      <name val="Calibri"/>
      <family val="2"/>
      <scheme val="minor"/>
    </font>
    <font>
      <u/>
      <sz val="9"/>
      <name val="Calibri"/>
      <family val="2"/>
      <scheme val="minor"/>
    </font>
    <font>
      <b/>
      <sz val="10"/>
      <color indexed="23"/>
      <name val="Calibri"/>
      <family val="2"/>
    </font>
    <font>
      <sz val="10"/>
      <color indexed="23"/>
      <name val="Calibri"/>
      <family val="2"/>
      <scheme val="minor"/>
    </font>
    <font>
      <b/>
      <sz val="8"/>
      <color indexed="23"/>
      <name val="Calibri"/>
      <family val="2"/>
      <scheme val="minor"/>
    </font>
    <font>
      <b/>
      <sz val="10"/>
      <color indexed="63"/>
      <name val="Calibri"/>
      <family val="2"/>
      <scheme val="minor"/>
    </font>
    <font>
      <sz val="8"/>
      <color theme="0" tint="-0.34998626667073579"/>
      <name val="Calibri"/>
      <family val="2"/>
      <scheme val="minor"/>
    </font>
    <font>
      <b/>
      <sz val="10"/>
      <color indexed="23"/>
      <name val="Calibri"/>
      <family val="2"/>
      <scheme val="minor"/>
    </font>
    <font>
      <sz val="9"/>
      <color theme="0" tint="-0.499984740745262"/>
      <name val="Calibri"/>
      <family val="2"/>
      <scheme val="minor"/>
    </font>
    <font>
      <b/>
      <sz val="10"/>
      <color indexed="10"/>
      <name val="Calibri"/>
      <family val="2"/>
      <scheme val="minor"/>
    </font>
    <font>
      <b/>
      <sz val="8"/>
      <color indexed="63"/>
      <name val="Calibri"/>
      <family val="2"/>
      <scheme val="minor"/>
    </font>
    <font>
      <sz val="10"/>
      <color theme="6" tint="0.79998168889431442"/>
      <name val="Calibri"/>
      <family val="2"/>
      <scheme val="minor"/>
    </font>
    <font>
      <b/>
      <vertAlign val="subscript"/>
      <sz val="9"/>
      <color indexed="63"/>
      <name val="Calibri"/>
      <family val="2"/>
      <scheme val="minor"/>
    </font>
    <font>
      <sz val="9"/>
      <color indexed="9"/>
      <name val="Calibri"/>
      <family val="2"/>
      <scheme val="minor"/>
    </font>
    <font>
      <b/>
      <u/>
      <sz val="10"/>
      <color indexed="63"/>
      <name val="Calibri"/>
      <family val="2"/>
      <scheme val="minor"/>
    </font>
    <font>
      <u/>
      <sz val="10"/>
      <color indexed="10"/>
      <name val="Calibri"/>
      <family val="2"/>
      <scheme val="minor"/>
    </font>
    <font>
      <sz val="9"/>
      <color rgb="FFFF0000"/>
      <name val="Calibri"/>
      <family val="2"/>
      <scheme val="minor"/>
    </font>
    <font>
      <sz val="8"/>
      <color theme="0" tint="-0.499984740745262"/>
      <name val="Calibri"/>
      <family val="2"/>
      <scheme val="minor"/>
    </font>
    <font>
      <sz val="8"/>
      <color rgb="FFFFC000"/>
      <name val="Calibri"/>
      <family val="2"/>
      <scheme val="minor"/>
    </font>
    <font>
      <sz val="7.5"/>
      <color rgb="FF00B050"/>
      <name val="Marlett"/>
      <charset val="2"/>
    </font>
    <font>
      <sz val="7.5"/>
      <color theme="4" tint="-0.249977111117893"/>
      <name val="Marlett"/>
      <charset val="2"/>
    </font>
    <font>
      <sz val="7.5"/>
      <color rgb="FFC00000"/>
      <name val="Marlett"/>
      <charset val="2"/>
    </font>
    <font>
      <sz val="9"/>
      <color indexed="23"/>
      <name val="Calibri"/>
      <family val="2"/>
      <scheme val="minor"/>
    </font>
    <font>
      <sz val="9"/>
      <color rgb="FF000000"/>
      <name val="Calibri"/>
      <family val="2"/>
      <scheme val="minor"/>
    </font>
    <font>
      <sz val="9"/>
      <color theme="3" tint="0.39997558519241921"/>
      <name val="Calibri"/>
      <family val="2"/>
      <scheme val="minor"/>
    </font>
    <font>
      <sz val="8"/>
      <color theme="8" tint="-0.249977111117893"/>
      <name val="Calibri"/>
      <family val="2"/>
      <scheme val="minor"/>
    </font>
    <font>
      <sz val="8"/>
      <color theme="3" tint="0.39997558519241921"/>
      <name val="Calibri"/>
      <family val="2"/>
      <scheme val="minor"/>
    </font>
    <font>
      <sz val="8"/>
      <color rgb="FF3366FF"/>
      <name val="Calibri"/>
      <family val="2"/>
      <scheme val="minor"/>
    </font>
    <font>
      <sz val="9"/>
      <color theme="8" tint="-0.249977111117893"/>
      <name val="Calibri"/>
      <family val="2"/>
      <scheme val="minor"/>
    </font>
    <font>
      <sz val="9"/>
      <color theme="4" tint="-0.249977111117893"/>
      <name val="Calibri"/>
      <family val="2"/>
      <scheme val="minor"/>
    </font>
    <font>
      <sz val="10"/>
      <color theme="0"/>
      <name val="Arial"/>
      <family val="2"/>
    </font>
    <font>
      <u/>
      <sz val="10"/>
      <color theme="0"/>
      <name val="Times New Roman"/>
      <family val="1"/>
    </font>
    <font>
      <sz val="9"/>
      <color theme="0"/>
      <name val="Times New Roman"/>
      <family val="1"/>
    </font>
    <font>
      <sz val="11"/>
      <color theme="0"/>
      <name val="Calibri"/>
      <family val="2"/>
      <scheme val="minor"/>
    </font>
    <font>
      <sz val="9"/>
      <name val="Times New Roman"/>
      <family val="1"/>
    </font>
    <font>
      <sz val="9"/>
      <color theme="4" tint="0.59999389629810485"/>
      <name val="Times New Roman"/>
      <family val="1"/>
    </font>
    <font>
      <sz val="9"/>
      <color theme="9" tint="-0.499984740745262"/>
      <name val="Calibri"/>
      <family val="2"/>
      <scheme val="minor"/>
    </font>
    <font>
      <sz val="10"/>
      <color theme="1" tint="0.14999847407452621"/>
      <name val="Calibri"/>
      <family val="2"/>
      <scheme val="minor"/>
    </font>
    <font>
      <sz val="9"/>
      <color theme="4" tint="0.59999389629810485"/>
      <name val="Calibri"/>
      <family val="2"/>
      <scheme val="minor"/>
    </font>
    <font>
      <sz val="8"/>
      <name val="Calibri"/>
      <family val="2"/>
      <scheme val="minor"/>
    </font>
    <font>
      <sz val="9"/>
      <color theme="2" tint="-0.499984740745262"/>
      <name val="Calibri"/>
      <family val="2"/>
      <scheme val="minor"/>
    </font>
    <font>
      <sz val="8"/>
      <color theme="4" tint="-0.249977111117893"/>
      <name val="Calibri"/>
      <family val="2"/>
      <scheme val="minor"/>
    </font>
    <font>
      <sz val="8"/>
      <color theme="2" tint="-0.499984740745262"/>
      <name val="Calibri"/>
      <family val="2"/>
      <scheme val="minor"/>
    </font>
    <font>
      <sz val="9"/>
      <color indexed="81"/>
      <name val="Tahoma"/>
      <charset val="1"/>
    </font>
    <font>
      <sz val="10"/>
      <color theme="9"/>
      <name val="Calibri"/>
      <family val="2"/>
      <scheme val="minor"/>
    </font>
    <font>
      <sz val="10"/>
      <color theme="0" tint="-0.499984740745262"/>
      <name val="Calibri"/>
      <family val="2"/>
      <scheme val="minor"/>
    </font>
    <font>
      <b/>
      <sz val="10"/>
      <color theme="9"/>
      <name val="Calibri"/>
      <family val="2"/>
      <scheme val="minor"/>
    </font>
    <font>
      <b/>
      <sz val="10"/>
      <color indexed="17"/>
      <name val="Calibri"/>
      <family val="2"/>
      <scheme val="minor"/>
    </font>
    <font>
      <u/>
      <sz val="10"/>
      <color theme="0"/>
      <name val="Calibri"/>
      <family val="2"/>
      <scheme val="minor"/>
    </font>
    <font>
      <sz val="9"/>
      <color theme="0"/>
      <name val="Calibri"/>
      <family val="2"/>
      <scheme val="minor"/>
    </font>
    <font>
      <u/>
      <sz val="8"/>
      <color theme="1" tint="0.249977111117893"/>
      <name val="Calibri"/>
      <family val="2"/>
      <scheme val="minor"/>
    </font>
    <font>
      <u/>
      <sz val="10"/>
      <color rgb="FFFF0000"/>
      <name val="Calibri"/>
      <family val="2"/>
      <scheme val="minor"/>
    </font>
    <font>
      <sz val="8"/>
      <color indexed="8"/>
      <name val="Calibri"/>
      <family val="2"/>
      <scheme val="minor"/>
    </font>
    <font>
      <sz val="10"/>
      <color indexed="58"/>
      <name val="Calibri"/>
      <family val="2"/>
      <scheme val="minor"/>
    </font>
    <font>
      <vertAlign val="superscript"/>
      <sz val="8"/>
      <color indexed="23"/>
      <name val="Calibri"/>
      <family val="2"/>
      <scheme val="minor"/>
    </font>
    <font>
      <sz val="9"/>
      <color indexed="48"/>
      <name val="Calibri"/>
      <family val="2"/>
      <scheme val="minor"/>
    </font>
    <font>
      <b/>
      <sz val="9"/>
      <color indexed="12"/>
      <name val="Calibri"/>
      <family val="2"/>
      <scheme val="minor"/>
    </font>
    <font>
      <vertAlign val="superscript"/>
      <sz val="9"/>
      <color indexed="63"/>
      <name val="Calibri"/>
      <family val="2"/>
      <scheme val="minor"/>
    </font>
    <font>
      <u/>
      <sz val="9"/>
      <color indexed="63"/>
      <name val="Calibri"/>
      <family val="2"/>
      <scheme val="minor"/>
    </font>
    <font>
      <sz val="7.7"/>
      <color theme="8" tint="0.39997558519241921"/>
      <name val="Marlett"/>
      <charset val="2"/>
    </font>
    <font>
      <sz val="9"/>
      <color theme="1" tint="0.249977111117893"/>
      <name val="Calibri"/>
      <family val="2"/>
      <scheme val="minor"/>
    </font>
    <font>
      <sz val="8.5"/>
      <color rgb="FFFF0000"/>
      <name val="Calibri"/>
      <family val="2"/>
      <scheme val="minor"/>
    </font>
    <font>
      <u/>
      <sz val="10"/>
      <color indexed="12"/>
      <name val="Arial"/>
      <family val="2"/>
    </font>
    <font>
      <sz val="10"/>
      <color theme="0" tint="-0.34998626667073579"/>
      <name val="Calibri"/>
      <family val="2"/>
      <scheme val="minor"/>
    </font>
    <font>
      <u/>
      <sz val="10"/>
      <color indexed="12"/>
      <name val="Calibri"/>
      <family val="2"/>
      <scheme val="minor"/>
    </font>
    <font>
      <vertAlign val="superscript"/>
      <sz val="10"/>
      <name val="Calibri"/>
      <family val="2"/>
      <scheme val="minor"/>
    </font>
    <font>
      <sz val="10"/>
      <color theme="0" tint="-0.249977111117893"/>
      <name val="Calibri"/>
      <family val="2"/>
      <scheme val="minor"/>
    </font>
    <font>
      <sz val="9.8000000000000007"/>
      <name val="Calibri"/>
      <family val="2"/>
      <scheme val="minor"/>
    </font>
    <font>
      <b/>
      <u/>
      <sz val="9"/>
      <name val="Calibri"/>
      <family val="2"/>
      <scheme val="minor"/>
    </font>
    <font>
      <u/>
      <sz val="10"/>
      <color theme="0" tint="-0.34998626667073579"/>
      <name val="Calibri"/>
      <family val="2"/>
      <scheme val="minor"/>
    </font>
    <font>
      <u/>
      <sz val="10"/>
      <color theme="5" tint="-0.249977111117893"/>
      <name val="Calibri"/>
      <family val="2"/>
      <scheme val="minor"/>
    </font>
    <font>
      <sz val="10"/>
      <color theme="5" tint="-0.249977111117893"/>
      <name val="Calibri"/>
      <family val="2"/>
      <scheme val="minor"/>
    </font>
    <font>
      <sz val="9"/>
      <color indexed="10"/>
      <name val="Calibri"/>
      <family val="2"/>
      <scheme val="minor"/>
    </font>
    <font>
      <sz val="10"/>
      <color theme="1"/>
      <name val="Calibri"/>
      <family val="2"/>
      <scheme val="minor"/>
    </font>
    <font>
      <sz val="9"/>
      <color theme="8" tint="0.39997558519241921"/>
      <name val="Calibri"/>
      <family val="2"/>
      <scheme val="minor"/>
    </font>
    <font>
      <sz val="12"/>
      <color rgb="FF333333"/>
      <name val="Inherit"/>
      <charset val="1"/>
    </font>
    <font>
      <sz val="11"/>
      <name val="Calibri"/>
      <family val="2"/>
      <scheme val="minor"/>
    </font>
    <font>
      <sz val="7.5"/>
      <color theme="1" tint="0.34998626667073579"/>
      <name val="Marlett"/>
      <charset val="2"/>
    </font>
    <font>
      <b/>
      <sz val="10"/>
      <color theme="9" tint="-0.249977111117893"/>
      <name val="Calibri"/>
      <family val="2"/>
      <scheme val="minor"/>
    </font>
    <font>
      <b/>
      <sz val="11"/>
      <name val="Calibri"/>
      <family val="2"/>
      <scheme val="minor"/>
    </font>
  </fonts>
  <fills count="23">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969696"/>
        <bgColor indexed="64"/>
      </patternFill>
    </fill>
    <fill>
      <patternFill patternType="solid">
        <fgColor indexed="31"/>
        <bgColor indexed="64"/>
      </patternFill>
    </fill>
    <fill>
      <patternFill patternType="solid">
        <fgColor theme="0" tint="-0.249977111117893"/>
        <bgColor indexed="64"/>
      </patternFill>
    </fill>
    <fill>
      <patternFill patternType="solid">
        <fgColor theme="6"/>
        <bgColor indexed="64"/>
      </patternFill>
    </fill>
    <fill>
      <patternFill patternType="solid">
        <fgColor indexed="8"/>
        <bgColor indexed="64"/>
      </patternFill>
    </fill>
    <fill>
      <patternFill patternType="solid">
        <fgColor indexed="22"/>
        <bgColor indexed="64"/>
      </patternFill>
    </fill>
    <fill>
      <patternFill patternType="solid">
        <fgColor indexed="27"/>
        <bgColor indexed="64"/>
      </patternFill>
    </fill>
    <fill>
      <patternFill patternType="solid">
        <fgColor rgb="FFFFCC00"/>
        <bgColor indexed="64"/>
      </patternFill>
    </fill>
    <fill>
      <patternFill patternType="solid">
        <fgColor theme="4" tint="0.59999389629810485"/>
        <bgColor indexed="64"/>
      </patternFill>
    </fill>
    <fill>
      <patternFill patternType="solid">
        <fgColor theme="6" tint="0.59999389629810485"/>
        <bgColor rgb="FF000000"/>
      </patternFill>
    </fill>
    <fill>
      <patternFill patternType="solid">
        <fgColor theme="4" tint="0.39997558519241921"/>
        <bgColor rgb="FF000000"/>
      </patternFill>
    </fill>
    <fill>
      <patternFill patternType="solid">
        <fgColor theme="2" tint="-9.9978637043366805E-2"/>
        <bgColor indexed="64"/>
      </patternFill>
    </fill>
    <fill>
      <patternFill patternType="solid">
        <fgColor rgb="FFFFC000"/>
        <bgColor indexed="64"/>
      </patternFill>
    </fill>
    <fill>
      <patternFill patternType="solid">
        <fgColor theme="8" tint="0.59999389629810485"/>
        <bgColor indexed="64"/>
      </patternFill>
    </fill>
  </fills>
  <borders count="40">
    <border>
      <left/>
      <right/>
      <top/>
      <bottom/>
      <diagonal/>
    </border>
    <border>
      <left style="thin">
        <color rgb="FFFFCC00"/>
      </left>
      <right/>
      <top style="thin">
        <color rgb="FFFFCC00"/>
      </top>
      <bottom/>
      <diagonal/>
    </border>
    <border>
      <left style="thin">
        <color rgb="FFFFCC00"/>
      </left>
      <right style="thin">
        <color rgb="FFFFCC00"/>
      </right>
      <top style="thin">
        <color rgb="FFFFCC00"/>
      </top>
      <bottom/>
      <diagonal/>
    </border>
    <border>
      <left style="thin">
        <color rgb="FFFFCC00"/>
      </left>
      <right style="thin">
        <color rgb="FFFFC000"/>
      </right>
      <top style="thin">
        <color rgb="FFFFCC00"/>
      </top>
      <bottom/>
      <diagonal/>
    </border>
    <border>
      <left style="thin">
        <color rgb="FFFFCC00"/>
      </left>
      <right/>
      <top style="thin">
        <color rgb="FFFFCC00"/>
      </top>
      <bottom style="thin">
        <color rgb="FFFFCC00"/>
      </bottom>
      <diagonal/>
    </border>
    <border>
      <left style="thin">
        <color rgb="FFFFCC00"/>
      </left>
      <right style="thin">
        <color rgb="FFFFCC00"/>
      </right>
      <top style="thin">
        <color rgb="FFFFCC00"/>
      </top>
      <bottom style="thin">
        <color rgb="FFFFCC00"/>
      </bottom>
      <diagonal/>
    </border>
    <border>
      <left style="thin">
        <color rgb="FFFFCC00"/>
      </left>
      <right style="thin">
        <color rgb="FFFFC000"/>
      </right>
      <top style="thin">
        <color rgb="FFFFCC00"/>
      </top>
      <bottom style="thin">
        <color rgb="FFFFCC00"/>
      </bottom>
      <diagonal/>
    </border>
    <border>
      <left style="thin">
        <color rgb="FFFFCC00"/>
      </left>
      <right/>
      <top/>
      <bottom/>
      <diagonal/>
    </border>
    <border>
      <left style="thin">
        <color rgb="FFFFCC00"/>
      </left>
      <right style="thin">
        <color rgb="FFFFCC00"/>
      </right>
      <top/>
      <bottom/>
      <diagonal/>
    </border>
    <border>
      <left style="thin">
        <color rgb="FFFFCC00"/>
      </left>
      <right style="thin">
        <color rgb="FFFFC000"/>
      </right>
      <top/>
      <bottom/>
      <diagonal/>
    </border>
    <border>
      <left style="thin">
        <color rgb="FFFFCC00"/>
      </left>
      <right style="thin">
        <color rgb="FFFFCC00"/>
      </right>
      <top style="thin">
        <color rgb="FFFFCC00"/>
      </top>
      <bottom style="thin">
        <color rgb="FFFFC000"/>
      </bottom>
      <diagonal/>
    </border>
    <border>
      <left style="thin">
        <color rgb="FFFFCC00"/>
      </left>
      <right style="thin">
        <color rgb="FFFFC000"/>
      </right>
      <top style="thin">
        <color rgb="FFFFCC00"/>
      </top>
      <bottom style="thin">
        <color rgb="FFFFC000"/>
      </bottom>
      <diagonal/>
    </border>
    <border>
      <left style="thin">
        <color rgb="FFFFCC00"/>
      </left>
      <right/>
      <top style="thin">
        <color rgb="FFFFC000"/>
      </top>
      <bottom style="thin">
        <color rgb="FFFFC000"/>
      </bottom>
      <diagonal/>
    </border>
    <border>
      <left style="thin">
        <color rgb="FFFFCC00"/>
      </left>
      <right style="thin">
        <color rgb="FFFFCC00"/>
      </right>
      <top style="thin">
        <color rgb="FFFFC000"/>
      </top>
      <bottom style="thin">
        <color rgb="FFFFC000"/>
      </bottom>
      <diagonal/>
    </border>
    <border>
      <left style="thin">
        <color rgb="FFFFCC00"/>
      </left>
      <right style="thin">
        <color rgb="FFFFC000"/>
      </right>
      <top style="thin">
        <color rgb="FFFFC000"/>
      </top>
      <bottom style="thin">
        <color rgb="FFFFC000"/>
      </bottom>
      <diagonal/>
    </border>
    <border>
      <left/>
      <right/>
      <top/>
      <bottom style="thin">
        <color indexed="23"/>
      </bottom>
      <diagonal/>
    </border>
    <border>
      <left/>
      <right/>
      <top/>
      <bottom style="thin">
        <color indexed="55"/>
      </bottom>
      <diagonal/>
    </border>
    <border>
      <left/>
      <right/>
      <top style="thin">
        <color indexed="55"/>
      </top>
      <bottom style="thin">
        <color indexed="55"/>
      </bottom>
      <diagonal/>
    </border>
    <border>
      <left/>
      <right style="thick">
        <color rgb="FFFFCC00"/>
      </right>
      <top/>
      <bottom/>
      <diagonal/>
    </border>
    <border>
      <left/>
      <right style="thick">
        <color rgb="FFFFC000"/>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right/>
      <top/>
      <bottom style="thin">
        <color indexed="64"/>
      </bottom>
      <diagonal/>
    </border>
    <border>
      <left style="thick">
        <color rgb="FFFFCC00"/>
      </left>
      <right/>
      <top/>
      <bottom/>
      <diagonal/>
    </border>
    <border>
      <left/>
      <right style="thin">
        <color indexed="23"/>
      </right>
      <top/>
      <bottom/>
      <diagonal/>
    </border>
    <border>
      <left/>
      <right style="thin">
        <color theme="1" tint="0.499984740745262"/>
      </right>
      <top/>
      <bottom/>
      <diagonal/>
    </border>
    <border>
      <left/>
      <right style="thin">
        <color indexed="23"/>
      </right>
      <top/>
      <bottom style="thin">
        <color indexed="23"/>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style="dashed">
        <color rgb="FFBBBBBB"/>
      </left>
      <right style="dashed">
        <color rgb="FFBBBBBB"/>
      </right>
      <top style="dashed">
        <color rgb="FFBBBBBB"/>
      </top>
      <bottom style="dashed">
        <color rgb="FFBBBBBB"/>
      </bottom>
      <diagonal/>
    </border>
    <border>
      <left/>
      <right style="thick">
        <color rgb="FFFFC000"/>
      </right>
      <top style="thin">
        <color indexed="55"/>
      </top>
      <bottom style="thin">
        <color indexed="55"/>
      </bottom>
      <diagonal/>
    </border>
  </borders>
  <cellStyleXfs count="4">
    <xf numFmtId="0" fontId="0" fillId="0" borderId="0"/>
    <xf numFmtId="9" fontId="13" fillId="0" borderId="0" applyFont="0" applyFill="0" applyBorder="0" applyAlignment="0" applyProtection="0"/>
    <xf numFmtId="43" fontId="13" fillId="0" borderId="0" applyFont="0" applyFill="0" applyBorder="0" applyAlignment="0" applyProtection="0"/>
    <xf numFmtId="0" fontId="144" fillId="0" borderId="0" applyNumberFormat="0" applyFill="0" applyBorder="0" applyAlignment="0" applyProtection="0">
      <alignment vertical="top"/>
      <protection locked="0"/>
    </xf>
  </cellStyleXfs>
  <cellXfs count="744">
    <xf numFmtId="0" fontId="0" fillId="0" borderId="0" xfId="0"/>
    <xf numFmtId="0" fontId="0" fillId="2" borderId="0" xfId="0" applyFont="1" applyFill="1"/>
    <xf numFmtId="0" fontId="0" fillId="0" borderId="0" xfId="0" applyFont="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3" fillId="2" borderId="0" xfId="0" applyFont="1" applyFill="1" applyAlignment="1">
      <alignment horizontal="left"/>
    </xf>
    <xf numFmtId="0" fontId="7" fillId="2" borderId="0" xfId="0" applyFont="1" applyFill="1" applyAlignment="1">
      <alignment horizontal="center"/>
    </xf>
    <xf numFmtId="0" fontId="8" fillId="2" borderId="0" xfId="0" applyFont="1" applyFill="1"/>
    <xf numFmtId="0" fontId="9" fillId="4" borderId="1" xfId="0" applyFont="1" applyFill="1" applyBorder="1"/>
    <xf numFmtId="0" fontId="9" fillId="4" borderId="2" xfId="0" applyFont="1" applyFill="1" applyBorder="1" applyAlignment="1">
      <alignment horizontal="center"/>
    </xf>
    <xf numFmtId="0" fontId="9" fillId="4" borderId="3" xfId="0" applyFont="1" applyFill="1" applyBorder="1" applyAlignment="1">
      <alignment horizontal="center"/>
    </xf>
    <xf numFmtId="0" fontId="10" fillId="4" borderId="3" xfId="0" applyFont="1" applyFill="1" applyBorder="1" applyAlignment="1">
      <alignment horizontal="left"/>
    </xf>
    <xf numFmtId="0" fontId="9" fillId="4" borderId="4" xfId="0" applyFont="1" applyFill="1" applyBorder="1"/>
    <xf numFmtId="0" fontId="9" fillId="4" borderId="5" xfId="0" applyFont="1" applyFill="1" applyBorder="1" applyAlignment="1">
      <alignment horizontal="center"/>
    </xf>
    <xf numFmtId="0" fontId="9" fillId="4" borderId="6" xfId="0" applyFont="1" applyFill="1" applyBorder="1" applyAlignment="1">
      <alignment horizontal="center"/>
    </xf>
    <xf numFmtId="0" fontId="9" fillId="4" borderId="7" xfId="0" applyFont="1" applyFill="1" applyBorder="1"/>
    <xf numFmtId="0" fontId="9" fillId="4" borderId="8" xfId="0" applyFont="1" applyFill="1" applyBorder="1" applyAlignment="1">
      <alignment horizontal="center"/>
    </xf>
    <xf numFmtId="0" fontId="9" fillId="4" borderId="9" xfId="0" applyFont="1" applyFill="1" applyBorder="1" applyAlignment="1">
      <alignment horizontal="center"/>
    </xf>
    <xf numFmtId="0" fontId="10" fillId="4" borderId="6" xfId="0" applyFont="1" applyFill="1" applyBorder="1" applyAlignment="1">
      <alignment horizontal="left"/>
    </xf>
    <xf numFmtId="0" fontId="9" fillId="2" borderId="7" xfId="0" applyFont="1" applyFill="1" applyBorder="1"/>
    <xf numFmtId="0" fontId="9" fillId="2" borderId="8" xfId="0" applyFont="1" applyFill="1" applyBorder="1" applyAlignment="1">
      <alignment horizontal="center"/>
    </xf>
    <xf numFmtId="0" fontId="9" fillId="2" borderId="9" xfId="0" applyFont="1" applyFill="1" applyBorder="1" applyAlignment="1">
      <alignment horizontal="center"/>
    </xf>
    <xf numFmtId="0" fontId="10" fillId="2" borderId="9" xfId="0" applyFont="1" applyFill="1" applyBorder="1" applyAlignment="1">
      <alignment horizontal="left"/>
    </xf>
    <xf numFmtId="0" fontId="9" fillId="2" borderId="4" xfId="0" applyFont="1" applyFill="1" applyBorder="1"/>
    <xf numFmtId="0" fontId="9" fillId="2" borderId="5" xfId="0" applyFont="1" applyFill="1" applyBorder="1" applyAlignment="1">
      <alignment horizontal="center"/>
    </xf>
    <xf numFmtId="0" fontId="9" fillId="2" borderId="6" xfId="0" applyFont="1" applyFill="1" applyBorder="1" applyAlignment="1">
      <alignment horizontal="center"/>
    </xf>
    <xf numFmtId="0" fontId="10" fillId="2" borderId="6" xfId="0" applyFont="1" applyFill="1" applyBorder="1" applyAlignment="1">
      <alignment horizontal="left"/>
    </xf>
    <xf numFmtId="0" fontId="12" fillId="2" borderId="0" xfId="0" applyFont="1" applyFill="1"/>
    <xf numFmtId="0" fontId="9" fillId="2" borderId="10" xfId="0" applyFont="1" applyFill="1" applyBorder="1"/>
    <xf numFmtId="0" fontId="9" fillId="2" borderId="10" xfId="0" applyFont="1" applyFill="1" applyBorder="1" applyAlignment="1">
      <alignment horizontal="center"/>
    </xf>
    <xf numFmtId="0" fontId="9" fillId="2" borderId="11" xfId="0" applyFont="1" applyFill="1" applyBorder="1" applyAlignment="1">
      <alignment horizontal="center"/>
    </xf>
    <xf numFmtId="0" fontId="10" fillId="2" borderId="11" xfId="0" applyFont="1" applyFill="1" applyBorder="1" applyAlignment="1">
      <alignment horizontal="left"/>
    </xf>
    <xf numFmtId="0" fontId="9" fillId="2" borderId="12" xfId="0" applyFont="1" applyFill="1" applyBorder="1"/>
    <xf numFmtId="0" fontId="9" fillId="2" borderId="13" xfId="0" applyFont="1" applyFill="1" applyBorder="1" applyAlignment="1">
      <alignment horizontal="center"/>
    </xf>
    <xf numFmtId="0" fontId="9" fillId="2" borderId="14" xfId="0" applyFont="1" applyFill="1" applyBorder="1" applyAlignment="1">
      <alignment horizontal="center"/>
    </xf>
    <xf numFmtId="0" fontId="10" fillId="2" borderId="14" xfId="0" applyFont="1" applyFill="1" applyBorder="1" applyAlignment="1">
      <alignment horizontal="left"/>
    </xf>
    <xf numFmtId="0" fontId="10" fillId="2" borderId="0" xfId="0" applyFont="1" applyFill="1" applyAlignment="1">
      <alignment horizontal="left"/>
    </xf>
    <xf numFmtId="0" fontId="9" fillId="3" borderId="0" xfId="0" applyFont="1" applyFill="1" applyBorder="1" applyAlignment="1">
      <alignment horizontal="center"/>
    </xf>
    <xf numFmtId="165" fontId="0" fillId="0" borderId="0" xfId="1" applyNumberFormat="1" applyFont="1"/>
    <xf numFmtId="10" fontId="0" fillId="0" borderId="0" xfId="1" applyNumberFormat="1" applyFont="1"/>
    <xf numFmtId="0" fontId="0" fillId="0" borderId="0" xfId="0" applyFill="1"/>
    <xf numFmtId="49" fontId="16" fillId="0" borderId="0" xfId="0" applyNumberFormat="1" applyFont="1" applyFill="1"/>
    <xf numFmtId="0" fontId="17" fillId="0" borderId="0" xfId="0" applyFont="1"/>
    <xf numFmtId="0" fontId="17" fillId="0" borderId="0" xfId="0" applyFont="1" applyAlignment="1">
      <alignment horizontal="center"/>
    </xf>
    <xf numFmtId="0" fontId="18" fillId="0" borderId="0" xfId="0" quotePrefix="1" applyFont="1" applyAlignment="1">
      <alignment horizontal="left"/>
    </xf>
    <xf numFmtId="0" fontId="19" fillId="0" borderId="0" xfId="0" applyFont="1"/>
    <xf numFmtId="0" fontId="20" fillId="0" borderId="0" xfId="0" applyFont="1" applyAlignment="1">
      <alignment horizontal="center"/>
    </xf>
    <xf numFmtId="164" fontId="21" fillId="0" borderId="0" xfId="0" applyNumberFormat="1" applyFont="1" applyAlignment="1">
      <alignment horizontal="center"/>
    </xf>
    <xf numFmtId="0" fontId="22" fillId="0" borderId="0" xfId="0" applyFont="1" applyAlignment="1">
      <alignment horizontal="center"/>
    </xf>
    <xf numFmtId="0" fontId="23" fillId="0" borderId="0" xfId="0" applyFont="1" applyAlignment="1">
      <alignment horizontal="left"/>
    </xf>
    <xf numFmtId="0" fontId="25" fillId="0" borderId="0" xfId="0" applyFont="1" applyFill="1" applyBorder="1"/>
    <xf numFmtId="0" fontId="0" fillId="0" borderId="0" xfId="0" applyFont="1" applyAlignment="1">
      <alignment horizontal="center"/>
    </xf>
    <xf numFmtId="0" fontId="9" fillId="6" borderId="0" xfId="0" applyFont="1" applyFill="1" applyBorder="1"/>
    <xf numFmtId="0" fontId="26" fillId="6" borderId="0" xfId="0" quotePrefix="1" applyFont="1" applyFill="1" applyBorder="1" applyAlignment="1">
      <alignment horizontal="center"/>
    </xf>
    <xf numFmtId="0" fontId="26" fillId="6" borderId="0" xfId="0" applyFont="1" applyFill="1" applyBorder="1" applyAlignment="1">
      <alignment horizontal="center"/>
    </xf>
    <xf numFmtId="0" fontId="26" fillId="6" borderId="15" xfId="0" applyFont="1" applyFill="1" applyBorder="1" applyAlignment="1">
      <alignment horizontal="left"/>
    </xf>
    <xf numFmtId="0" fontId="26" fillId="6" borderId="15" xfId="0" quotePrefix="1" applyFont="1" applyFill="1" applyBorder="1" applyAlignment="1">
      <alignment horizontal="center"/>
    </xf>
    <xf numFmtId="0" fontId="9" fillId="6" borderId="15" xfId="0" applyFont="1" applyFill="1" applyBorder="1"/>
    <xf numFmtId="0" fontId="0" fillId="0" borderId="0" xfId="0" applyFont="1" applyFill="1"/>
    <xf numFmtId="10" fontId="33" fillId="6" borderId="17" xfId="0" applyNumberFormat="1" applyFont="1" applyFill="1" applyBorder="1" applyAlignment="1" applyProtection="1">
      <alignment horizontal="center"/>
      <protection locked="0"/>
    </xf>
    <xf numFmtId="0" fontId="35" fillId="0" borderId="0" xfId="0" applyFont="1"/>
    <xf numFmtId="0" fontId="36" fillId="0" borderId="18" xfId="0" applyFont="1" applyBorder="1" applyAlignment="1">
      <alignment horizontal="right"/>
    </xf>
    <xf numFmtId="0" fontId="37" fillId="0" borderId="18" xfId="0" applyFont="1" applyBorder="1" applyAlignment="1">
      <alignment horizontal="right"/>
    </xf>
    <xf numFmtId="0" fontId="38" fillId="0" borderId="18" xfId="0" applyFont="1" applyBorder="1" applyAlignment="1">
      <alignment horizontal="right"/>
    </xf>
    <xf numFmtId="0" fontId="39" fillId="0" borderId="18" xfId="0" applyFont="1" applyBorder="1" applyAlignment="1">
      <alignment horizontal="right"/>
    </xf>
    <xf numFmtId="0" fontId="40" fillId="0" borderId="18" xfId="0" applyFont="1" applyBorder="1" applyAlignment="1">
      <alignment horizontal="right"/>
    </xf>
    <xf numFmtId="0" fontId="15" fillId="0" borderId="0" xfId="0" applyFont="1" applyFill="1" applyBorder="1" applyAlignment="1">
      <alignment horizontal="center"/>
    </xf>
    <xf numFmtId="0" fontId="3" fillId="0" borderId="0" xfId="0" applyFont="1"/>
    <xf numFmtId="0" fontId="21" fillId="0" borderId="0" xfId="0" applyFont="1" applyAlignment="1">
      <alignment horizontal="center"/>
    </xf>
    <xf numFmtId="0" fontId="6" fillId="0" borderId="0" xfId="0" applyFont="1" applyAlignment="1">
      <alignment horizontal="center"/>
    </xf>
    <xf numFmtId="17" fontId="6" fillId="0" borderId="0" xfId="0" quotePrefix="1" applyNumberFormat="1" applyFont="1" applyFill="1" applyBorder="1" applyAlignment="1">
      <alignment horizontal="left"/>
    </xf>
    <xf numFmtId="0" fontId="17" fillId="0" borderId="0" xfId="0" applyFont="1" applyAlignment="1">
      <alignment horizontal="left"/>
    </xf>
    <xf numFmtId="0" fontId="41" fillId="6" borderId="16" xfId="0" applyFont="1" applyFill="1" applyBorder="1" applyAlignment="1">
      <alignment horizontal="center"/>
    </xf>
    <xf numFmtId="0" fontId="41" fillId="6" borderId="0" xfId="0" applyFont="1" applyFill="1" applyBorder="1" applyAlignment="1">
      <alignment horizontal="left"/>
    </xf>
    <xf numFmtId="164" fontId="41" fillId="6" borderId="0" xfId="0" applyNumberFormat="1" applyFont="1" applyFill="1" applyBorder="1" applyAlignment="1">
      <alignment horizontal="center"/>
    </xf>
    <xf numFmtId="0" fontId="0" fillId="0" borderId="0" xfId="0" applyFont="1" applyBorder="1"/>
    <xf numFmtId="0" fontId="42" fillId="0" borderId="0" xfId="0" applyFont="1"/>
    <xf numFmtId="0" fontId="26" fillId="6" borderId="0" xfId="0" applyFont="1" applyFill="1" applyBorder="1"/>
    <xf numFmtId="0" fontId="6" fillId="0" borderId="0" xfId="0" applyFont="1"/>
    <xf numFmtId="0" fontId="43" fillId="0" borderId="0" xfId="0" applyFont="1"/>
    <xf numFmtId="164" fontId="44" fillId="6" borderId="0" xfId="0" applyNumberFormat="1" applyFont="1" applyFill="1" applyBorder="1" applyAlignment="1">
      <alignment horizontal="center"/>
    </xf>
    <xf numFmtId="0" fontId="28" fillId="2" borderId="0" xfId="0" applyFont="1" applyFill="1" applyBorder="1"/>
    <xf numFmtId="164" fontId="44" fillId="3" borderId="0" xfId="0" applyNumberFormat="1" applyFont="1" applyFill="1" applyBorder="1" applyAlignment="1">
      <alignment horizontal="center"/>
    </xf>
    <xf numFmtId="164" fontId="44" fillId="3" borderId="19" xfId="0" applyNumberFormat="1" applyFont="1" applyFill="1" applyBorder="1" applyAlignment="1">
      <alignment horizontal="center"/>
    </xf>
    <xf numFmtId="2" fontId="43" fillId="0" borderId="0" xfId="0" applyNumberFormat="1" applyFont="1"/>
    <xf numFmtId="2" fontId="43" fillId="0" borderId="0" xfId="0" applyNumberFormat="1" applyFont="1" applyFill="1"/>
    <xf numFmtId="0" fontId="6" fillId="0" borderId="0" xfId="0" applyFont="1" applyBorder="1"/>
    <xf numFmtId="0" fontId="28" fillId="2" borderId="0" xfId="0" quotePrefix="1" applyFont="1" applyFill="1" applyBorder="1" applyAlignment="1">
      <alignment horizontal="left"/>
    </xf>
    <xf numFmtId="0" fontId="6" fillId="0" borderId="0" xfId="0" applyFont="1" applyFill="1" applyBorder="1"/>
    <xf numFmtId="164" fontId="6" fillId="0" borderId="0" xfId="0" applyNumberFormat="1" applyFont="1" applyFill="1" applyBorder="1" applyAlignment="1">
      <alignment horizontal="center"/>
    </xf>
    <xf numFmtId="164" fontId="17" fillId="0" borderId="0" xfId="0" applyNumberFormat="1" applyFont="1" applyBorder="1"/>
    <xf numFmtId="0" fontId="43" fillId="0" borderId="0" xfId="0" applyFont="1" applyFill="1" applyBorder="1"/>
    <xf numFmtId="164" fontId="43" fillId="0" borderId="0" xfId="0" applyNumberFormat="1" applyFont="1" applyFill="1" applyBorder="1" applyAlignment="1">
      <alignment horizontal="center"/>
    </xf>
    <xf numFmtId="164" fontId="34" fillId="0" borderId="0" xfId="0" applyNumberFormat="1" applyFont="1" applyBorder="1"/>
    <xf numFmtId="0" fontId="27" fillId="6" borderId="0" xfId="0" applyFont="1" applyFill="1" applyBorder="1" applyAlignment="1">
      <alignment horizontal="left"/>
    </xf>
    <xf numFmtId="0" fontId="27" fillId="6" borderId="15" xfId="0" applyFont="1" applyFill="1" applyBorder="1" applyAlignment="1">
      <alignment horizontal="left"/>
    </xf>
    <xf numFmtId="0" fontId="26" fillId="6" borderId="0" xfId="0" quotePrefix="1" applyFont="1" applyFill="1" applyBorder="1" applyAlignment="1">
      <alignment horizontal="left"/>
    </xf>
    <xf numFmtId="0" fontId="28" fillId="6" borderId="0" xfId="0" applyFont="1" applyFill="1" applyBorder="1"/>
    <xf numFmtId="164" fontId="34" fillId="0" borderId="18" xfId="0" applyNumberFormat="1" applyFont="1" applyBorder="1"/>
    <xf numFmtId="1" fontId="6" fillId="0" borderId="0" xfId="0" applyNumberFormat="1" applyFont="1"/>
    <xf numFmtId="3" fontId="6" fillId="0" borderId="0" xfId="0" applyNumberFormat="1" applyFont="1"/>
    <xf numFmtId="164" fontId="44" fillId="7" borderId="0" xfId="0" applyNumberFormat="1" applyFont="1" applyFill="1" applyBorder="1" applyAlignment="1">
      <alignment horizontal="center"/>
    </xf>
    <xf numFmtId="0" fontId="28" fillId="2" borderId="0" xfId="0" applyFont="1" applyFill="1"/>
    <xf numFmtId="167" fontId="44" fillId="6" borderId="0" xfId="1" applyNumberFormat="1" applyFont="1" applyFill="1" applyBorder="1" applyAlignment="1">
      <alignment horizontal="center"/>
    </xf>
    <xf numFmtId="168" fontId="44" fillId="6" borderId="0" xfId="0" applyNumberFormat="1" applyFont="1" applyFill="1" applyBorder="1" applyAlignment="1">
      <alignment horizontal="center"/>
    </xf>
    <xf numFmtId="164" fontId="34" fillId="0" borderId="19" xfId="0" applyNumberFormat="1" applyFont="1" applyBorder="1"/>
    <xf numFmtId="0" fontId="47" fillId="0" borderId="18" xfId="0" applyFont="1" applyBorder="1" applyAlignment="1">
      <alignment horizontal="right"/>
    </xf>
    <xf numFmtId="0" fontId="48" fillId="2" borderId="0" xfId="0" applyFont="1" applyFill="1" applyBorder="1"/>
    <xf numFmtId="164" fontId="49" fillId="2" borderId="0" xfId="0" applyNumberFormat="1" applyFont="1" applyFill="1" applyBorder="1" applyAlignment="1">
      <alignment horizontal="center"/>
    </xf>
    <xf numFmtId="164" fontId="49" fillId="2" borderId="19" xfId="0" applyNumberFormat="1" applyFont="1" applyFill="1" applyBorder="1" applyAlignment="1">
      <alignment horizontal="center"/>
    </xf>
    <xf numFmtId="164" fontId="44" fillId="8" borderId="0" xfId="0" applyNumberFormat="1" applyFont="1" applyFill="1" applyBorder="1" applyAlignment="1">
      <alignment horizontal="center"/>
    </xf>
    <xf numFmtId="164" fontId="44" fillId="8" borderId="19" xfId="0" applyNumberFormat="1" applyFont="1" applyFill="1" applyBorder="1" applyAlignment="1">
      <alignment horizontal="center"/>
    </xf>
    <xf numFmtId="10" fontId="50" fillId="6" borderId="17" xfId="0" applyNumberFormat="1" applyFont="1" applyFill="1" applyBorder="1" applyAlignment="1" applyProtection="1">
      <alignment horizontal="center"/>
      <protection locked="0"/>
    </xf>
    <xf numFmtId="0" fontId="14" fillId="0" borderId="0" xfId="0" applyFont="1"/>
    <xf numFmtId="0" fontId="43" fillId="0" borderId="0" xfId="0" applyFont="1" applyBorder="1"/>
    <xf numFmtId="10" fontId="44" fillId="2" borderId="0" xfId="1" applyNumberFormat="1" applyFont="1" applyFill="1" applyBorder="1" applyAlignment="1">
      <alignment horizontal="center"/>
    </xf>
    <xf numFmtId="10" fontId="44" fillId="2" borderId="19" xfId="1" applyNumberFormat="1" applyFont="1" applyFill="1" applyBorder="1" applyAlignment="1">
      <alignment horizontal="center"/>
    </xf>
    <xf numFmtId="10" fontId="44" fillId="6" borderId="0" xfId="1" applyNumberFormat="1" applyFont="1" applyFill="1" applyBorder="1" applyAlignment="1">
      <alignment horizontal="center"/>
    </xf>
    <xf numFmtId="9" fontId="44" fillId="2" borderId="0" xfId="1" applyNumberFormat="1" applyFont="1" applyFill="1" applyBorder="1" applyAlignment="1">
      <alignment horizontal="center"/>
    </xf>
    <xf numFmtId="9" fontId="44" fillId="2" borderId="19" xfId="1" applyFont="1" applyFill="1" applyBorder="1" applyAlignment="1">
      <alignment horizontal="center"/>
    </xf>
    <xf numFmtId="10" fontId="44" fillId="7" borderId="0" xfId="1" applyNumberFormat="1" applyFont="1" applyFill="1" applyBorder="1" applyAlignment="1">
      <alignment horizontal="center"/>
    </xf>
    <xf numFmtId="9" fontId="44" fillId="7" borderId="0" xfId="1" applyNumberFormat="1" applyFont="1" applyFill="1" applyBorder="1" applyAlignment="1">
      <alignment horizontal="center"/>
    </xf>
    <xf numFmtId="0" fontId="26" fillId="0" borderId="0" xfId="0" applyFont="1"/>
    <xf numFmtId="0" fontId="9" fillId="0" borderId="0" xfId="0" applyFont="1"/>
    <xf numFmtId="0" fontId="23" fillId="0" borderId="0" xfId="0" quotePrefix="1" applyFont="1" applyAlignment="1">
      <alignment horizontal="center"/>
    </xf>
    <xf numFmtId="166" fontId="17" fillId="0" borderId="0" xfId="0" applyNumberFormat="1" applyFont="1"/>
    <xf numFmtId="166" fontId="17" fillId="0" borderId="0" xfId="0" applyNumberFormat="1" applyFont="1" applyBorder="1"/>
    <xf numFmtId="166" fontId="17" fillId="0" borderId="0" xfId="0" applyNumberFormat="1" applyFont="1" applyFill="1" applyBorder="1"/>
    <xf numFmtId="0" fontId="17" fillId="0" borderId="24" xfId="0" applyFont="1" applyFill="1" applyBorder="1"/>
    <xf numFmtId="0" fontId="17" fillId="0" borderId="0" xfId="0" applyFont="1" applyBorder="1"/>
    <xf numFmtId="0" fontId="32" fillId="0" borderId="0" xfId="0" applyFont="1" applyFill="1" applyBorder="1"/>
    <xf numFmtId="0" fontId="34" fillId="0" borderId="0" xfId="0" applyFont="1" applyBorder="1"/>
    <xf numFmtId="0" fontId="34" fillId="0" borderId="25" xfId="0" applyFont="1" applyBorder="1"/>
    <xf numFmtId="0" fontId="52" fillId="0" borderId="0" xfId="0" applyFont="1" applyAlignment="1">
      <alignment horizontal="center"/>
    </xf>
    <xf numFmtId="2" fontId="23" fillId="0" borderId="0" xfId="0" applyNumberFormat="1" applyFont="1" applyFill="1" applyBorder="1" applyAlignment="1">
      <alignment horizontal="center"/>
    </xf>
    <xf numFmtId="2" fontId="53" fillId="15" borderId="0" xfId="0" applyNumberFormat="1" applyFont="1" applyFill="1" applyAlignment="1">
      <alignment horizontal="center"/>
    </xf>
    <xf numFmtId="2" fontId="23" fillId="15" borderId="0" xfId="0" applyNumberFormat="1" applyFont="1" applyFill="1" applyAlignment="1">
      <alignment horizontal="center"/>
    </xf>
    <xf numFmtId="2" fontId="23" fillId="15" borderId="0" xfId="0" applyNumberFormat="1" applyFont="1" applyFill="1" applyBorder="1" applyAlignment="1">
      <alignment horizontal="center"/>
    </xf>
    <xf numFmtId="170" fontId="54" fillId="0" borderId="24" xfId="0" applyNumberFormat="1" applyFont="1" applyFill="1" applyBorder="1" applyAlignment="1">
      <alignment horizontal="center"/>
    </xf>
    <xf numFmtId="1" fontId="17" fillId="0" borderId="0" xfId="0" applyNumberFormat="1" applyFont="1" applyBorder="1"/>
    <xf numFmtId="2" fontId="17" fillId="0" borderId="0" xfId="0" applyNumberFormat="1" applyFont="1"/>
    <xf numFmtId="17" fontId="6" fillId="0" borderId="0" xfId="0" applyNumberFormat="1" applyFont="1" applyFill="1" applyAlignment="1">
      <alignment horizontal="left"/>
    </xf>
    <xf numFmtId="173" fontId="17" fillId="0" borderId="0" xfId="0" applyNumberFormat="1" applyFont="1"/>
    <xf numFmtId="2" fontId="55" fillId="15" borderId="0" xfId="0" applyNumberFormat="1" applyFont="1" applyFill="1" applyAlignment="1">
      <alignment horizontal="center"/>
    </xf>
    <xf numFmtId="2" fontId="56" fillId="15" borderId="0" xfId="0" applyNumberFormat="1" applyFont="1" applyFill="1" applyBorder="1" applyAlignment="1">
      <alignment horizontal="center"/>
    </xf>
    <xf numFmtId="170" fontId="57" fillId="0" borderId="26" xfId="0" applyNumberFormat="1" applyFont="1" applyFill="1" applyBorder="1" applyAlignment="1">
      <alignment horizontal="center"/>
    </xf>
    <xf numFmtId="0" fontId="34" fillId="0" borderId="27" xfId="0" applyFont="1" applyBorder="1"/>
    <xf numFmtId="0" fontId="32" fillId="0" borderId="27" xfId="0" applyFont="1" applyFill="1" applyBorder="1"/>
    <xf numFmtId="0" fontId="34" fillId="0" borderId="28" xfId="0" applyFont="1" applyBorder="1"/>
    <xf numFmtId="1" fontId="17" fillId="0" borderId="0" xfId="0" applyNumberFormat="1" applyFont="1"/>
    <xf numFmtId="0" fontId="34" fillId="0" borderId="0" xfId="0" applyFont="1"/>
    <xf numFmtId="170" fontId="17" fillId="0" borderId="0" xfId="0" applyNumberFormat="1" applyFont="1"/>
    <xf numFmtId="0" fontId="24" fillId="0" borderId="0" xfId="0" quotePrefix="1" applyFont="1" applyBorder="1" applyAlignment="1">
      <alignment horizontal="left"/>
    </xf>
    <xf numFmtId="0" fontId="27" fillId="0" borderId="0" xfId="0" applyFont="1"/>
    <xf numFmtId="0" fontId="22" fillId="0" borderId="0" xfId="0" applyFont="1"/>
    <xf numFmtId="0" fontId="58" fillId="15" borderId="29" xfId="0" quotePrefix="1" applyFont="1" applyFill="1" applyBorder="1" applyAlignment="1">
      <alignment horizontal="left"/>
    </xf>
    <xf numFmtId="0" fontId="53" fillId="15" borderId="29" xfId="0" applyFont="1" applyFill="1" applyBorder="1" applyAlignment="1">
      <alignment horizontal="right"/>
    </xf>
    <xf numFmtId="0" fontId="23" fillId="15" borderId="29" xfId="0" applyFont="1" applyFill="1" applyBorder="1" applyAlignment="1">
      <alignment horizontal="right"/>
    </xf>
    <xf numFmtId="0" fontId="59" fillId="0" borderId="0" xfId="0" applyFont="1" applyAlignment="1">
      <alignment horizontal="right"/>
    </xf>
    <xf numFmtId="0" fontId="34" fillId="16" borderId="0" xfId="0" applyFont="1" applyFill="1"/>
    <xf numFmtId="0" fontId="60" fillId="16" borderId="0" xfId="0" applyFont="1" applyFill="1" applyAlignment="1">
      <alignment horizontal="center"/>
    </xf>
    <xf numFmtId="0" fontId="0" fillId="16" borderId="0" xfId="0" applyFont="1" applyFill="1"/>
    <xf numFmtId="0" fontId="61" fillId="16" borderId="0" xfId="0" applyFont="1" applyFill="1"/>
    <xf numFmtId="0" fontId="60" fillId="16" borderId="0" xfId="0" applyFont="1" applyFill="1" applyBorder="1" applyAlignment="1">
      <alignment horizontal="center"/>
    </xf>
    <xf numFmtId="0" fontId="17" fillId="16" borderId="0" xfId="0" applyFont="1" applyFill="1" applyBorder="1"/>
    <xf numFmtId="0" fontId="17" fillId="16" borderId="0" xfId="0" applyFont="1" applyFill="1"/>
    <xf numFmtId="0" fontId="62" fillId="16" borderId="0" xfId="0" applyFont="1" applyFill="1"/>
    <xf numFmtId="0" fontId="63" fillId="0" borderId="0" xfId="0" applyFont="1" applyFill="1"/>
    <xf numFmtId="0" fontId="64" fillId="0" borderId="0" xfId="0" applyFont="1" applyFill="1"/>
    <xf numFmtId="0" fontId="64" fillId="0" borderId="0" xfId="0" applyFont="1"/>
    <xf numFmtId="0" fontId="53" fillId="15" borderId="0" xfId="0" applyFont="1" applyFill="1"/>
    <xf numFmtId="0" fontId="34" fillId="0" borderId="0" xfId="0" applyFont="1" applyFill="1" applyBorder="1"/>
    <xf numFmtId="0" fontId="65" fillId="16" borderId="0" xfId="0" applyFont="1" applyFill="1"/>
    <xf numFmtId="0" fontId="17" fillId="16" borderId="0" xfId="0" applyFont="1" applyFill="1" applyAlignment="1">
      <alignment horizontal="right"/>
    </xf>
    <xf numFmtId="2" fontId="17" fillId="16" borderId="0" xfId="0" applyNumberFormat="1" applyFont="1" applyFill="1"/>
    <xf numFmtId="2" fontId="19" fillId="16" borderId="0" xfId="0" applyNumberFormat="1" applyFont="1" applyFill="1"/>
    <xf numFmtId="0" fontId="66" fillId="16" borderId="0" xfId="0" applyFont="1" applyFill="1" applyAlignment="1">
      <alignment horizontal="right"/>
    </xf>
    <xf numFmtId="0" fontId="43" fillId="0" borderId="0" xfId="0" applyFont="1" applyFill="1" applyBorder="1" applyAlignment="1">
      <alignment horizontal="center"/>
    </xf>
    <xf numFmtId="0" fontId="43" fillId="0" borderId="0" xfId="0" applyFont="1" applyBorder="1" applyAlignment="1">
      <alignment horizontal="center"/>
    </xf>
    <xf numFmtId="170" fontId="53" fillId="15" borderId="0" xfId="0" applyNumberFormat="1" applyFont="1" applyFill="1"/>
    <xf numFmtId="170" fontId="23" fillId="15" borderId="0" xfId="0" applyNumberFormat="1" applyFont="1" applyFill="1"/>
    <xf numFmtId="2" fontId="34" fillId="16" borderId="0" xfId="0" applyNumberFormat="1" applyFont="1" applyFill="1"/>
    <xf numFmtId="166" fontId="43" fillId="0" borderId="0" xfId="0" applyNumberFormat="1" applyFont="1" applyFill="1" applyBorder="1" applyAlignment="1">
      <alignment horizontal="center"/>
    </xf>
    <xf numFmtId="166" fontId="43" fillId="0" borderId="0" xfId="0" applyNumberFormat="1" applyFont="1" applyBorder="1" applyAlignment="1">
      <alignment horizontal="center"/>
    </xf>
    <xf numFmtId="0" fontId="53" fillId="15" borderId="0" xfId="0" quotePrefix="1" applyFont="1" applyFill="1" applyAlignment="1">
      <alignment horizontal="left"/>
    </xf>
    <xf numFmtId="170" fontId="23" fillId="15" borderId="0" xfId="0" applyNumberFormat="1" applyFont="1" applyFill="1" applyBorder="1" applyAlignment="1">
      <alignment horizontal="right"/>
    </xf>
    <xf numFmtId="166" fontId="34" fillId="16" borderId="0" xfId="0" applyNumberFormat="1" applyFont="1" applyFill="1"/>
    <xf numFmtId="166" fontId="66" fillId="16" borderId="0" xfId="0" applyNumberFormat="1" applyFont="1" applyFill="1" applyAlignment="1"/>
    <xf numFmtId="166" fontId="43" fillId="0" borderId="0" xfId="0" applyNumberFormat="1" applyFont="1" applyFill="1" applyAlignment="1">
      <alignment horizontal="center"/>
    </xf>
    <xf numFmtId="166" fontId="43" fillId="0" borderId="0" xfId="0" applyNumberFormat="1" applyFont="1" applyAlignment="1">
      <alignment horizontal="center"/>
    </xf>
    <xf numFmtId="0" fontId="67" fillId="0" borderId="0" xfId="0" applyFont="1"/>
    <xf numFmtId="170" fontId="53" fillId="15" borderId="0" xfId="0" applyNumberFormat="1" applyFont="1" applyFill="1" applyAlignment="1">
      <alignment horizontal="right"/>
    </xf>
    <xf numFmtId="0" fontId="7" fillId="16" borderId="0" xfId="0" applyFont="1" applyFill="1" applyAlignment="1">
      <alignment horizontal="right"/>
    </xf>
    <xf numFmtId="2" fontId="7" fillId="16" borderId="0" xfId="0" applyNumberFormat="1" applyFont="1" applyFill="1"/>
    <xf numFmtId="166" fontId="12" fillId="16" borderId="0" xfId="0" applyNumberFormat="1" applyFont="1" applyFill="1"/>
    <xf numFmtId="166" fontId="17" fillId="16" borderId="0" xfId="0" applyNumberFormat="1" applyFont="1" applyFill="1" applyBorder="1"/>
    <xf numFmtId="2" fontId="34" fillId="0" borderId="0" xfId="0" applyNumberFormat="1" applyFont="1"/>
    <xf numFmtId="0" fontId="6" fillId="0" borderId="0" xfId="0" applyFont="1" applyFill="1"/>
    <xf numFmtId="2" fontId="69" fillId="16" borderId="0" xfId="0" applyNumberFormat="1" applyFont="1" applyFill="1"/>
    <xf numFmtId="165" fontId="23" fillId="0" borderId="0" xfId="1" applyNumberFormat="1" applyFont="1" applyFill="1"/>
    <xf numFmtId="0" fontId="23" fillId="0" borderId="0" xfId="0" quotePrefix="1" applyFont="1" applyFill="1" applyAlignment="1">
      <alignment horizontal="left"/>
    </xf>
    <xf numFmtId="0" fontId="68" fillId="0" borderId="0" xfId="0" applyFont="1" applyFill="1"/>
    <xf numFmtId="2" fontId="70" fillId="0" borderId="0" xfId="0" applyNumberFormat="1" applyFont="1" applyFill="1" applyBorder="1" applyAlignment="1">
      <alignment horizontal="center"/>
    </xf>
    <xf numFmtId="0" fontId="68" fillId="0" borderId="0" xfId="0" applyFont="1"/>
    <xf numFmtId="164" fontId="71" fillId="16" borderId="0" xfId="0" applyNumberFormat="1" applyFont="1" applyFill="1" applyAlignment="1">
      <alignment horizontal="center"/>
    </xf>
    <xf numFmtId="166" fontId="17" fillId="16" borderId="0" xfId="0" applyNumberFormat="1" applyFont="1" applyFill="1"/>
    <xf numFmtId="164" fontId="72" fillId="16" borderId="0" xfId="0" applyNumberFormat="1" applyFont="1" applyFill="1" applyAlignment="1">
      <alignment horizontal="center"/>
    </xf>
    <xf numFmtId="9" fontId="22" fillId="16" borderId="0" xfId="0" applyNumberFormat="1" applyFont="1" applyFill="1" applyAlignment="1">
      <alignment horizontal="center"/>
    </xf>
    <xf numFmtId="0" fontId="22" fillId="0" borderId="0" xfId="0" applyFont="1" applyFill="1"/>
    <xf numFmtId="0" fontId="73" fillId="0" borderId="0" xfId="0" applyFont="1"/>
    <xf numFmtId="10" fontId="53" fillId="15" borderId="0" xfId="1" applyNumberFormat="1" applyFont="1" applyFill="1" applyAlignment="1">
      <alignment horizontal="right"/>
    </xf>
    <xf numFmtId="10" fontId="23" fillId="15" borderId="0" xfId="1" applyNumberFormat="1" applyFont="1" applyFill="1" applyBorder="1" applyAlignment="1">
      <alignment horizontal="right"/>
    </xf>
    <xf numFmtId="0" fontId="34" fillId="16" borderId="0" xfId="0" applyFont="1" applyFill="1" applyAlignment="1">
      <alignment horizontal="center"/>
    </xf>
    <xf numFmtId="164" fontId="74" fillId="16" borderId="0" xfId="0" applyNumberFormat="1" applyFont="1" applyFill="1" applyAlignment="1">
      <alignment horizontal="center"/>
    </xf>
    <xf numFmtId="164" fontId="75" fillId="16" borderId="0" xfId="0" applyNumberFormat="1" applyFont="1" applyFill="1" applyAlignment="1">
      <alignment horizontal="center"/>
    </xf>
    <xf numFmtId="0" fontId="17" fillId="0" borderId="0" xfId="0" applyFont="1" applyFill="1"/>
    <xf numFmtId="0" fontId="76" fillId="15" borderId="0" xfId="0" applyFont="1" applyFill="1" applyAlignment="1">
      <alignment horizontal="left"/>
    </xf>
    <xf numFmtId="174" fontId="76" fillId="15" borderId="0" xfId="2" applyNumberFormat="1" applyFont="1" applyFill="1" applyBorder="1" applyAlignment="1">
      <alignment horizontal="right"/>
    </xf>
    <xf numFmtId="175" fontId="76" fillId="15" borderId="0" xfId="0" applyNumberFormat="1" applyFont="1" applyFill="1"/>
    <xf numFmtId="2" fontId="34" fillId="16" borderId="0" xfId="0" applyNumberFormat="1" applyFont="1" applyFill="1" applyAlignment="1">
      <alignment horizontal="center"/>
    </xf>
    <xf numFmtId="0" fontId="34" fillId="0" borderId="0" xfId="0" applyFont="1" applyFill="1"/>
    <xf numFmtId="2" fontId="34" fillId="0" borderId="0" xfId="0" applyNumberFormat="1" applyFont="1" applyFill="1" applyAlignment="1">
      <alignment horizontal="center"/>
    </xf>
    <xf numFmtId="17" fontId="6" fillId="15" borderId="0" xfId="0" applyNumberFormat="1" applyFont="1" applyFill="1" applyAlignment="1">
      <alignment horizontal="left"/>
    </xf>
    <xf numFmtId="172" fontId="53" fillId="15" borderId="0" xfId="0" applyNumberFormat="1" applyFont="1" applyFill="1" applyAlignment="1">
      <alignment horizontal="right"/>
    </xf>
    <xf numFmtId="0" fontId="59" fillId="0" borderId="0" xfId="0" applyFont="1" applyAlignment="1">
      <alignment horizontal="left"/>
    </xf>
    <xf numFmtId="0" fontId="53" fillId="0" borderId="0" xfId="0" applyFont="1" applyFill="1"/>
    <xf numFmtId="172" fontId="53" fillId="0" borderId="0" xfId="0" applyNumberFormat="1" applyFont="1" applyFill="1" applyAlignment="1">
      <alignment horizontal="right"/>
    </xf>
    <xf numFmtId="0" fontId="34" fillId="0" borderId="0" xfId="0" applyFont="1" applyFill="1" applyAlignment="1">
      <alignment horizontal="center"/>
    </xf>
    <xf numFmtId="0" fontId="0" fillId="0" borderId="0" xfId="0" applyFont="1" applyFill="1" applyBorder="1" applyAlignment="1">
      <alignment horizontal="center"/>
    </xf>
    <xf numFmtId="0" fontId="34" fillId="0" borderId="0" xfId="0" applyFont="1" applyFill="1" applyBorder="1" applyAlignment="1">
      <alignment horizontal="center"/>
    </xf>
    <xf numFmtId="0" fontId="0" fillId="0" borderId="0" xfId="0" applyFont="1" applyFill="1" applyBorder="1"/>
    <xf numFmtId="2" fontId="34" fillId="0" borderId="0" xfId="0" applyNumberFormat="1" applyFont="1" applyFill="1" applyBorder="1" applyAlignment="1">
      <alignment horizontal="center"/>
    </xf>
    <xf numFmtId="0" fontId="28" fillId="5" borderId="30" xfId="0" applyFont="1" applyFill="1" applyBorder="1"/>
    <xf numFmtId="3" fontId="44" fillId="5" borderId="0" xfId="0" applyNumberFormat="1" applyFont="1" applyFill="1" applyAlignment="1">
      <alignment horizontal="center"/>
    </xf>
    <xf numFmtId="166" fontId="77" fillId="5" borderId="0" xfId="0" applyNumberFormat="1" applyFont="1" applyFill="1" applyAlignment="1">
      <alignment horizontal="center"/>
    </xf>
    <xf numFmtId="1" fontId="77" fillId="5" borderId="0" xfId="0" applyNumberFormat="1" applyFont="1" applyFill="1" applyAlignment="1">
      <alignment horizontal="center"/>
    </xf>
    <xf numFmtId="2" fontId="44" fillId="5" borderId="0" xfId="0" applyNumberFormat="1" applyFont="1" applyFill="1" applyBorder="1" applyAlignment="1">
      <alignment horizontal="center"/>
    </xf>
    <xf numFmtId="2" fontId="44" fillId="5" borderId="0" xfId="0" applyNumberFormat="1" applyFont="1" applyFill="1"/>
    <xf numFmtId="164" fontId="77" fillId="5" borderId="0" xfId="0" applyNumberFormat="1" applyFont="1" applyFill="1" applyAlignment="1">
      <alignment horizontal="center"/>
    </xf>
    <xf numFmtId="164" fontId="32" fillId="5" borderId="0" xfId="0" applyNumberFormat="1" applyFont="1" applyFill="1" applyAlignment="1">
      <alignment horizontal="center"/>
    </xf>
    <xf numFmtId="174" fontId="77" fillId="5" borderId="0" xfId="0" applyNumberFormat="1" applyFont="1" applyFill="1" applyBorder="1" applyAlignment="1">
      <alignment horizontal="center" wrapText="1"/>
    </xf>
    <xf numFmtId="174" fontId="77" fillId="5" borderId="0" xfId="0" applyNumberFormat="1" applyFont="1" applyFill="1" applyAlignment="1">
      <alignment horizontal="center"/>
    </xf>
    <xf numFmtId="166" fontId="78" fillId="5" borderId="0" xfId="0" applyNumberFormat="1" applyFont="1" applyFill="1" applyAlignment="1">
      <alignment horizontal="center"/>
    </xf>
    <xf numFmtId="166" fontId="79" fillId="5" borderId="0" xfId="0" applyNumberFormat="1" applyFont="1" applyFill="1" applyBorder="1" applyAlignment="1">
      <alignment horizontal="center"/>
    </xf>
    <xf numFmtId="166" fontId="79" fillId="5" borderId="19" xfId="0" applyNumberFormat="1" applyFont="1" applyFill="1" applyBorder="1" applyAlignment="1">
      <alignment horizontal="center"/>
    </xf>
    <xf numFmtId="166" fontId="77" fillId="6" borderId="0" xfId="0" applyNumberFormat="1" applyFont="1" applyFill="1" applyAlignment="1">
      <alignment horizontal="center"/>
    </xf>
    <xf numFmtId="2" fontId="52" fillId="0" borderId="0" xfId="0" applyNumberFormat="1" applyFont="1" applyFill="1" applyAlignment="1">
      <alignment horizontal="center"/>
    </xf>
    <xf numFmtId="166" fontId="34" fillId="0" borderId="0" xfId="0" applyNumberFormat="1" applyFont="1" applyFill="1" applyBorder="1" applyAlignment="1">
      <alignment horizontal="center"/>
    </xf>
    <xf numFmtId="2" fontId="17" fillId="0" borderId="0" xfId="0" applyNumberFormat="1" applyFont="1" applyBorder="1" applyAlignment="1">
      <alignment horizontal="center"/>
    </xf>
    <xf numFmtId="4" fontId="6" fillId="0" borderId="0" xfId="0" applyNumberFormat="1" applyFont="1"/>
    <xf numFmtId="0" fontId="32" fillId="0" borderId="0" xfId="0" applyFont="1" applyFill="1"/>
    <xf numFmtId="3" fontId="77" fillId="5" borderId="0" xfId="0" applyNumberFormat="1" applyFont="1" applyFill="1" applyAlignment="1">
      <alignment horizontal="center"/>
    </xf>
    <xf numFmtId="2" fontId="44" fillId="5" borderId="0" xfId="0" applyNumberFormat="1" applyFont="1" applyFill="1" applyAlignment="1">
      <alignment horizontal="center"/>
    </xf>
    <xf numFmtId="164" fontId="44" fillId="5" borderId="0" xfId="0" applyNumberFormat="1" applyFont="1" applyFill="1" applyAlignment="1">
      <alignment horizontal="center"/>
    </xf>
    <xf numFmtId="166" fontId="77" fillId="5" borderId="0" xfId="0" applyNumberFormat="1" applyFont="1" applyFill="1" applyBorder="1" applyAlignment="1">
      <alignment horizontal="center" wrapText="1"/>
    </xf>
    <xf numFmtId="10" fontId="77" fillId="6" borderId="0" xfId="0" applyNumberFormat="1" applyFont="1" applyFill="1" applyAlignment="1">
      <alignment horizontal="center"/>
    </xf>
    <xf numFmtId="1" fontId="77" fillId="7" borderId="0" xfId="0" applyNumberFormat="1" applyFont="1" applyFill="1" applyAlignment="1">
      <alignment horizontal="center"/>
    </xf>
    <xf numFmtId="166" fontId="78" fillId="5" borderId="0" xfId="0" applyNumberFormat="1" applyFont="1" applyFill="1" applyBorder="1" applyAlignment="1">
      <alignment horizontal="center"/>
    </xf>
    <xf numFmtId="164" fontId="77" fillId="7" borderId="0" xfId="0" applyNumberFormat="1" applyFont="1" applyFill="1" applyAlignment="1">
      <alignment horizontal="center"/>
    </xf>
    <xf numFmtId="2" fontId="44" fillId="0" borderId="0" xfId="0" applyNumberFormat="1" applyFont="1" applyFill="1" applyBorder="1" applyAlignment="1">
      <alignment horizontal="center"/>
    </xf>
    <xf numFmtId="0" fontId="44" fillId="0" borderId="0" xfId="0" applyFont="1" applyFill="1" applyBorder="1" applyAlignment="1">
      <alignment horizontal="left"/>
    </xf>
    <xf numFmtId="0" fontId="44" fillId="0" borderId="0" xfId="0" applyFont="1" applyAlignment="1">
      <alignment horizontal="left"/>
    </xf>
    <xf numFmtId="2" fontId="44" fillId="7" borderId="0" xfId="0" applyNumberFormat="1" applyFont="1" applyFill="1" applyAlignment="1">
      <alignment horizontal="center"/>
    </xf>
    <xf numFmtId="2" fontId="0" fillId="0" borderId="0" xfId="0" applyNumberFormat="1" applyFont="1"/>
    <xf numFmtId="166" fontId="44" fillId="5" borderId="0" xfId="0" applyNumberFormat="1" applyFont="1" applyFill="1" applyAlignment="1">
      <alignment horizontal="center"/>
    </xf>
    <xf numFmtId="1" fontId="44" fillId="5" borderId="0" xfId="0" applyNumberFormat="1" applyFont="1" applyFill="1" applyAlignment="1">
      <alignment horizontal="center"/>
    </xf>
    <xf numFmtId="166" fontId="26" fillId="5" borderId="0" xfId="0" applyNumberFormat="1" applyFont="1" applyFill="1" applyBorder="1" applyAlignment="1">
      <alignment horizontal="center" wrapText="1"/>
    </xf>
    <xf numFmtId="164" fontId="34" fillId="5" borderId="0" xfId="0" applyNumberFormat="1" applyFont="1" applyFill="1" applyAlignment="1">
      <alignment horizontal="center"/>
    </xf>
    <xf numFmtId="174" fontId="78" fillId="5" borderId="0" xfId="0" applyNumberFormat="1" applyFont="1" applyFill="1" applyAlignment="1">
      <alignment horizontal="center"/>
    </xf>
    <xf numFmtId="174" fontId="79" fillId="5" borderId="0" xfId="0" applyNumberFormat="1" applyFont="1" applyFill="1" applyBorder="1" applyAlignment="1">
      <alignment horizontal="center"/>
    </xf>
    <xf numFmtId="174" fontId="79" fillId="5" borderId="19" xfId="0" applyNumberFormat="1" applyFont="1" applyFill="1" applyBorder="1" applyAlignment="1">
      <alignment horizontal="center"/>
    </xf>
    <xf numFmtId="166" fontId="44" fillId="6" borderId="0" xfId="0" applyNumberFormat="1" applyFont="1" applyFill="1"/>
    <xf numFmtId="0" fontId="44" fillId="0" borderId="0" xfId="0" applyFont="1" applyFill="1" applyBorder="1" applyAlignment="1">
      <alignment horizontal="center"/>
    </xf>
    <xf numFmtId="166" fontId="83" fillId="0" borderId="0" xfId="0" applyNumberFormat="1" applyFont="1" applyFill="1" applyBorder="1" applyAlignment="1">
      <alignment horizontal="left"/>
    </xf>
    <xf numFmtId="0" fontId="44" fillId="0" borderId="0" xfId="0" applyFont="1" applyFill="1" applyBorder="1"/>
    <xf numFmtId="166" fontId="77" fillId="7" borderId="0" xfId="0" applyNumberFormat="1" applyFont="1" applyFill="1" applyAlignment="1">
      <alignment horizontal="center"/>
    </xf>
    <xf numFmtId="166" fontId="77" fillId="7" borderId="0" xfId="0" applyNumberFormat="1" applyFont="1" applyFill="1" applyBorder="1" applyAlignment="1">
      <alignment horizontal="center" wrapText="1"/>
    </xf>
    <xf numFmtId="166" fontId="78" fillId="7" borderId="0" xfId="0" applyNumberFormat="1" applyFont="1" applyFill="1" applyAlignment="1">
      <alignment horizontal="center"/>
    </xf>
    <xf numFmtId="166" fontId="78" fillId="7" borderId="0" xfId="0" applyNumberFormat="1" applyFont="1" applyFill="1" applyBorder="1" applyAlignment="1">
      <alignment horizontal="center"/>
    </xf>
    <xf numFmtId="166" fontId="79" fillId="7" borderId="0" xfId="0" applyNumberFormat="1" applyFont="1" applyFill="1" applyBorder="1" applyAlignment="1">
      <alignment horizontal="center"/>
    </xf>
    <xf numFmtId="166" fontId="79" fillId="7" borderId="19" xfId="0" applyNumberFormat="1" applyFont="1" applyFill="1" applyBorder="1" applyAlignment="1">
      <alignment horizontal="center"/>
    </xf>
    <xf numFmtId="174" fontId="77" fillId="7" borderId="0" xfId="0" applyNumberFormat="1" applyFont="1" applyFill="1" applyBorder="1" applyAlignment="1">
      <alignment horizontal="center" wrapText="1"/>
    </xf>
    <xf numFmtId="174" fontId="77" fillId="7" borderId="0" xfId="0" applyNumberFormat="1" applyFont="1" applyFill="1" applyAlignment="1">
      <alignment horizontal="center"/>
    </xf>
    <xf numFmtId="166" fontId="77" fillId="7" borderId="0" xfId="0" applyNumberFormat="1" applyFont="1" applyFill="1" applyBorder="1" applyAlignment="1">
      <alignment horizontal="center"/>
    </xf>
    <xf numFmtId="3" fontId="0" fillId="0" borderId="0" xfId="0" applyNumberFormat="1" applyFont="1"/>
    <xf numFmtId="166" fontId="17" fillId="0" borderId="0" xfId="0" applyNumberFormat="1" applyFont="1" applyFill="1" applyBorder="1" applyAlignment="1">
      <alignment horizontal="center"/>
    </xf>
    <xf numFmtId="1" fontId="0" fillId="0" borderId="0" xfId="0" applyNumberFormat="1" applyFont="1" applyAlignment="1">
      <alignment horizontal="center"/>
    </xf>
    <xf numFmtId="0" fontId="0" fillId="0" borderId="25" xfId="0" applyFont="1" applyBorder="1"/>
    <xf numFmtId="169" fontId="0" fillId="0" borderId="0" xfId="0" applyNumberFormat="1" applyFont="1" applyAlignment="1">
      <alignment horizontal="center"/>
    </xf>
    <xf numFmtId="0" fontId="85" fillId="0" borderId="0" xfId="0" applyFont="1"/>
    <xf numFmtId="0" fontId="86" fillId="0" borderId="0" xfId="0" applyFont="1" applyAlignment="1">
      <alignment horizontal="right"/>
    </xf>
    <xf numFmtId="0" fontId="87" fillId="0" borderId="0" xfId="0" applyFont="1"/>
    <xf numFmtId="0" fontId="86" fillId="0" borderId="0" xfId="0" applyFont="1" applyFill="1" applyAlignment="1">
      <alignment horizontal="right"/>
    </xf>
    <xf numFmtId="169" fontId="17" fillId="0" borderId="0" xfId="0" applyNumberFormat="1" applyFont="1" applyFill="1"/>
    <xf numFmtId="169" fontId="17" fillId="0" borderId="0" xfId="0" applyNumberFormat="1" applyFont="1"/>
    <xf numFmtId="2" fontId="68" fillId="0" borderId="0" xfId="0" applyNumberFormat="1" applyFont="1"/>
    <xf numFmtId="2" fontId="68" fillId="0" borderId="0" xfId="0" applyNumberFormat="1" applyFont="1" applyAlignment="1">
      <alignment horizontal="center"/>
    </xf>
    <xf numFmtId="0" fontId="61" fillId="0" borderId="0" xfId="0" applyFont="1"/>
    <xf numFmtId="169" fontId="22" fillId="0" borderId="0" xfId="0" applyNumberFormat="1" applyFont="1" applyAlignment="1">
      <alignment horizontal="center"/>
    </xf>
    <xf numFmtId="2" fontId="3" fillId="0" borderId="0" xfId="0" applyNumberFormat="1" applyFont="1" applyFill="1" applyBorder="1" applyAlignment="1">
      <alignment horizontal="right"/>
    </xf>
    <xf numFmtId="1" fontId="88" fillId="0" borderId="0" xfId="0" applyNumberFormat="1" applyFont="1" applyAlignment="1">
      <alignment horizontal="right"/>
    </xf>
    <xf numFmtId="0" fontId="89" fillId="0" borderId="0" xfId="0" applyFont="1"/>
    <xf numFmtId="1" fontId="89" fillId="0" borderId="0" xfId="0" applyNumberFormat="1" applyFont="1" applyFill="1" applyBorder="1" applyAlignment="1">
      <alignment horizontal="left"/>
    </xf>
    <xf numFmtId="2" fontId="23" fillId="0" borderId="0" xfId="0" applyNumberFormat="1" applyFont="1" applyFill="1" applyAlignment="1">
      <alignment horizontal="right"/>
    </xf>
    <xf numFmtId="0" fontId="23" fillId="0" borderId="0" xfId="0" applyFont="1" applyFill="1"/>
    <xf numFmtId="0" fontId="61" fillId="0" borderId="0" xfId="0" applyFont="1" applyFill="1"/>
    <xf numFmtId="0" fontId="23" fillId="0" borderId="0" xfId="0" applyFont="1" applyAlignment="1">
      <alignment horizontal="center"/>
    </xf>
    <xf numFmtId="0" fontId="23" fillId="0" borderId="0" xfId="0" quotePrefix="1" applyFont="1" applyAlignment="1">
      <alignment horizontal="left"/>
    </xf>
    <xf numFmtId="0" fontId="90" fillId="0" borderId="0" xfId="0" applyFont="1" applyFill="1"/>
    <xf numFmtId="2" fontId="87" fillId="0" borderId="0" xfId="0" applyNumberFormat="1" applyFont="1" applyFill="1" applyBorder="1" applyAlignment="1">
      <alignment horizontal="center"/>
    </xf>
    <xf numFmtId="0" fontId="87" fillId="0" borderId="0" xfId="0" applyFont="1" applyFill="1" applyBorder="1" applyAlignment="1">
      <alignment horizontal="center"/>
    </xf>
    <xf numFmtId="0" fontId="91" fillId="0" borderId="0" xfId="0" applyFont="1" applyFill="1" applyBorder="1" applyAlignment="1">
      <alignment horizontal="center"/>
    </xf>
    <xf numFmtId="0" fontId="93" fillId="2" borderId="0" xfId="0" applyFont="1" applyFill="1"/>
    <xf numFmtId="0" fontId="34" fillId="2" borderId="0" xfId="0" applyFont="1" applyFill="1" applyAlignment="1">
      <alignment horizontal="center"/>
    </xf>
    <xf numFmtId="17" fontId="21" fillId="0" borderId="0" xfId="0" applyNumberFormat="1" applyFont="1" applyAlignment="1">
      <alignment horizontal="left"/>
    </xf>
    <xf numFmtId="0" fontId="28" fillId="0" borderId="0" xfId="0" applyFont="1" applyAlignment="1">
      <alignment horizontal="center"/>
    </xf>
    <xf numFmtId="0" fontId="91" fillId="0" borderId="0" xfId="0" applyFont="1" applyBorder="1" applyAlignment="1">
      <alignment horizontal="center"/>
    </xf>
    <xf numFmtId="1" fontId="95" fillId="0" borderId="0" xfId="0" applyNumberFormat="1" applyFont="1" applyAlignment="1">
      <alignment horizontal="center"/>
    </xf>
    <xf numFmtId="0" fontId="26" fillId="10" borderId="0" xfId="0" applyFont="1" applyFill="1" applyBorder="1" applyAlignment="1">
      <alignment horizontal="center"/>
    </xf>
    <xf numFmtId="0" fontId="26" fillId="10" borderId="0" xfId="0" applyFont="1" applyFill="1" applyBorder="1" applyAlignment="1">
      <alignment horizontal="left"/>
    </xf>
    <xf numFmtId="0" fontId="26" fillId="10" borderId="0" xfId="0" applyFont="1" applyFill="1" applyBorder="1"/>
    <xf numFmtId="0" fontId="75" fillId="0" borderId="0" xfId="0" applyFont="1"/>
    <xf numFmtId="0" fontId="87" fillId="0" borderId="0" xfId="0" applyFont="1" applyAlignment="1">
      <alignment horizontal="center"/>
    </xf>
    <xf numFmtId="0" fontId="87" fillId="0" borderId="0" xfId="0" applyFont="1" applyBorder="1" applyAlignment="1">
      <alignment horizontal="center"/>
    </xf>
    <xf numFmtId="0" fontId="87" fillId="0" borderId="20" xfId="0" applyFont="1" applyBorder="1" applyAlignment="1">
      <alignment horizontal="center"/>
    </xf>
    <xf numFmtId="0" fontId="87" fillId="0" borderId="21" xfId="0" applyFont="1" applyBorder="1" applyAlignment="1">
      <alignment horizontal="center"/>
    </xf>
    <xf numFmtId="0" fontId="87" fillId="0" borderId="22" xfId="0" applyFont="1" applyBorder="1" applyAlignment="1">
      <alignment horizontal="center"/>
    </xf>
    <xf numFmtId="1" fontId="26" fillId="10" borderId="0" xfId="0" applyNumberFormat="1" applyFont="1" applyFill="1" applyBorder="1" applyAlignment="1">
      <alignment horizontal="center"/>
    </xf>
    <xf numFmtId="0" fontId="26" fillId="10" borderId="0" xfId="0" quotePrefix="1" applyFont="1" applyFill="1" applyBorder="1" applyAlignment="1">
      <alignment horizontal="left"/>
    </xf>
    <xf numFmtId="17" fontId="6" fillId="0" borderId="0" xfId="0" applyNumberFormat="1" applyFont="1"/>
    <xf numFmtId="0" fontId="87" fillId="11" borderId="0" xfId="0" applyFont="1" applyFill="1" applyBorder="1" applyAlignment="1">
      <alignment horizontal="center"/>
    </xf>
    <xf numFmtId="166" fontId="9" fillId="11" borderId="0" xfId="0" applyNumberFormat="1" applyFont="1" applyFill="1" applyBorder="1" applyAlignment="1">
      <alignment horizontal="center"/>
    </xf>
    <xf numFmtId="166" fontId="9" fillId="11" borderId="23" xfId="0" applyNumberFormat="1" applyFont="1" applyFill="1" applyBorder="1" applyAlignment="1">
      <alignment horizontal="center"/>
    </xf>
    <xf numFmtId="166" fontId="9" fillId="11" borderId="24" xfId="0" applyNumberFormat="1" applyFont="1" applyFill="1" applyBorder="1" applyAlignment="1">
      <alignment horizontal="center"/>
    </xf>
    <xf numFmtId="166" fontId="96" fillId="11" borderId="25" xfId="0" applyNumberFormat="1" applyFont="1" applyFill="1" applyBorder="1" applyAlignment="1">
      <alignment horizontal="center"/>
    </xf>
    <xf numFmtId="2" fontId="97" fillId="0" borderId="0" xfId="0" applyNumberFormat="1" applyFont="1" applyFill="1" applyBorder="1" applyAlignment="1">
      <alignment horizontal="center"/>
    </xf>
    <xf numFmtId="2" fontId="26" fillId="10" borderId="0" xfId="0" applyNumberFormat="1" applyFont="1" applyFill="1" applyBorder="1" applyAlignment="1">
      <alignment horizontal="left"/>
    </xf>
    <xf numFmtId="0" fontId="93" fillId="2" borderId="0" xfId="0" applyFont="1" applyFill="1" applyAlignment="1">
      <alignment horizontal="center"/>
    </xf>
    <xf numFmtId="0" fontId="26" fillId="0" borderId="0" xfId="0" applyFont="1" applyFill="1"/>
    <xf numFmtId="165" fontId="23" fillId="0" borderId="0" xfId="0" applyNumberFormat="1" applyFont="1" applyFill="1" applyAlignment="1">
      <alignment horizontal="center"/>
    </xf>
    <xf numFmtId="166" fontId="61" fillId="11" borderId="0" xfId="0" applyNumberFormat="1" applyFont="1" applyFill="1" applyBorder="1" applyAlignment="1">
      <alignment horizontal="center"/>
    </xf>
    <xf numFmtId="166" fontId="61" fillId="11" borderId="0" xfId="0" applyNumberFormat="1" applyFont="1" applyFill="1" applyAlignment="1">
      <alignment horizontal="center"/>
    </xf>
    <xf numFmtId="2" fontId="17" fillId="0" borderId="24" xfId="0" applyNumberFormat="1" applyFont="1" applyFill="1" applyBorder="1" applyAlignment="1">
      <alignment horizontal="center"/>
    </xf>
    <xf numFmtId="0" fontId="34" fillId="2" borderId="0" xfId="0" applyFont="1" applyFill="1"/>
    <xf numFmtId="2" fontId="34" fillId="2" borderId="0" xfId="0" applyNumberFormat="1" applyFont="1" applyFill="1" applyAlignment="1">
      <alignment horizontal="center"/>
    </xf>
    <xf numFmtId="170" fontId="34" fillId="2" borderId="0" xfId="0" applyNumberFormat="1" applyFont="1" applyFill="1" applyAlignment="1">
      <alignment horizontal="center"/>
    </xf>
    <xf numFmtId="10" fontId="34" fillId="2" borderId="0" xfId="0" applyNumberFormat="1" applyFont="1" applyFill="1" applyAlignment="1">
      <alignment horizontal="center"/>
    </xf>
    <xf numFmtId="0" fontId="34" fillId="0" borderId="25" xfId="0" applyFont="1" applyFill="1" applyBorder="1"/>
    <xf numFmtId="0" fontId="17" fillId="0" borderId="0" xfId="0" applyFont="1" applyFill="1" applyBorder="1"/>
    <xf numFmtId="0" fontId="91" fillId="0" borderId="0" xfId="0" applyFont="1"/>
    <xf numFmtId="166" fontId="23" fillId="0" borderId="0" xfId="0" applyNumberFormat="1" applyFont="1" applyFill="1" applyAlignment="1">
      <alignment horizontal="center"/>
    </xf>
    <xf numFmtId="0" fontId="87" fillId="0" borderId="0" xfId="0" applyFont="1" applyFill="1"/>
    <xf numFmtId="2" fontId="26" fillId="0" borderId="0" xfId="0" applyNumberFormat="1" applyFont="1" applyFill="1" applyBorder="1" applyAlignment="1">
      <alignment horizontal="center"/>
    </xf>
    <xf numFmtId="166" fontId="26" fillId="12" borderId="0" xfId="0" applyNumberFormat="1" applyFont="1" applyFill="1" applyAlignment="1">
      <alignment horizontal="center"/>
    </xf>
    <xf numFmtId="166" fontId="26" fillId="12" borderId="0" xfId="0" applyNumberFormat="1" applyFont="1" applyFill="1" applyBorder="1" applyAlignment="1">
      <alignment horizontal="center"/>
    </xf>
    <xf numFmtId="2" fontId="23" fillId="0" borderId="24" xfId="0" applyNumberFormat="1" applyFont="1" applyFill="1" applyBorder="1" applyAlignment="1">
      <alignment horizontal="right"/>
    </xf>
    <xf numFmtId="171" fontId="23" fillId="0" borderId="0" xfId="0" applyNumberFormat="1" applyFont="1" applyBorder="1" applyAlignment="1">
      <alignment horizontal="left"/>
    </xf>
    <xf numFmtId="0" fontId="9" fillId="0" borderId="0" xfId="0" applyFont="1" applyFill="1"/>
    <xf numFmtId="0" fontId="23" fillId="0" borderId="0" xfId="0" applyFont="1" applyFill="1" applyAlignment="1">
      <alignment horizontal="center"/>
    </xf>
    <xf numFmtId="0" fontId="23" fillId="0" borderId="0" xfId="0" applyFont="1" applyFill="1" applyBorder="1" applyAlignment="1">
      <alignment horizontal="center"/>
    </xf>
    <xf numFmtId="0" fontId="17" fillId="0" borderId="25" xfId="0" applyFont="1" applyBorder="1"/>
    <xf numFmtId="1" fontId="95" fillId="0" borderId="0" xfId="0" applyNumberFormat="1" applyFont="1" applyFill="1" applyAlignment="1">
      <alignment horizontal="center"/>
    </xf>
    <xf numFmtId="166" fontId="95" fillId="13" borderId="0" xfId="0" applyNumberFormat="1" applyFont="1" applyFill="1" applyBorder="1" applyAlignment="1">
      <alignment horizontal="center"/>
    </xf>
    <xf numFmtId="166" fontId="99" fillId="0" borderId="25" xfId="0" applyNumberFormat="1" applyFont="1" applyBorder="1" applyAlignment="1">
      <alignment horizontal="center"/>
    </xf>
    <xf numFmtId="0" fontId="99" fillId="0" borderId="0" xfId="0" applyFont="1" applyBorder="1"/>
    <xf numFmtId="1" fontId="61" fillId="0" borderId="0" xfId="0" applyNumberFormat="1" applyFont="1" applyAlignment="1">
      <alignment horizontal="center"/>
    </xf>
    <xf numFmtId="172" fontId="9" fillId="0" borderId="0" xfId="0" applyNumberFormat="1" applyFont="1" applyFill="1" applyBorder="1" applyAlignment="1">
      <alignment horizontal="center"/>
    </xf>
    <xf numFmtId="166" fontId="61" fillId="14" borderId="0" xfId="0" applyNumberFormat="1" applyFont="1" applyFill="1" applyBorder="1" applyAlignment="1">
      <alignment horizontal="center"/>
    </xf>
    <xf numFmtId="166" fontId="34" fillId="0" borderId="0" xfId="0" applyNumberFormat="1" applyFont="1" applyBorder="1" applyAlignment="1">
      <alignment horizontal="center"/>
    </xf>
    <xf numFmtId="166" fontId="34" fillId="0" borderId="0" xfId="0" applyNumberFormat="1" applyFont="1" applyBorder="1"/>
    <xf numFmtId="166" fontId="34" fillId="0" borderId="25" xfId="0" applyNumberFormat="1" applyFont="1" applyBorder="1"/>
    <xf numFmtId="0" fontId="12" fillId="16" borderId="0" xfId="0" applyFont="1" applyFill="1" applyBorder="1" applyAlignment="1">
      <alignment horizontal="center"/>
    </xf>
    <xf numFmtId="166" fontId="12" fillId="16" borderId="0" xfId="0" applyNumberFormat="1" applyFont="1" applyFill="1" applyBorder="1" applyAlignment="1">
      <alignment horizontal="center"/>
    </xf>
    <xf numFmtId="166" fontId="12" fillId="16" borderId="0" xfId="0" applyNumberFormat="1" applyFont="1" applyFill="1" applyAlignment="1">
      <alignment horizontal="center"/>
    </xf>
    <xf numFmtId="2" fontId="12" fillId="16" borderId="0" xfId="0" applyNumberFormat="1" applyFont="1" applyFill="1" applyAlignment="1">
      <alignment horizontal="center"/>
    </xf>
    <xf numFmtId="0" fontId="12" fillId="16" borderId="0" xfId="0" applyFont="1" applyFill="1"/>
    <xf numFmtId="2" fontId="12" fillId="16" borderId="0" xfId="0" applyNumberFormat="1" applyFont="1" applyFill="1"/>
    <xf numFmtId="9" fontId="100" fillId="16" borderId="0" xfId="0" applyNumberFormat="1" applyFont="1" applyFill="1" applyAlignment="1">
      <alignment horizontal="center"/>
    </xf>
    <xf numFmtId="0" fontId="100" fillId="16" borderId="0" xfId="0" applyFont="1" applyFill="1"/>
    <xf numFmtId="2" fontId="100" fillId="16" borderId="0" xfId="0" applyNumberFormat="1" applyFont="1" applyFill="1" applyBorder="1" applyAlignment="1">
      <alignment horizontal="right"/>
    </xf>
    <xf numFmtId="165" fontId="100" fillId="16" borderId="0" xfId="0" applyNumberFormat="1" applyFont="1" applyFill="1" applyBorder="1" applyAlignment="1">
      <alignment horizontal="right"/>
    </xf>
    <xf numFmtId="0" fontId="58" fillId="15" borderId="0" xfId="0" quotePrefix="1" applyFont="1" applyFill="1" applyAlignment="1">
      <alignment horizontal="left"/>
    </xf>
    <xf numFmtId="170" fontId="23" fillId="15" borderId="0" xfId="0" applyNumberFormat="1" applyFont="1" applyFill="1" applyAlignment="1">
      <alignment horizontal="right"/>
    </xf>
    <xf numFmtId="170" fontId="58" fillId="15" borderId="0" xfId="0" applyNumberFormat="1" applyFont="1" applyFill="1" applyAlignment="1">
      <alignment horizontal="right"/>
    </xf>
    <xf numFmtId="0" fontId="101" fillId="0" borderId="0" xfId="0" applyFont="1" applyAlignment="1">
      <alignment horizontal="right"/>
    </xf>
    <xf numFmtId="0" fontId="102" fillId="0" borderId="0" xfId="0" applyFont="1" applyAlignment="1">
      <alignment horizontal="right"/>
    </xf>
    <xf numFmtId="0" fontId="103" fillId="0" borderId="0" xfId="0" applyFont="1" applyAlignment="1">
      <alignment horizontal="right"/>
    </xf>
    <xf numFmtId="0" fontId="104" fillId="0" borderId="0" xfId="0" applyFont="1" applyAlignment="1">
      <alignment horizontal="center"/>
    </xf>
    <xf numFmtId="1" fontId="24" fillId="0" borderId="0" xfId="0" applyNumberFormat="1" applyFont="1" applyFill="1"/>
    <xf numFmtId="0" fontId="77" fillId="5" borderId="30" xfId="0" applyFont="1" applyFill="1" applyBorder="1"/>
    <xf numFmtId="3" fontId="44" fillId="18" borderId="0" xfId="0" applyNumberFormat="1" applyFont="1" applyFill="1" applyBorder="1" applyAlignment="1">
      <alignment horizontal="center"/>
    </xf>
    <xf numFmtId="1" fontId="44" fillId="18" borderId="0" xfId="0" applyNumberFormat="1" applyFont="1" applyFill="1" applyBorder="1" applyAlignment="1">
      <alignment horizontal="center"/>
    </xf>
    <xf numFmtId="1" fontId="105" fillId="18" borderId="0" xfId="0" applyNumberFormat="1" applyFont="1" applyFill="1" applyBorder="1" applyAlignment="1">
      <alignment horizontal="center"/>
    </xf>
    <xf numFmtId="0" fontId="44" fillId="5" borderId="30" xfId="0" applyFont="1" applyFill="1" applyBorder="1"/>
    <xf numFmtId="1" fontId="106" fillId="18" borderId="0" xfId="0" applyNumberFormat="1" applyFont="1" applyFill="1" applyBorder="1" applyAlignment="1">
      <alignment horizontal="center"/>
    </xf>
    <xf numFmtId="1" fontId="107" fillId="18" borderId="0" xfId="0" applyNumberFormat="1" applyFont="1" applyFill="1" applyBorder="1" applyAlignment="1">
      <alignment horizontal="center"/>
    </xf>
    <xf numFmtId="1" fontId="108" fillId="18" borderId="0" xfId="0" applyNumberFormat="1" applyFont="1" applyFill="1" applyBorder="1" applyAlignment="1">
      <alignment horizontal="center"/>
    </xf>
    <xf numFmtId="1" fontId="109" fillId="18" borderId="0" xfId="0" applyNumberFormat="1" applyFont="1" applyFill="1" applyBorder="1" applyAlignment="1">
      <alignment horizontal="center"/>
    </xf>
    <xf numFmtId="3" fontId="105" fillId="18" borderId="0" xfId="0" applyNumberFormat="1" applyFont="1" applyFill="1" applyBorder="1" applyAlignment="1">
      <alignment horizontal="center"/>
    </xf>
    <xf numFmtId="3" fontId="106" fillId="18" borderId="0" xfId="0" applyNumberFormat="1" applyFont="1" applyFill="1" applyBorder="1" applyAlignment="1">
      <alignment horizontal="center"/>
    </xf>
    <xf numFmtId="1" fontId="110" fillId="18" borderId="0" xfId="0" applyNumberFormat="1" applyFont="1" applyFill="1" applyBorder="1" applyAlignment="1">
      <alignment horizontal="center"/>
    </xf>
    <xf numFmtId="174" fontId="44" fillId="19" borderId="0" xfId="0" applyNumberFormat="1" applyFont="1" applyFill="1" applyBorder="1" applyAlignment="1">
      <alignment horizontal="center"/>
    </xf>
    <xf numFmtId="166" fontId="44" fillId="19" borderId="0" xfId="0" applyNumberFormat="1" applyFont="1" applyFill="1" applyBorder="1" applyAlignment="1">
      <alignment horizontal="center"/>
    </xf>
    <xf numFmtId="166" fontId="105" fillId="19" borderId="0" xfId="0" applyNumberFormat="1" applyFont="1" applyFill="1" applyBorder="1" applyAlignment="1">
      <alignment horizontal="center"/>
    </xf>
    <xf numFmtId="3" fontId="44" fillId="19" borderId="0" xfId="0" applyNumberFormat="1" applyFont="1" applyFill="1" applyBorder="1" applyAlignment="1">
      <alignment horizontal="center"/>
    </xf>
    <xf numFmtId="1" fontId="44" fillId="19" borderId="0" xfId="0" applyNumberFormat="1" applyFont="1" applyFill="1" applyBorder="1" applyAlignment="1">
      <alignment horizontal="center"/>
    </xf>
    <xf numFmtId="1" fontId="105" fillId="19" borderId="0" xfId="0" applyNumberFormat="1" applyFont="1" applyFill="1" applyBorder="1" applyAlignment="1">
      <alignment horizontal="center"/>
    </xf>
    <xf numFmtId="1" fontId="44" fillId="7" borderId="19" xfId="0" applyNumberFormat="1" applyFont="1" applyFill="1" applyBorder="1" applyAlignment="1">
      <alignment horizontal="center"/>
    </xf>
    <xf numFmtId="1" fontId="111" fillId="18" borderId="0" xfId="0" applyNumberFormat="1" applyFont="1" applyFill="1" applyBorder="1" applyAlignment="1">
      <alignment horizontal="center"/>
    </xf>
    <xf numFmtId="0" fontId="49" fillId="5" borderId="30" xfId="0" applyFont="1" applyFill="1" applyBorder="1"/>
    <xf numFmtId="3" fontId="49" fillId="5" borderId="0" xfId="0" applyNumberFormat="1" applyFont="1" applyFill="1" applyAlignment="1">
      <alignment horizontal="center"/>
    </xf>
    <xf numFmtId="0" fontId="112" fillId="0" borderId="0" xfId="0" applyFont="1"/>
    <xf numFmtId="0" fontId="113" fillId="0" borderId="0" xfId="0" applyFont="1" applyAlignment="1">
      <alignment horizontal="center"/>
    </xf>
    <xf numFmtId="0" fontId="114" fillId="0" borderId="0" xfId="0" applyFont="1" applyAlignment="1">
      <alignment horizontal="left"/>
    </xf>
    <xf numFmtId="1" fontId="114" fillId="0" borderId="0" xfId="0" applyNumberFormat="1" applyFont="1" applyAlignment="1">
      <alignment horizontal="center"/>
    </xf>
    <xf numFmtId="1" fontId="116" fillId="17" borderId="0" xfId="0" applyNumberFormat="1" applyFont="1" applyFill="1" applyAlignment="1">
      <alignment horizontal="center"/>
    </xf>
    <xf numFmtId="1" fontId="117" fillId="17" borderId="19" xfId="0" applyNumberFormat="1" applyFont="1" applyFill="1" applyBorder="1" applyAlignment="1">
      <alignment horizontal="center"/>
    </xf>
    <xf numFmtId="0" fontId="118" fillId="0" borderId="0" xfId="0" applyFont="1"/>
    <xf numFmtId="0" fontId="119" fillId="0" borderId="0" xfId="0" applyFont="1"/>
    <xf numFmtId="1" fontId="120" fillId="17" borderId="19" xfId="0" applyNumberFormat="1" applyFont="1" applyFill="1" applyBorder="1" applyAlignment="1">
      <alignment horizontal="center"/>
    </xf>
    <xf numFmtId="1" fontId="121" fillId="5" borderId="0" xfId="0" applyNumberFormat="1" applyFont="1" applyFill="1" applyAlignment="1">
      <alignment horizontal="center"/>
    </xf>
    <xf numFmtId="0" fontId="43" fillId="0" borderId="0" xfId="0" applyFont="1" applyAlignment="1">
      <alignment horizontal="center"/>
    </xf>
    <xf numFmtId="1" fontId="43" fillId="0" borderId="0" xfId="0" applyNumberFormat="1" applyFont="1" applyAlignment="1">
      <alignment horizontal="center"/>
    </xf>
    <xf numFmtId="0" fontId="115" fillId="0" borderId="0" xfId="0" applyFont="1"/>
    <xf numFmtId="1" fontId="44" fillId="17" borderId="19" xfId="0" applyNumberFormat="1" applyFont="1" applyFill="1" applyBorder="1" applyAlignment="1">
      <alignment horizontal="center"/>
    </xf>
    <xf numFmtId="1" fontId="122" fillId="5" borderId="0" xfId="0" applyNumberFormat="1" applyFont="1" applyFill="1" applyAlignment="1">
      <alignment horizontal="center"/>
    </xf>
    <xf numFmtId="1" fontId="111" fillId="5" borderId="0" xfId="0" applyNumberFormat="1" applyFont="1" applyFill="1" applyAlignment="1">
      <alignment horizontal="center"/>
    </xf>
    <xf numFmtId="1" fontId="123" fillId="5" borderId="0" xfId="0" applyNumberFormat="1" applyFont="1" applyFill="1" applyAlignment="1">
      <alignment horizontal="center"/>
    </xf>
    <xf numFmtId="0" fontId="27" fillId="20" borderId="29" xfId="0" applyFont="1" applyFill="1" applyBorder="1" applyAlignment="1">
      <alignment horizontal="left"/>
    </xf>
    <xf numFmtId="0" fontId="26" fillId="20" borderId="29" xfId="0" applyFont="1" applyFill="1" applyBorder="1" applyAlignment="1">
      <alignment horizontal="left"/>
    </xf>
    <xf numFmtId="0" fontId="26" fillId="20" borderId="29" xfId="0" applyFont="1" applyFill="1" applyBorder="1" applyAlignment="1">
      <alignment horizontal="center"/>
    </xf>
    <xf numFmtId="0" fontId="9" fillId="20" borderId="29" xfId="0" applyFont="1" applyFill="1" applyBorder="1"/>
    <xf numFmtId="0" fontId="27" fillId="20" borderId="0" xfId="0" quotePrefix="1" applyFont="1" applyFill="1" applyAlignment="1">
      <alignment horizontal="left"/>
    </xf>
    <xf numFmtId="0" fontId="26" fillId="20" borderId="0" xfId="0" applyFont="1" applyFill="1" applyAlignment="1">
      <alignment horizontal="center"/>
    </xf>
    <xf numFmtId="0" fontId="27" fillId="20" borderId="0" xfId="0" applyFont="1" applyFill="1" applyAlignment="1">
      <alignment horizontal="left"/>
    </xf>
    <xf numFmtId="0" fontId="0" fillId="20" borderId="0" xfId="0" applyFont="1" applyFill="1"/>
    <xf numFmtId="2" fontId="44" fillId="20" borderId="0" xfId="0" applyNumberFormat="1" applyFont="1" applyFill="1" applyAlignment="1">
      <alignment horizontal="center"/>
    </xf>
    <xf numFmtId="1" fontId="44" fillId="20" borderId="19" xfId="0" applyNumberFormat="1" applyFont="1" applyFill="1" applyBorder="1" applyAlignment="1">
      <alignment horizontal="center"/>
    </xf>
    <xf numFmtId="0" fontId="26" fillId="20" borderId="0" xfId="0" applyFont="1" applyFill="1" applyBorder="1" applyAlignment="1">
      <alignment horizontal="left"/>
    </xf>
    <xf numFmtId="1" fontId="49" fillId="5" borderId="0" xfId="0" applyNumberFormat="1" applyFont="1" applyFill="1" applyAlignment="1">
      <alignment horizontal="center"/>
    </xf>
    <xf numFmtId="1" fontId="49" fillId="20" borderId="19" xfId="0" applyNumberFormat="1" applyFont="1" applyFill="1" applyBorder="1" applyAlignment="1">
      <alignment horizontal="center"/>
    </xf>
    <xf numFmtId="0" fontId="26" fillId="20" borderId="29" xfId="0" quotePrefix="1" applyFont="1" applyFill="1" applyBorder="1" applyAlignment="1">
      <alignment horizontal="left"/>
    </xf>
    <xf numFmtId="0" fontId="26" fillId="20" borderId="29" xfId="0" applyFont="1" applyFill="1" applyBorder="1"/>
    <xf numFmtId="0" fontId="126" fillId="0" borderId="0" xfId="0" applyFont="1" applyFill="1"/>
    <xf numFmtId="1" fontId="127" fillId="0" borderId="0" xfId="0" applyNumberFormat="1" applyFont="1" applyFill="1" applyAlignment="1">
      <alignment horizontal="center"/>
    </xf>
    <xf numFmtId="1" fontId="128" fillId="0" borderId="0" xfId="0" applyNumberFormat="1" applyFont="1" applyFill="1"/>
    <xf numFmtId="1" fontId="21" fillId="0" borderId="0" xfId="0" applyNumberFormat="1" applyFont="1" applyFill="1"/>
    <xf numFmtId="3" fontId="43" fillId="0" borderId="0" xfId="0" applyNumberFormat="1" applyFont="1" applyFill="1" applyAlignment="1">
      <alignment horizontal="center"/>
    </xf>
    <xf numFmtId="3" fontId="43" fillId="0" borderId="0" xfId="0" applyNumberFormat="1" applyFont="1" applyFill="1" applyBorder="1" applyAlignment="1">
      <alignment horizontal="center"/>
    </xf>
    <xf numFmtId="1" fontId="126" fillId="0" borderId="0" xfId="0" applyNumberFormat="1" applyFont="1" applyFill="1" applyAlignment="1">
      <alignment horizontal="center"/>
    </xf>
    <xf numFmtId="1" fontId="6" fillId="0" borderId="0" xfId="0" applyNumberFormat="1" applyFont="1" applyFill="1" applyAlignment="1">
      <alignment horizontal="center"/>
    </xf>
    <xf numFmtId="0" fontId="16" fillId="21" borderId="0" xfId="0" applyFont="1" applyFill="1" applyBorder="1" applyAlignment="1">
      <alignment horizontal="left"/>
    </xf>
    <xf numFmtId="3" fontId="12" fillId="21" borderId="0" xfId="0" applyNumberFormat="1" applyFont="1" applyFill="1" applyBorder="1" applyAlignment="1">
      <alignment horizontal="center"/>
    </xf>
    <xf numFmtId="0" fontId="6" fillId="21" borderId="0" xfId="0" applyFont="1" applyFill="1"/>
    <xf numFmtId="0" fontId="0" fillId="21" borderId="0" xfId="0" applyFont="1" applyFill="1"/>
    <xf numFmtId="0" fontId="129" fillId="0" borderId="0" xfId="0" applyFont="1" applyBorder="1"/>
    <xf numFmtId="0" fontId="128" fillId="0" borderId="0" xfId="0" applyFont="1" applyFill="1"/>
    <xf numFmtId="1" fontId="128" fillId="0" borderId="0" xfId="0" applyNumberFormat="1" applyFont="1" applyFill="1" applyBorder="1" applyAlignment="1">
      <alignment horizontal="center"/>
    </xf>
    <xf numFmtId="1" fontId="126" fillId="0" borderId="0" xfId="0" applyNumberFormat="1" applyFont="1" applyFill="1" applyBorder="1" applyAlignment="1">
      <alignment horizontal="center"/>
    </xf>
    <xf numFmtId="2" fontId="130" fillId="0" borderId="0" xfId="0" applyNumberFormat="1" applyFont="1" applyFill="1" applyAlignment="1">
      <alignment horizontal="center"/>
    </xf>
    <xf numFmtId="1" fontId="131" fillId="0" borderId="0" xfId="0" applyNumberFormat="1" applyFont="1" applyFill="1" applyAlignment="1">
      <alignment horizontal="center"/>
    </xf>
    <xf numFmtId="0" fontId="131" fillId="0" borderId="0" xfId="0" applyFont="1" applyFill="1" applyAlignment="1">
      <alignment horizontal="center"/>
    </xf>
    <xf numFmtId="0" fontId="132" fillId="21" borderId="0" xfId="0" applyFont="1" applyFill="1" applyBorder="1" applyAlignment="1">
      <alignment horizontal="left"/>
    </xf>
    <xf numFmtId="0" fontId="104" fillId="0" borderId="0" xfId="0" applyFont="1" applyFill="1" applyAlignment="1">
      <alignment horizontal="center"/>
    </xf>
    <xf numFmtId="1" fontId="126" fillId="0" borderId="0" xfId="0" applyNumberFormat="1" applyFont="1" applyFill="1"/>
    <xf numFmtId="169" fontId="130" fillId="0" borderId="0" xfId="0" applyNumberFormat="1" applyFont="1" applyFill="1" applyAlignment="1">
      <alignment horizontal="center"/>
    </xf>
    <xf numFmtId="2" fontId="126" fillId="0" borderId="0" xfId="0" applyNumberFormat="1" applyFont="1" applyFill="1" applyAlignment="1">
      <alignment horizontal="center"/>
    </xf>
    <xf numFmtId="2" fontId="6" fillId="0" borderId="0" xfId="0" applyNumberFormat="1" applyFont="1" applyFill="1" applyAlignment="1">
      <alignment horizontal="center"/>
    </xf>
    <xf numFmtId="2" fontId="133" fillId="0" borderId="0" xfId="0" applyNumberFormat="1" applyFont="1" applyFill="1" applyAlignment="1">
      <alignment horizontal="center"/>
    </xf>
    <xf numFmtId="0" fontId="28" fillId="6" borderId="31" xfId="0" applyFont="1" applyFill="1" applyBorder="1" applyAlignment="1">
      <alignment horizontal="left"/>
    </xf>
    <xf numFmtId="0" fontId="134" fillId="6" borderId="0" xfId="0" applyFont="1" applyFill="1" applyBorder="1" applyAlignment="1">
      <alignment horizontal="center"/>
    </xf>
    <xf numFmtId="0" fontId="121" fillId="6" borderId="0" xfId="0" applyFont="1" applyFill="1" applyBorder="1" applyAlignment="1">
      <alignment horizontal="center"/>
    </xf>
    <xf numFmtId="0" fontId="99" fillId="6" borderId="32" xfId="0" applyFont="1" applyFill="1" applyBorder="1" applyAlignment="1">
      <alignment horizontal="center"/>
    </xf>
    <xf numFmtId="0" fontId="44" fillId="6" borderId="0" xfId="0" applyFont="1" applyFill="1" applyBorder="1"/>
    <xf numFmtId="0" fontId="99" fillId="21" borderId="0" xfId="0" applyFont="1" applyFill="1"/>
    <xf numFmtId="0" fontId="26" fillId="6" borderId="33" xfId="0" applyFont="1" applyFill="1" applyBorder="1"/>
    <xf numFmtId="0" fontId="134" fillId="6" borderId="15" xfId="0" applyFont="1" applyFill="1" applyBorder="1" applyAlignment="1">
      <alignment horizontal="center"/>
    </xf>
    <xf numFmtId="0" fontId="121" fillId="6" borderId="15" xfId="0" applyFont="1" applyFill="1" applyBorder="1" applyAlignment="1">
      <alignment horizontal="center"/>
    </xf>
    <xf numFmtId="0" fontId="27" fillId="6" borderId="15" xfId="0" applyFont="1" applyFill="1" applyBorder="1" applyAlignment="1">
      <alignment horizontal="center"/>
    </xf>
    <xf numFmtId="0" fontId="27" fillId="6" borderId="34" xfId="0" applyFont="1" applyFill="1" applyBorder="1" applyAlignment="1">
      <alignment horizontal="center"/>
    </xf>
    <xf numFmtId="0" fontId="121" fillId="6" borderId="31" xfId="0" applyFont="1" applyFill="1" applyBorder="1" applyAlignment="1">
      <alignment horizontal="right"/>
    </xf>
    <xf numFmtId="10" fontId="121" fillId="6" borderId="0" xfId="0" applyNumberFormat="1" applyFont="1" applyFill="1" applyBorder="1" applyAlignment="1">
      <alignment horizontal="center"/>
    </xf>
    <xf numFmtId="10" fontId="23" fillId="6" borderId="32" xfId="0" applyNumberFormat="1" applyFont="1" applyFill="1" applyBorder="1" applyAlignment="1">
      <alignment horizontal="center"/>
    </xf>
    <xf numFmtId="0" fontId="0" fillId="6" borderId="0" xfId="0" applyFont="1" applyFill="1" applyBorder="1"/>
    <xf numFmtId="0" fontId="121" fillId="6" borderId="31" xfId="0" quotePrefix="1" applyFont="1" applyFill="1" applyBorder="1" applyAlignment="1">
      <alignment horizontal="right"/>
    </xf>
    <xf numFmtId="3" fontId="121" fillId="6" borderId="0" xfId="0" applyNumberFormat="1" applyFont="1" applyFill="1" applyBorder="1" applyAlignment="1">
      <alignment horizontal="center"/>
    </xf>
    <xf numFmtId="3" fontId="23" fillId="6" borderId="32" xfId="0" applyNumberFormat="1" applyFont="1" applyFill="1" applyBorder="1" applyAlignment="1">
      <alignment horizontal="center"/>
    </xf>
    <xf numFmtId="165" fontId="85" fillId="0" borderId="0" xfId="0" applyNumberFormat="1" applyFont="1" applyFill="1" applyBorder="1"/>
    <xf numFmtId="0" fontId="121" fillId="6" borderId="33" xfId="0" quotePrefix="1" applyFont="1" applyFill="1" applyBorder="1" applyAlignment="1">
      <alignment horizontal="right"/>
    </xf>
    <xf numFmtId="10" fontId="121" fillId="6" borderId="15" xfId="0" applyNumberFormat="1" applyFont="1" applyFill="1" applyBorder="1" applyAlignment="1">
      <alignment horizontal="center"/>
    </xf>
    <xf numFmtId="10" fontId="121" fillId="6" borderId="35" xfId="0" applyNumberFormat="1" applyFont="1" applyFill="1" applyBorder="1" applyAlignment="1">
      <alignment horizontal="center"/>
    </xf>
    <xf numFmtId="10" fontId="23" fillId="6" borderId="34" xfId="0" applyNumberFormat="1" applyFont="1" applyFill="1" applyBorder="1" applyAlignment="1">
      <alignment horizontal="center"/>
    </xf>
    <xf numFmtId="166" fontId="121" fillId="6" borderId="0" xfId="0" applyNumberFormat="1" applyFont="1" applyFill="1" applyBorder="1" applyAlignment="1">
      <alignment horizontal="center"/>
    </xf>
    <xf numFmtId="169" fontId="121" fillId="6" borderId="0" xfId="0" applyNumberFormat="1" applyFont="1" applyFill="1" applyBorder="1" applyAlignment="1">
      <alignment horizontal="center"/>
    </xf>
    <xf numFmtId="169" fontId="99" fillId="6" borderId="32" xfId="0" applyNumberFormat="1" applyFont="1" applyFill="1" applyBorder="1" applyAlignment="1">
      <alignment horizontal="center"/>
    </xf>
    <xf numFmtId="2" fontId="26" fillId="6" borderId="0" xfId="0" applyNumberFormat="1" applyFont="1" applyFill="1" applyAlignment="1">
      <alignment horizontal="center"/>
    </xf>
    <xf numFmtId="0" fontId="135" fillId="6" borderId="0" xfId="0" applyFont="1" applyFill="1"/>
    <xf numFmtId="0" fontId="28" fillId="6" borderId="31" xfId="0" quotePrefix="1" applyFont="1" applyFill="1" applyBorder="1" applyAlignment="1">
      <alignment horizontal="right"/>
    </xf>
    <xf numFmtId="2" fontId="44" fillId="6" borderId="0" xfId="0" applyNumberFormat="1" applyFont="1" applyFill="1" applyAlignment="1">
      <alignment horizontal="center"/>
    </xf>
    <xf numFmtId="2" fontId="104" fillId="6" borderId="0" xfId="0" applyNumberFormat="1" applyFont="1" applyFill="1" applyAlignment="1">
      <alignment horizontal="center"/>
    </xf>
    <xf numFmtId="10" fontId="52" fillId="0" borderId="0" xfId="0" applyNumberFormat="1" applyFont="1" applyBorder="1" applyAlignment="1">
      <alignment horizontal="center"/>
    </xf>
    <xf numFmtId="10" fontId="52" fillId="0" borderId="0" xfId="0" applyNumberFormat="1" applyFont="1" applyAlignment="1">
      <alignment horizontal="center"/>
    </xf>
    <xf numFmtId="2" fontId="43" fillId="0" borderId="0" xfId="0" applyNumberFormat="1" applyFont="1" applyAlignment="1">
      <alignment horizontal="center"/>
    </xf>
    <xf numFmtId="0" fontId="99" fillId="0" borderId="0" xfId="0" applyFont="1" applyFill="1" applyAlignment="1">
      <alignment horizontal="right"/>
    </xf>
    <xf numFmtId="165" fontId="99" fillId="0" borderId="0" xfId="0" applyNumberFormat="1" applyFont="1" applyAlignment="1">
      <alignment horizontal="center"/>
    </xf>
    <xf numFmtId="2" fontId="43" fillId="0" borderId="0" xfId="0" applyNumberFormat="1" applyFont="1" applyFill="1" applyBorder="1" applyAlignment="1">
      <alignment horizontal="center"/>
    </xf>
    <xf numFmtId="3" fontId="77" fillId="5" borderId="19" xfId="0" applyNumberFormat="1" applyFont="1" applyFill="1" applyBorder="1" applyAlignment="1">
      <alignment horizontal="center"/>
    </xf>
    <xf numFmtId="3" fontId="120" fillId="17" borderId="0" xfId="0" applyNumberFormat="1" applyFont="1" applyFill="1" applyAlignment="1">
      <alignment horizontal="center"/>
    </xf>
    <xf numFmtId="0" fontId="28" fillId="0" borderId="0" xfId="0" applyFont="1" applyFill="1"/>
    <xf numFmtId="3" fontId="77" fillId="0" borderId="0" xfId="0" applyNumberFormat="1" applyFont="1" applyFill="1" applyAlignment="1">
      <alignment horizontal="center"/>
    </xf>
    <xf numFmtId="3" fontId="120" fillId="0" borderId="0" xfId="0" applyNumberFormat="1" applyFont="1" applyFill="1" applyAlignment="1">
      <alignment horizontal="center"/>
    </xf>
    <xf numFmtId="0" fontId="121" fillId="0" borderId="0" xfId="0" applyFont="1"/>
    <xf numFmtId="10" fontId="98" fillId="17" borderId="0" xfId="1" applyNumberFormat="1" applyFont="1" applyFill="1" applyAlignment="1">
      <alignment horizontal="center"/>
    </xf>
    <xf numFmtId="3" fontId="120" fillId="17" borderId="19" xfId="0" applyNumberFormat="1" applyFont="1" applyFill="1" applyBorder="1" applyAlignment="1">
      <alignment horizontal="center"/>
    </xf>
    <xf numFmtId="0" fontId="48" fillId="5" borderId="30" xfId="0" applyFont="1" applyFill="1" applyBorder="1"/>
    <xf numFmtId="3" fontId="49" fillId="5" borderId="19" xfId="0" applyNumberFormat="1" applyFont="1" applyFill="1" applyBorder="1" applyAlignment="1">
      <alignment horizontal="center"/>
    </xf>
    <xf numFmtId="0" fontId="73" fillId="0" borderId="0" xfId="0" applyFont="1" applyFill="1" applyAlignment="1">
      <alignment horizontal="center"/>
    </xf>
    <xf numFmtId="0" fontId="73" fillId="0" borderId="0" xfId="0" applyFont="1" applyFill="1" applyBorder="1" applyAlignment="1">
      <alignment horizontal="center"/>
    </xf>
    <xf numFmtId="0" fontId="9" fillId="0" borderId="0" xfId="0" applyFont="1" applyFill="1" applyBorder="1"/>
    <xf numFmtId="166" fontId="32" fillId="0" borderId="0" xfId="0" applyNumberFormat="1" applyFont="1" applyFill="1"/>
    <xf numFmtId="166" fontId="6" fillId="0" borderId="0" xfId="0" applyNumberFormat="1" applyFont="1" applyFill="1"/>
    <xf numFmtId="3" fontId="52" fillId="0" borderId="0" xfId="0" applyNumberFormat="1" applyFont="1" applyAlignment="1">
      <alignment horizontal="center"/>
    </xf>
    <xf numFmtId="0" fontId="27" fillId="11" borderId="0" xfId="0" applyFont="1" applyFill="1"/>
    <xf numFmtId="0" fontId="26" fillId="11" borderId="0" xfId="0" applyFont="1" applyFill="1" applyBorder="1" applyAlignment="1">
      <alignment horizontal="center"/>
    </xf>
    <xf numFmtId="174" fontId="44" fillId="5" borderId="0" xfId="0" applyNumberFormat="1" applyFont="1" applyFill="1" applyAlignment="1">
      <alignment horizontal="center"/>
    </xf>
    <xf numFmtId="174" fontId="44" fillId="5" borderId="0" xfId="0" applyNumberFormat="1" applyFont="1" applyFill="1" applyBorder="1" applyAlignment="1">
      <alignment horizontal="center"/>
    </xf>
    <xf numFmtId="174" fontId="44" fillId="5" borderId="19" xfId="0" applyNumberFormat="1" applyFont="1" applyFill="1" applyBorder="1" applyAlignment="1">
      <alignment horizontal="center"/>
    </xf>
    <xf numFmtId="174" fontId="44" fillId="6" borderId="0" xfId="0" applyNumberFormat="1" applyFont="1" applyFill="1" applyAlignment="1">
      <alignment horizontal="center"/>
    </xf>
    <xf numFmtId="4" fontId="44" fillId="6" borderId="0" xfId="0" applyNumberFormat="1" applyFont="1" applyFill="1" applyBorder="1" applyAlignment="1">
      <alignment horizontal="center"/>
    </xf>
    <xf numFmtId="3" fontId="131" fillId="0" borderId="0" xfId="0" applyNumberFormat="1" applyFont="1" applyFill="1" applyAlignment="1">
      <alignment horizontal="center"/>
    </xf>
    <xf numFmtId="166" fontId="137" fillId="5" borderId="0" xfId="0" applyNumberFormat="1" applyFont="1" applyFill="1" applyAlignment="1">
      <alignment horizontal="center"/>
    </xf>
    <xf numFmtId="0" fontId="44" fillId="5" borderId="0" xfId="0" applyFont="1" applyFill="1" applyAlignment="1">
      <alignment horizontal="center"/>
    </xf>
    <xf numFmtId="0" fontId="27" fillId="11" borderId="0" xfId="0" quotePrefix="1" applyFont="1" applyFill="1" applyBorder="1" applyAlignment="1">
      <alignment horizontal="left"/>
    </xf>
    <xf numFmtId="0" fontId="26" fillId="11" borderId="0" xfId="0" applyFont="1" applyFill="1" applyAlignment="1">
      <alignment horizontal="left"/>
    </xf>
    <xf numFmtId="0" fontId="26" fillId="11" borderId="0" xfId="0" applyFont="1" applyFill="1" applyAlignment="1">
      <alignment horizontal="center"/>
    </xf>
    <xf numFmtId="0" fontId="26" fillId="11" borderId="0" xfId="0" quotePrefix="1" applyFont="1" applyFill="1" applyAlignment="1">
      <alignment horizontal="left"/>
    </xf>
    <xf numFmtId="174" fontId="49" fillId="5" borderId="0" xfId="0" applyNumberFormat="1" applyFont="1" applyFill="1" applyAlignment="1">
      <alignment horizontal="center"/>
    </xf>
    <xf numFmtId="174" fontId="49" fillId="5" borderId="0" xfId="0" applyNumberFormat="1" applyFont="1" applyFill="1" applyBorder="1" applyAlignment="1">
      <alignment horizontal="center"/>
    </xf>
    <xf numFmtId="174" fontId="49" fillId="5" borderId="19" xfId="0" applyNumberFormat="1" applyFont="1" applyFill="1" applyBorder="1" applyAlignment="1">
      <alignment horizontal="center"/>
    </xf>
    <xf numFmtId="166" fontId="44" fillId="5" borderId="0" xfId="0" applyNumberFormat="1" applyFont="1" applyFill="1" applyBorder="1" applyAlignment="1">
      <alignment horizontal="center"/>
    </xf>
    <xf numFmtId="2" fontId="138" fillId="5" borderId="0" xfId="0" applyNumberFormat="1" applyFont="1" applyFill="1" applyAlignment="1">
      <alignment horizontal="center"/>
    </xf>
    <xf numFmtId="0" fontId="44" fillId="0" borderId="0" xfId="0" applyFont="1" applyFill="1"/>
    <xf numFmtId="0" fontId="44" fillId="0" borderId="0" xfId="0" applyFont="1"/>
    <xf numFmtId="4" fontId="95" fillId="0" borderId="0" xfId="0" applyNumberFormat="1" applyFont="1" applyFill="1" applyAlignment="1">
      <alignment horizontal="center"/>
    </xf>
    <xf numFmtId="0" fontId="95" fillId="0" borderId="0" xfId="0" applyFont="1" applyFill="1" applyAlignment="1">
      <alignment horizontal="center"/>
    </xf>
    <xf numFmtId="0" fontId="98" fillId="0" borderId="0" xfId="0" applyFont="1" applyFill="1" applyAlignment="1">
      <alignment horizontal="center"/>
    </xf>
    <xf numFmtId="0" fontId="98" fillId="0" borderId="0" xfId="0" applyFont="1"/>
    <xf numFmtId="0" fontId="61" fillId="0" borderId="0" xfId="0" applyFont="1" applyFill="1" applyAlignment="1">
      <alignment horizontal="center"/>
    </xf>
    <xf numFmtId="2" fontId="61" fillId="0" borderId="0" xfId="0" applyNumberFormat="1" applyFont="1" applyFill="1" applyAlignment="1">
      <alignment horizontal="center"/>
    </xf>
    <xf numFmtId="2" fontId="6" fillId="0" borderId="0" xfId="0" applyNumberFormat="1" applyFont="1"/>
    <xf numFmtId="3" fontId="32" fillId="0" borderId="0" xfId="0" applyNumberFormat="1" applyFont="1" applyFill="1" applyAlignment="1">
      <alignment horizontal="center"/>
    </xf>
    <xf numFmtId="2" fontId="85" fillId="0" borderId="0" xfId="0" applyNumberFormat="1" applyFont="1"/>
    <xf numFmtId="10" fontId="44" fillId="5" borderId="0" xfId="0" applyNumberFormat="1" applyFont="1" applyFill="1" applyAlignment="1">
      <alignment horizontal="center"/>
    </xf>
    <xf numFmtId="0" fontId="0" fillId="0" borderId="30" xfId="0" applyFont="1" applyBorder="1"/>
    <xf numFmtId="3" fontId="17" fillId="0" borderId="30" xfId="0" applyNumberFormat="1" applyFont="1" applyBorder="1" applyAlignment="1">
      <alignment horizontal="center" vertical="top"/>
    </xf>
    <xf numFmtId="0" fontId="45" fillId="0" borderId="0" xfId="0" applyFont="1" applyAlignment="1">
      <alignment horizontal="center"/>
    </xf>
    <xf numFmtId="3" fontId="17" fillId="0" borderId="0" xfId="0" applyNumberFormat="1" applyFont="1" applyBorder="1" applyAlignment="1">
      <alignment horizontal="center" vertical="top"/>
    </xf>
    <xf numFmtId="3" fontId="44" fillId="17" borderId="0" xfId="0" applyNumberFormat="1" applyFont="1" applyFill="1" applyAlignment="1">
      <alignment horizontal="center"/>
    </xf>
    <xf numFmtId="10" fontId="44" fillId="17" borderId="0" xfId="0" applyNumberFormat="1" applyFont="1" applyFill="1" applyAlignment="1">
      <alignment horizontal="center"/>
    </xf>
    <xf numFmtId="3" fontId="34" fillId="0" borderId="0" xfId="0" applyNumberFormat="1" applyFont="1" applyFill="1" applyAlignment="1">
      <alignment horizontal="center"/>
    </xf>
    <xf numFmtId="10" fontId="34" fillId="0" borderId="0" xfId="0" applyNumberFormat="1" applyFont="1" applyFill="1" applyAlignment="1">
      <alignment horizontal="center"/>
    </xf>
    <xf numFmtId="0" fontId="85" fillId="0" borderId="0" xfId="0" applyFont="1" applyFill="1"/>
    <xf numFmtId="4" fontId="34" fillId="0" borderId="0" xfId="0" applyNumberFormat="1" applyFont="1" applyFill="1" applyAlignment="1">
      <alignment horizontal="center"/>
    </xf>
    <xf numFmtId="2" fontId="85" fillId="0" borderId="0" xfId="0" applyNumberFormat="1" applyFont="1" applyFill="1"/>
    <xf numFmtId="3" fontId="44" fillId="5" borderId="0" xfId="0" applyNumberFormat="1" applyFont="1" applyFill="1" applyBorder="1" applyAlignment="1">
      <alignment horizontal="center" vertical="top"/>
    </xf>
    <xf numFmtId="0" fontId="27" fillId="11" borderId="0" xfId="0" applyFont="1" applyFill="1" applyBorder="1"/>
    <xf numFmtId="0" fontId="140" fillId="11" borderId="0" xfId="0" quotePrefix="1" applyFont="1" applyFill="1" applyAlignment="1">
      <alignment horizontal="left"/>
    </xf>
    <xf numFmtId="10" fontId="49" fillId="5" borderId="0" xfId="0" applyNumberFormat="1" applyFont="1" applyFill="1" applyAlignment="1">
      <alignment horizontal="center"/>
    </xf>
    <xf numFmtId="0" fontId="36" fillId="0" borderId="0" xfId="0" applyFont="1" applyAlignment="1">
      <alignment horizontal="right"/>
    </xf>
    <xf numFmtId="0" fontId="37" fillId="0" borderId="0" xfId="0" applyFont="1" applyAlignment="1">
      <alignment horizontal="right"/>
    </xf>
    <xf numFmtId="0" fontId="38" fillId="0" borderId="0" xfId="0" applyFont="1" applyAlignment="1">
      <alignment horizontal="right"/>
    </xf>
    <xf numFmtId="0" fontId="47" fillId="0" borderId="0" xfId="0" applyFont="1" applyAlignment="1">
      <alignment horizontal="right"/>
    </xf>
    <xf numFmtId="0" fontId="39" fillId="0" borderId="0" xfId="0" applyFont="1" applyAlignment="1">
      <alignment horizontal="right"/>
    </xf>
    <xf numFmtId="0" fontId="141" fillId="0" borderId="0" xfId="0" applyFont="1" applyAlignment="1">
      <alignment horizontal="right"/>
    </xf>
    <xf numFmtId="164" fontId="34" fillId="5" borderId="0" xfId="0" applyNumberFormat="1" applyFont="1" applyFill="1" applyBorder="1" applyAlignment="1">
      <alignment horizontal="center"/>
    </xf>
    <xf numFmtId="164" fontId="34" fillId="5" borderId="19" xfId="0" applyNumberFormat="1" applyFont="1" applyFill="1" applyBorder="1" applyAlignment="1">
      <alignment horizontal="center"/>
    </xf>
    <xf numFmtId="164" fontId="34" fillId="6" borderId="0" xfId="0" applyNumberFormat="1" applyFont="1" applyFill="1" applyAlignment="1">
      <alignment horizontal="center"/>
    </xf>
    <xf numFmtId="0" fontId="143" fillId="6" borderId="0" xfId="0" applyFont="1" applyFill="1" applyAlignment="1">
      <alignment horizontal="center"/>
    </xf>
    <xf numFmtId="164" fontId="6" fillId="5" borderId="0" xfId="0" applyNumberFormat="1" applyFont="1" applyFill="1" applyAlignment="1">
      <alignment horizontal="center"/>
    </xf>
    <xf numFmtId="164" fontId="34" fillId="22" borderId="0" xfId="0" applyNumberFormat="1" applyFont="1" applyFill="1" applyAlignment="1">
      <alignment horizontal="center"/>
    </xf>
    <xf numFmtId="164" fontId="34" fillId="22" borderId="0" xfId="0" applyNumberFormat="1" applyFont="1" applyFill="1" applyBorder="1" applyAlignment="1">
      <alignment horizontal="center"/>
    </xf>
    <xf numFmtId="164" fontId="34" fillId="22" borderId="19" xfId="0" applyNumberFormat="1" applyFont="1" applyFill="1" applyBorder="1" applyAlignment="1">
      <alignment horizontal="center"/>
    </xf>
    <xf numFmtId="164" fontId="6" fillId="22" borderId="0" xfId="0" applyNumberFormat="1" applyFont="1" applyFill="1" applyAlignment="1">
      <alignment horizontal="center"/>
    </xf>
    <xf numFmtId="164" fontId="6" fillId="22" borderId="0" xfId="0" applyNumberFormat="1" applyFont="1" applyFill="1" applyBorder="1" applyAlignment="1">
      <alignment horizontal="center"/>
    </xf>
    <xf numFmtId="164" fontId="6" fillId="5" borderId="0" xfId="0" applyNumberFormat="1" applyFont="1" applyFill="1" applyBorder="1" applyAlignment="1">
      <alignment horizontal="center"/>
    </xf>
    <xf numFmtId="164" fontId="6" fillId="5" borderId="19" xfId="0" applyNumberFormat="1" applyFont="1" applyFill="1" applyBorder="1" applyAlignment="1">
      <alignment horizontal="center"/>
    </xf>
    <xf numFmtId="10" fontId="34" fillId="5" borderId="0" xfId="1" applyNumberFormat="1" applyFont="1" applyFill="1" applyAlignment="1">
      <alignment horizontal="center"/>
    </xf>
    <xf numFmtId="0" fontId="27" fillId="11" borderId="0" xfId="0" quotePrefix="1" applyFont="1" applyFill="1" applyAlignment="1">
      <alignment horizontal="left"/>
    </xf>
    <xf numFmtId="0" fontId="77" fillId="11" borderId="0" xfId="0" applyFont="1" applyFill="1" applyAlignment="1">
      <alignment horizontal="center"/>
    </xf>
    <xf numFmtId="0" fontId="80" fillId="11" borderId="0" xfId="0" applyFont="1" applyFill="1" applyAlignment="1">
      <alignment horizontal="center"/>
    </xf>
    <xf numFmtId="0" fontId="75" fillId="11" borderId="0" xfId="0" applyFont="1" applyFill="1"/>
    <xf numFmtId="0" fontId="32" fillId="11" borderId="0" xfId="0" applyFont="1" applyFill="1" applyAlignment="1">
      <alignment horizontal="center"/>
    </xf>
    <xf numFmtId="164" fontId="50" fillId="5" borderId="0" xfId="0" applyNumberFormat="1" applyFont="1" applyFill="1" applyAlignment="1">
      <alignment horizontal="center"/>
    </xf>
    <xf numFmtId="164" fontId="50" fillId="5" borderId="0" xfId="0" applyNumberFormat="1" applyFont="1" applyFill="1" applyBorder="1" applyAlignment="1">
      <alignment horizontal="center"/>
    </xf>
    <xf numFmtId="164" fontId="50" fillId="5" borderId="19" xfId="0" applyNumberFormat="1" applyFont="1" applyFill="1" applyBorder="1" applyAlignment="1">
      <alignment horizontal="center"/>
    </xf>
    <xf numFmtId="0" fontId="74" fillId="0" borderId="0" xfId="0" applyFont="1"/>
    <xf numFmtId="0" fontId="34" fillId="0" borderId="0" xfId="0" applyFont="1" applyAlignment="1">
      <alignment horizontal="right"/>
    </xf>
    <xf numFmtId="0" fontId="34" fillId="5" borderId="0" xfId="0" applyNumberFormat="1" applyFont="1" applyFill="1" applyAlignment="1">
      <alignment horizontal="center"/>
    </xf>
    <xf numFmtId="2" fontId="145" fillId="0" borderId="0" xfId="0" applyNumberFormat="1" applyFont="1" applyAlignment="1">
      <alignment horizontal="center"/>
    </xf>
    <xf numFmtId="0" fontId="146" fillId="0" borderId="0" xfId="3" quotePrefix="1" applyFont="1" applyAlignment="1" applyProtection="1">
      <alignment horizontal="left"/>
    </xf>
    <xf numFmtId="0" fontId="147" fillId="0" borderId="0" xfId="0" applyFont="1" applyAlignment="1">
      <alignment horizontal="right"/>
    </xf>
    <xf numFmtId="2" fontId="34" fillId="5" borderId="0" xfId="0" applyNumberFormat="1" applyFont="1" applyFill="1" applyAlignment="1">
      <alignment horizontal="center"/>
    </xf>
    <xf numFmtId="2" fontId="34" fillId="0" borderId="0" xfId="0" applyNumberFormat="1" applyFont="1" applyAlignment="1">
      <alignment horizontal="center"/>
    </xf>
    <xf numFmtId="0" fontId="34" fillId="0" borderId="0" xfId="0" applyFont="1" applyAlignment="1">
      <alignment horizontal="left"/>
    </xf>
    <xf numFmtId="3" fontId="34" fillId="0" borderId="0" xfId="0" applyNumberFormat="1" applyFont="1" applyAlignment="1">
      <alignment horizontal="left"/>
    </xf>
    <xf numFmtId="0" fontId="148" fillId="0" borderId="0" xfId="0" applyFont="1"/>
    <xf numFmtId="176" fontId="148" fillId="0" borderId="0" xfId="0" applyNumberFormat="1" applyFont="1"/>
    <xf numFmtId="4" fontId="34" fillId="5" borderId="0" xfId="0" applyNumberFormat="1" applyFont="1" applyFill="1" applyAlignment="1">
      <alignment horizontal="center"/>
    </xf>
    <xf numFmtId="0" fontId="149" fillId="0" borderId="0" xfId="0" applyFont="1"/>
    <xf numFmtId="4" fontId="0" fillId="0" borderId="0" xfId="0" applyNumberFormat="1" applyFont="1"/>
    <xf numFmtId="0" fontId="34" fillId="0" borderId="0" xfId="0" applyFont="1" applyAlignment="1">
      <alignment horizontal="center"/>
    </xf>
    <xf numFmtId="4" fontId="17" fillId="0" borderId="0" xfId="0" applyNumberFormat="1" applyFont="1"/>
    <xf numFmtId="177" fontId="0" fillId="0" borderId="0" xfId="0" applyNumberFormat="1" applyFont="1"/>
    <xf numFmtId="10" fontId="0" fillId="0" borderId="0" xfId="0" applyNumberFormat="1" applyFont="1"/>
    <xf numFmtId="2" fontId="150" fillId="0" borderId="0" xfId="0" applyNumberFormat="1" applyFont="1" applyAlignment="1">
      <alignment horizontal="left"/>
    </xf>
    <xf numFmtId="2" fontId="74" fillId="0" borderId="0" xfId="0" applyNumberFormat="1" applyFont="1" applyAlignment="1">
      <alignment horizontal="left"/>
    </xf>
    <xf numFmtId="2" fontId="148" fillId="5" borderId="0" xfId="0" applyNumberFormat="1" applyFont="1" applyFill="1" applyAlignment="1">
      <alignment horizontal="center"/>
    </xf>
    <xf numFmtId="0" fontId="148" fillId="5" borderId="0" xfId="0" applyNumberFormat="1" applyFont="1" applyFill="1" applyAlignment="1">
      <alignment horizontal="center"/>
    </xf>
    <xf numFmtId="2" fontId="127" fillId="5" borderId="0" xfId="0" applyNumberFormat="1" applyFont="1" applyFill="1" applyAlignment="1">
      <alignment horizontal="center"/>
    </xf>
    <xf numFmtId="0" fontId="127" fillId="5" borderId="0" xfId="0" applyNumberFormat="1" applyFont="1" applyFill="1" applyAlignment="1">
      <alignment horizontal="center"/>
    </xf>
    <xf numFmtId="0" fontId="31" fillId="0" borderId="0" xfId="0" applyFont="1" applyAlignment="1">
      <alignment horizontal="center"/>
    </xf>
    <xf numFmtId="1" fontId="31" fillId="0" borderId="0" xfId="0" applyNumberFormat="1" applyFont="1" applyAlignment="1">
      <alignment horizontal="center"/>
    </xf>
    <xf numFmtId="0" fontId="151" fillId="0" borderId="0" xfId="0" applyFont="1" applyAlignment="1">
      <alignment horizontal="center"/>
    </xf>
    <xf numFmtId="2" fontId="152" fillId="0" borderId="0" xfId="0" applyNumberFormat="1" applyFont="1" applyAlignment="1">
      <alignment horizontal="center"/>
    </xf>
    <xf numFmtId="2" fontId="153" fillId="0" borderId="0" xfId="0" applyNumberFormat="1" applyFont="1" applyAlignment="1">
      <alignment horizontal="center"/>
    </xf>
    <xf numFmtId="2" fontId="6" fillId="0" borderId="0" xfId="0" applyNumberFormat="1" applyFont="1" applyAlignment="1">
      <alignment horizontal="center"/>
    </xf>
    <xf numFmtId="0" fontId="9" fillId="11" borderId="0" xfId="0" applyFont="1" applyFill="1" applyAlignment="1">
      <alignment horizontal="center"/>
    </xf>
    <xf numFmtId="0" fontId="27" fillId="11" borderId="0" xfId="0" applyFont="1" applyFill="1" applyAlignment="1">
      <alignment horizontal="center"/>
    </xf>
    <xf numFmtId="1" fontId="27" fillId="11" borderId="0" xfId="0" applyNumberFormat="1" applyFont="1" applyFill="1" applyAlignment="1">
      <alignment horizontal="center"/>
    </xf>
    <xf numFmtId="0" fontId="27" fillId="11" borderId="0" xfId="0" applyFont="1" applyFill="1" applyBorder="1" applyAlignment="1">
      <alignment horizontal="center"/>
    </xf>
    <xf numFmtId="1" fontId="27" fillId="11" borderId="0" xfId="0" quotePrefix="1" applyNumberFormat="1" applyFont="1" applyFill="1" applyAlignment="1">
      <alignment horizontal="center"/>
    </xf>
    <xf numFmtId="0" fontId="134" fillId="11" borderId="0" xfId="0" applyFont="1" applyFill="1" applyBorder="1" applyAlignment="1">
      <alignment horizontal="center"/>
    </xf>
    <xf numFmtId="2" fontId="34" fillId="11" borderId="36" xfId="0" applyNumberFormat="1" applyFont="1" applyFill="1" applyBorder="1" applyAlignment="1">
      <alignment horizontal="center"/>
    </xf>
    <xf numFmtId="2" fontId="34" fillId="11" borderId="37" xfId="0" applyNumberFormat="1" applyFont="1" applyFill="1" applyBorder="1" applyAlignment="1">
      <alignment horizontal="center"/>
    </xf>
    <xf numFmtId="166" fontId="77" fillId="11" borderId="0" xfId="0" applyNumberFormat="1" applyFont="1" applyFill="1" applyAlignment="1">
      <alignment horizontal="center"/>
    </xf>
    <xf numFmtId="165" fontId="77" fillId="11" borderId="0" xfId="1" applyNumberFormat="1" applyFont="1" applyFill="1" applyAlignment="1">
      <alignment horizontal="center"/>
    </xf>
    <xf numFmtId="0" fontId="82" fillId="11" borderId="0" xfId="0" applyFont="1" applyFill="1" applyAlignment="1">
      <alignment horizontal="center"/>
    </xf>
    <xf numFmtId="0" fontId="44" fillId="5" borderId="19" xfId="0" applyFont="1" applyFill="1" applyBorder="1" applyAlignment="1">
      <alignment horizontal="center"/>
    </xf>
    <xf numFmtId="166" fontId="95" fillId="5" borderId="0" xfId="0" applyNumberFormat="1" applyFont="1" applyFill="1" applyAlignment="1">
      <alignment horizontal="center"/>
    </xf>
    <xf numFmtId="166" fontId="154" fillId="5" borderId="0" xfId="0" applyNumberFormat="1" applyFont="1" applyFill="1" applyAlignment="1">
      <alignment horizontal="center"/>
    </xf>
    <xf numFmtId="0" fontId="138" fillId="5" borderId="19" xfId="0" applyFont="1" applyFill="1" applyBorder="1" applyAlignment="1">
      <alignment horizontal="center"/>
    </xf>
    <xf numFmtId="0" fontId="28" fillId="10" borderId="0" xfId="0" applyFont="1" applyFill="1" applyBorder="1" applyAlignment="1">
      <alignment horizontal="left"/>
    </xf>
    <xf numFmtId="0" fontId="92" fillId="10" borderId="0" xfId="0" quotePrefix="1" applyFont="1" applyFill="1" applyBorder="1" applyAlignment="1">
      <alignment horizontal="center"/>
    </xf>
    <xf numFmtId="0" fontId="92" fillId="22" borderId="0" xfId="0" applyFont="1" applyFill="1" applyBorder="1" applyAlignment="1">
      <alignment horizontal="left"/>
    </xf>
    <xf numFmtId="0" fontId="28" fillId="22" borderId="0" xfId="0" quotePrefix="1" applyFont="1" applyFill="1" applyBorder="1" applyAlignment="1">
      <alignment horizontal="left"/>
    </xf>
    <xf numFmtId="0" fontId="26" fillId="22" borderId="0" xfId="0" applyFont="1" applyFill="1" applyBorder="1"/>
    <xf numFmtId="0" fontId="26" fillId="22" borderId="0" xfId="0" quotePrefix="1" applyFont="1" applyFill="1" applyBorder="1" applyAlignment="1">
      <alignment horizontal="left"/>
    </xf>
    <xf numFmtId="170" fontId="26" fillId="22" borderId="0" xfId="0" applyNumberFormat="1" applyFont="1" applyFill="1" applyBorder="1" applyAlignment="1">
      <alignment horizontal="left"/>
    </xf>
    <xf numFmtId="2" fontId="26" fillId="22" borderId="0" xfId="0" applyNumberFormat="1" applyFont="1" applyFill="1" applyBorder="1" applyAlignment="1">
      <alignment horizontal="center"/>
    </xf>
    <xf numFmtId="0" fontId="26" fillId="22" borderId="0" xfId="0" applyFont="1" applyFill="1" applyBorder="1" applyAlignment="1">
      <alignment horizontal="left"/>
    </xf>
    <xf numFmtId="164" fontId="26" fillId="22" borderId="0" xfId="0" applyNumberFormat="1" applyFont="1" applyFill="1" applyBorder="1" applyAlignment="1">
      <alignment horizontal="left"/>
    </xf>
    <xf numFmtId="171" fontId="26" fillId="22" borderId="0" xfId="0" quotePrefix="1" applyNumberFormat="1" applyFont="1" applyFill="1" applyBorder="1" applyAlignment="1">
      <alignment horizontal="left"/>
    </xf>
    <xf numFmtId="2" fontId="26" fillId="22" borderId="0" xfId="0" applyNumberFormat="1" applyFont="1" applyFill="1" applyBorder="1" applyAlignment="1">
      <alignment horizontal="left"/>
    </xf>
    <xf numFmtId="0" fontId="0" fillId="22" borderId="0" xfId="0" applyFont="1" applyFill="1"/>
    <xf numFmtId="0" fontId="17" fillId="22" borderId="0" xfId="0" applyFont="1" applyFill="1" applyBorder="1"/>
    <xf numFmtId="0" fontId="17" fillId="22" borderId="0" xfId="0" applyFont="1" applyFill="1"/>
    <xf numFmtId="165" fontId="142" fillId="22" borderId="0" xfId="1" applyNumberFormat="1" applyFont="1" applyFill="1" applyAlignment="1">
      <alignment horizontal="left"/>
    </xf>
    <xf numFmtId="169" fontId="6" fillId="0" borderId="0" xfId="0" applyNumberFormat="1" applyFont="1"/>
    <xf numFmtId="2" fontId="155" fillId="9" borderId="0" xfId="0" applyNumberFormat="1" applyFont="1" applyFill="1" applyAlignment="1">
      <alignment horizontal="center"/>
    </xf>
    <xf numFmtId="2" fontId="52" fillId="0" borderId="0" xfId="0" applyNumberFormat="1" applyFont="1"/>
    <xf numFmtId="4" fontId="52" fillId="0" borderId="0" xfId="0" applyNumberFormat="1" applyFont="1" applyFill="1" applyAlignment="1">
      <alignment horizontal="center"/>
    </xf>
    <xf numFmtId="2" fontId="52" fillId="0" borderId="0" xfId="0" applyNumberFormat="1" applyFont="1" applyAlignment="1">
      <alignment horizontal="center"/>
    </xf>
    <xf numFmtId="166" fontId="156" fillId="13" borderId="0" xfId="0" applyNumberFormat="1" applyFont="1" applyFill="1" applyBorder="1" applyAlignment="1">
      <alignment horizontal="center"/>
    </xf>
    <xf numFmtId="0" fontId="157" fillId="0" borderId="38" xfId="0" applyFont="1" applyBorder="1" applyAlignment="1">
      <alignment wrapText="1"/>
    </xf>
    <xf numFmtId="9" fontId="33" fillId="6" borderId="17" xfId="0" applyNumberFormat="1" applyFont="1" applyFill="1" applyBorder="1" applyAlignment="1" applyProtection="1">
      <alignment horizontal="center"/>
      <protection locked="0"/>
    </xf>
    <xf numFmtId="10" fontId="127" fillId="6" borderId="17" xfId="0" applyNumberFormat="1" applyFont="1" applyFill="1" applyBorder="1" applyAlignment="1" applyProtection="1">
      <alignment horizontal="center"/>
      <protection locked="0"/>
    </xf>
    <xf numFmtId="9" fontId="127" fillId="6" borderId="17" xfId="0" applyNumberFormat="1" applyFont="1" applyFill="1" applyBorder="1" applyAlignment="1" applyProtection="1">
      <alignment horizontal="center"/>
      <protection locked="0"/>
    </xf>
    <xf numFmtId="166" fontId="127" fillId="6" borderId="17" xfId="0" applyNumberFormat="1" applyFont="1" applyFill="1" applyBorder="1" applyAlignment="1">
      <alignment horizontal="center"/>
    </xf>
    <xf numFmtId="0" fontId="127" fillId="6" borderId="17" xfId="0" applyFont="1" applyFill="1" applyBorder="1" applyAlignment="1">
      <alignment horizontal="center"/>
    </xf>
    <xf numFmtId="0" fontId="32" fillId="6" borderId="17" xfId="0" applyFont="1" applyFill="1" applyBorder="1" applyAlignment="1">
      <alignment horizontal="center"/>
    </xf>
    <xf numFmtId="0" fontId="29" fillId="11" borderId="0" xfId="0" applyFont="1" applyFill="1" applyAlignment="1">
      <alignment horizontal="center"/>
    </xf>
    <xf numFmtId="0" fontId="90" fillId="11" borderId="0" xfId="0" applyFont="1" applyFill="1" applyAlignment="1">
      <alignment horizontal="center"/>
    </xf>
    <xf numFmtId="0" fontId="30" fillId="11" borderId="0" xfId="0" quotePrefix="1" applyFont="1" applyFill="1" applyBorder="1" applyAlignment="1">
      <alignment horizontal="left"/>
    </xf>
    <xf numFmtId="0" fontId="30" fillId="11" borderId="0" xfId="0" applyFont="1" applyFill="1" applyBorder="1" applyAlignment="1">
      <alignment horizontal="center"/>
    </xf>
    <xf numFmtId="0" fontId="31" fillId="11" borderId="16" xfId="0" applyFont="1" applyFill="1" applyBorder="1"/>
    <xf numFmtId="0" fontId="148" fillId="11" borderId="16" xfId="0" applyFont="1" applyFill="1" applyBorder="1"/>
    <xf numFmtId="0" fontId="127" fillId="11" borderId="16" xfId="0" applyFont="1" applyFill="1" applyBorder="1"/>
    <xf numFmtId="0" fontId="32" fillId="6" borderId="17" xfId="0" applyFont="1" applyFill="1" applyBorder="1"/>
    <xf numFmtId="164" fontId="34" fillId="6" borderId="17" xfId="0" applyNumberFormat="1" applyFont="1" applyFill="1" applyBorder="1" applyAlignment="1">
      <alignment horizontal="center"/>
    </xf>
    <xf numFmtId="3" fontId="34" fillId="6" borderId="17" xfId="0" applyNumberFormat="1" applyFont="1" applyFill="1" applyBorder="1" applyAlignment="1">
      <alignment horizontal="center"/>
    </xf>
    <xf numFmtId="164" fontId="34" fillId="6" borderId="17" xfId="0" applyNumberFormat="1" applyFont="1" applyFill="1" applyBorder="1" applyAlignment="1" applyProtection="1">
      <alignment horizontal="center"/>
      <protection locked="0"/>
    </xf>
    <xf numFmtId="10" fontId="34" fillId="6" borderId="17" xfId="1" applyNumberFormat="1" applyFont="1" applyFill="1" applyBorder="1" applyAlignment="1" applyProtection="1">
      <alignment horizontal="center"/>
      <protection locked="0"/>
    </xf>
    <xf numFmtId="0" fontId="34" fillId="6" borderId="17" xfId="0" applyFont="1" applyFill="1" applyBorder="1"/>
    <xf numFmtId="164" fontId="34" fillId="6" borderId="17" xfId="0" applyNumberFormat="1" applyFont="1" applyFill="1" applyBorder="1" applyAlignment="1" applyProtection="1">
      <alignment horizontal="center"/>
    </xf>
    <xf numFmtId="0" fontId="32" fillId="6" borderId="16" xfId="0" applyFont="1" applyFill="1" applyBorder="1"/>
    <xf numFmtId="164" fontId="34" fillId="6" borderId="16" xfId="0" applyNumberFormat="1" applyFont="1" applyFill="1" applyBorder="1" applyAlignment="1">
      <alignment horizontal="center"/>
    </xf>
    <xf numFmtId="0" fontId="50" fillId="6" borderId="17" xfId="0" applyFont="1" applyFill="1" applyBorder="1"/>
    <xf numFmtId="164" fontId="50" fillId="6" borderId="17" xfId="0" applyNumberFormat="1" applyFont="1" applyFill="1" applyBorder="1" applyAlignment="1" applyProtection="1">
      <alignment horizontal="center"/>
    </xf>
    <xf numFmtId="3" fontId="50" fillId="6" borderId="17" xfId="0" applyNumberFormat="1" applyFont="1" applyFill="1" applyBorder="1" applyAlignment="1">
      <alignment horizontal="center"/>
    </xf>
    <xf numFmtId="164" fontId="50" fillId="6" borderId="17" xfId="0" applyNumberFormat="1" applyFont="1" applyFill="1" applyBorder="1" applyAlignment="1" applyProtection="1">
      <alignment horizontal="center"/>
      <protection locked="0"/>
    </xf>
    <xf numFmtId="10" fontId="50" fillId="6" borderId="17" xfId="1" applyNumberFormat="1" applyFont="1" applyFill="1" applyBorder="1" applyAlignment="1" applyProtection="1">
      <alignment horizontal="center"/>
      <protection locked="0"/>
    </xf>
    <xf numFmtId="9" fontId="34" fillId="6" borderId="17" xfId="1" applyNumberFormat="1" applyFont="1" applyFill="1" applyBorder="1" applyAlignment="1" applyProtection="1">
      <alignment horizontal="center"/>
      <protection locked="0"/>
    </xf>
    <xf numFmtId="0" fontId="0" fillId="0" borderId="0" xfId="0" applyAlignment="1">
      <alignment horizontal="center"/>
    </xf>
    <xf numFmtId="10" fontId="0" fillId="0" borderId="0" xfId="0" applyNumberFormat="1" applyAlignment="1">
      <alignment horizontal="center"/>
    </xf>
    <xf numFmtId="0" fontId="115" fillId="0" borderId="0" xfId="0" applyFont="1" applyAlignment="1">
      <alignment horizontal="center"/>
    </xf>
    <xf numFmtId="10" fontId="115" fillId="0" borderId="0" xfId="0" applyNumberFormat="1" applyFont="1" applyAlignment="1">
      <alignment horizontal="center"/>
    </xf>
    <xf numFmtId="0" fontId="38" fillId="0" borderId="19" xfId="0" applyFont="1" applyBorder="1" applyAlignment="1">
      <alignment horizontal="right"/>
    </xf>
    <xf numFmtId="0" fontId="47" fillId="0" borderId="19" xfId="0" applyFont="1" applyBorder="1" applyAlignment="1">
      <alignment horizontal="right"/>
    </xf>
    <xf numFmtId="164" fontId="127" fillId="6" borderId="39" xfId="0" applyNumberFormat="1" applyFont="1" applyFill="1" applyBorder="1" applyAlignment="1" applyProtection="1">
      <alignment horizontal="center"/>
      <protection locked="0"/>
    </xf>
    <xf numFmtId="0" fontId="0" fillId="0" borderId="19" xfId="0" applyFont="1" applyBorder="1"/>
    <xf numFmtId="0" fontId="0" fillId="0" borderId="19" xfId="0" applyFont="1" applyFill="1" applyBorder="1"/>
    <xf numFmtId="0" fontId="0" fillId="0" borderId="19" xfId="0" applyBorder="1"/>
    <xf numFmtId="17" fontId="21" fillId="0" borderId="0" xfId="0" quotePrefix="1" applyNumberFormat="1" applyFont="1" applyFill="1" applyBorder="1" applyAlignment="1">
      <alignment horizontal="left"/>
    </xf>
    <xf numFmtId="0" fontId="158" fillId="0" borderId="0" xfId="0" applyFont="1"/>
    <xf numFmtId="3" fontId="34" fillId="0" borderId="0" xfId="0" applyNumberFormat="1" applyFont="1"/>
    <xf numFmtId="3" fontId="44" fillId="0" borderId="0" xfId="0" applyNumberFormat="1" applyFont="1"/>
    <xf numFmtId="0" fontId="159" fillId="0" borderId="0" xfId="0" applyFont="1" applyAlignment="1">
      <alignment horizontal="right"/>
    </xf>
    <xf numFmtId="165" fontId="34" fillId="0" borderId="0" xfId="1" applyNumberFormat="1" applyFont="1" applyFill="1" applyAlignment="1">
      <alignment horizontal="center"/>
    </xf>
    <xf numFmtId="3" fontId="158" fillId="0" borderId="0" xfId="0" applyNumberFormat="1" applyFont="1"/>
    <xf numFmtId="10" fontId="0" fillId="0" borderId="0" xfId="0" applyNumberFormat="1"/>
    <xf numFmtId="0" fontId="14" fillId="0" borderId="0" xfId="0" applyFont="1" applyAlignment="1">
      <alignment horizontal="center"/>
    </xf>
    <xf numFmtId="0" fontId="34" fillId="8" borderId="0" xfId="0" applyFont="1" applyFill="1"/>
    <xf numFmtId="2" fontId="34" fillId="8" borderId="0" xfId="0" applyNumberFormat="1" applyFont="1" applyFill="1" applyAlignment="1">
      <alignment horizontal="center"/>
    </xf>
    <xf numFmtId="170" fontId="34" fillId="8" borderId="0" xfId="0" applyNumberFormat="1" applyFont="1" applyFill="1" applyAlignment="1">
      <alignment horizontal="center"/>
    </xf>
    <xf numFmtId="10" fontId="34" fillId="8" borderId="0" xfId="0" applyNumberFormat="1" applyFont="1" applyFill="1" applyAlignment="1">
      <alignment horizontal="center"/>
    </xf>
    <xf numFmtId="0" fontId="160" fillId="0" borderId="0" xfId="0" applyFont="1"/>
    <xf numFmtId="0" fontId="44" fillId="11" borderId="0" xfId="0" applyFont="1" applyFill="1" applyAlignment="1">
      <alignment horizontal="center"/>
    </xf>
    <xf numFmtId="164" fontId="44" fillId="7" borderId="0" xfId="0" applyNumberFormat="1" applyFont="1" applyFill="1" applyAlignment="1">
      <alignment horizontal="center"/>
    </xf>
    <xf numFmtId="0" fontId="161" fillId="2" borderId="0" xfId="0" applyFont="1" applyFill="1"/>
    <xf numFmtId="164" fontId="34" fillId="0" borderId="0" xfId="0" applyNumberFormat="1" applyFont="1" applyFill="1" applyAlignment="1">
      <alignment horizontal="center"/>
    </xf>
    <xf numFmtId="0" fontId="131" fillId="0" borderId="0" xfId="0" applyFont="1" applyFill="1" applyBorder="1" applyAlignment="1">
      <alignment horizontal="center"/>
    </xf>
    <xf numFmtId="0" fontId="80" fillId="20" borderId="0" xfId="0" applyFont="1" applyFill="1" applyAlignment="1">
      <alignment horizontal="center"/>
    </xf>
    <xf numFmtId="0" fontId="82" fillId="20" borderId="0" xfId="0" applyFont="1" applyFill="1" applyAlignment="1">
      <alignment horizontal="center"/>
    </xf>
    <xf numFmtId="0" fontId="0" fillId="20" borderId="29" xfId="0" applyFont="1" applyFill="1" applyBorder="1"/>
    <xf numFmtId="0" fontId="0" fillId="20" borderId="0" xfId="0" applyFont="1" applyFill="1" applyBorder="1"/>
    <xf numFmtId="0" fontId="80" fillId="20" borderId="0" xfId="0" applyFont="1" applyFill="1" applyBorder="1" applyAlignment="1">
      <alignment horizontal="center"/>
    </xf>
    <xf numFmtId="0" fontId="9" fillId="11" borderId="29" xfId="0" applyFont="1" applyFill="1" applyBorder="1"/>
    <xf numFmtId="0" fontId="80" fillId="11" borderId="0" xfId="0" applyFont="1" applyFill="1" applyBorder="1" applyAlignment="1">
      <alignment horizontal="center"/>
    </xf>
    <xf numFmtId="0" fontId="0" fillId="11" borderId="29" xfId="0" applyFont="1" applyFill="1" applyBorder="1"/>
    <xf numFmtId="0" fontId="27" fillId="11" borderId="29" xfId="0" quotePrefix="1" applyFont="1" applyFill="1" applyBorder="1" applyAlignment="1">
      <alignment horizontal="left"/>
    </xf>
    <xf numFmtId="0" fontId="26" fillId="11" borderId="29" xfId="0" quotePrefix="1" applyFont="1" applyFill="1" applyBorder="1" applyAlignment="1">
      <alignment horizontal="center"/>
    </xf>
    <xf numFmtId="0" fontId="23" fillId="11" borderId="29" xfId="0" applyFont="1" applyFill="1" applyBorder="1"/>
    <xf numFmtId="1" fontId="23" fillId="11" borderId="29" xfId="0" applyNumberFormat="1" applyFont="1" applyFill="1" applyBorder="1" applyAlignment="1">
      <alignment horizontal="center"/>
    </xf>
    <xf numFmtId="0" fontId="27" fillId="11" borderId="29" xfId="0" applyFont="1" applyFill="1" applyBorder="1" applyAlignment="1">
      <alignment horizontal="left"/>
    </xf>
    <xf numFmtId="0" fontId="77" fillId="11" borderId="29" xfId="0" applyFont="1" applyFill="1" applyBorder="1" applyAlignment="1">
      <alignment horizontal="center"/>
    </xf>
    <xf numFmtId="0" fontId="142" fillId="11" borderId="29" xfId="0" applyFont="1" applyFill="1" applyBorder="1" applyAlignment="1">
      <alignment horizontal="center"/>
    </xf>
    <xf numFmtId="0" fontId="28" fillId="11" borderId="29" xfId="0" applyFont="1" applyFill="1" applyBorder="1" applyAlignment="1">
      <alignment horizontal="left"/>
    </xf>
    <xf numFmtId="0" fontId="26" fillId="11" borderId="29" xfId="0" applyFont="1" applyFill="1" applyBorder="1" applyAlignment="1">
      <alignment horizontal="left"/>
    </xf>
    <xf numFmtId="3" fontId="44" fillId="5" borderId="19" xfId="0" applyNumberFormat="1" applyFont="1" applyFill="1" applyBorder="1" applyAlignment="1">
      <alignment horizontal="center"/>
    </xf>
    <xf numFmtId="3" fontId="44" fillId="17" borderId="19" xfId="0" applyNumberFormat="1" applyFont="1" applyFill="1" applyBorder="1" applyAlignment="1">
      <alignment horizontal="center"/>
    </xf>
    <xf numFmtId="17" fontId="21" fillId="2" borderId="0" xfId="0" applyNumberFormat="1" applyFont="1" applyFill="1" applyAlignment="1">
      <alignment horizontal="left"/>
    </xf>
  </cellXfs>
  <cellStyles count="4">
    <cellStyle name="Komma" xfId="2" builtinId="3"/>
    <cellStyle name="Link" xfId="3" builtinId="8"/>
    <cellStyle name="Normal" xfId="0" builtinId="0"/>
    <cellStyle name="Procent" xfId="1" builtinId="5"/>
  </cellStyles>
  <dxfs count="0"/>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a:t>
            </a:r>
            <a:endParaRPr lang="da-DK" sz="1100" b="1">
              <a:solidFill>
                <a:schemeClr val="tx1"/>
              </a:solidFill>
            </a:endParaRPr>
          </a:p>
        </c:rich>
      </c:tx>
      <c:layout>
        <c:manualLayout>
          <c:xMode val="edge"/>
          <c:yMode val="edge"/>
          <c:x val="0.29575214052123494"/>
          <c:y val="7.3725552044585363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0679128017677485"/>
          <c:y val="0.1738413250295926"/>
          <c:w val="0.69834497847273302"/>
          <c:h val="0.71685971807699889"/>
        </c:manualLayout>
      </c:layout>
      <c:barChart>
        <c:barDir val="bar"/>
        <c:grouping val="clustered"/>
        <c:varyColors val="0"/>
        <c:ser>
          <c:idx val="0"/>
          <c:order val="0"/>
          <c:tx>
            <c:strRef>
              <c:f>'climate debt'!$E$8</c:f>
              <c:strCache>
                <c:ptCount val="1"/>
                <c:pt idx="0">
                  <c:v>Russia</c:v>
                </c:pt>
              </c:strCache>
            </c:strRef>
          </c:tx>
          <c:spPr>
            <a:solidFill>
              <a:srgbClr val="C00000"/>
            </a:solidFill>
            <a:ln>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'climate debt'!$F$7:$G$7</c:f>
              <c:numCache>
                <c:formatCode>General</c:formatCode>
                <c:ptCount val="2"/>
                <c:pt idx="0">
                  <c:v>2012</c:v>
                </c:pt>
                <c:pt idx="1">
                  <c:v>2017</c:v>
                </c:pt>
              </c:numCache>
            </c:numRef>
          </c:cat>
          <c:val>
            <c:numRef>
              <c:f>'climate debt'!$F$8:$G$8</c:f>
              <c:numCache>
                <c:formatCode>0.00%</c:formatCode>
                <c:ptCount val="2"/>
                <c:pt idx="0">
                  <c:v>2.9965287570891386E-2</c:v>
                </c:pt>
                <c:pt idx="1">
                  <c:v>3.9506767362076554E-2</c:v>
                </c:pt>
              </c:numCache>
            </c:numRef>
          </c:val>
          <c:extLst>
            <c:ext xmlns:c16="http://schemas.microsoft.com/office/drawing/2014/chart" uri="{C3380CC4-5D6E-409C-BE32-E72D297353CC}">
              <c16:uniqueId val="{00000000-8E9A-4D2D-8856-26BF839C00C1}"/>
            </c:ext>
          </c:extLst>
        </c:ser>
        <c:ser>
          <c:idx val="1"/>
          <c:order val="1"/>
          <c:tx>
            <c:strRef>
              <c:f>'climate debt'!$E$9</c:f>
              <c:strCache>
                <c:ptCount val="1"/>
                <c:pt idx="0">
                  <c:v>Norway</c:v>
                </c:pt>
              </c:strCache>
            </c:strRef>
          </c:tx>
          <c:spPr>
            <a:solidFill>
              <a:srgbClr val="00B050"/>
            </a:solidFill>
            <a:ln>
              <a:solidFill>
                <a:srgbClr val="00B05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'climate debt'!$F$7:$G$7</c:f>
              <c:numCache>
                <c:formatCode>General</c:formatCode>
                <c:ptCount val="2"/>
                <c:pt idx="0">
                  <c:v>2012</c:v>
                </c:pt>
                <c:pt idx="1">
                  <c:v>2017</c:v>
                </c:pt>
              </c:numCache>
            </c:numRef>
          </c:cat>
          <c:val>
            <c:numRef>
              <c:f>'climate debt'!$F$9:$G$9</c:f>
              <c:numCache>
                <c:formatCode>0.00%</c:formatCode>
                <c:ptCount val="2"/>
                <c:pt idx="0">
                  <c:v>5.2978984660216593E-3</c:v>
                </c:pt>
                <c:pt idx="1">
                  <c:v>5.0433398198553173E-3</c:v>
                </c:pt>
              </c:numCache>
            </c:numRef>
          </c:val>
          <c:extLst>
            <c:ext xmlns:c16="http://schemas.microsoft.com/office/drawing/2014/chart" uri="{C3380CC4-5D6E-409C-BE32-E72D297353CC}">
              <c16:uniqueId val="{00000001-8E9A-4D2D-8856-26BF839C00C1}"/>
            </c:ext>
          </c:extLst>
        </c:ser>
        <c:dLbls>
          <c:showLegendKey val="0"/>
          <c:showVal val="0"/>
          <c:showCatName val="0"/>
          <c:showSerName val="0"/>
          <c:showPercent val="0"/>
          <c:showBubbleSize val="0"/>
        </c:dLbls>
        <c:gapWidth val="182"/>
        <c:overlap val="-20"/>
        <c:axId val="339090480"/>
        <c:axId val="339093104"/>
      </c:barChart>
      <c:catAx>
        <c:axId val="3390904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339093104"/>
        <c:crosses val="autoZero"/>
        <c:auto val="1"/>
        <c:lblAlgn val="ctr"/>
        <c:lblOffset val="100"/>
        <c:noMultiLvlLbl val="0"/>
      </c:catAx>
      <c:valAx>
        <c:axId val="339093104"/>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9090480"/>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Relative Environmental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(higher number = better performance)</a:t>
            </a:r>
          </a:p>
          <a:p>
            <a:pPr>
              <a:defRPr sz="900" b="0" i="0" u="none" strike="noStrike" baseline="0">
                <a:solidFill>
                  <a:srgbClr val="000000"/>
                </a:solidFill>
                <a:latin typeface="+mn-lt"/>
                <a:ea typeface="Arial"/>
                <a:cs typeface="Arial"/>
              </a:defRPr>
            </a:pPr>
            <a:r>
              <a:rPr lang="da-DK" sz="1100" b="0" i="0" u="none" strike="noStrike" baseline="0">
                <a:solidFill>
                  <a:srgbClr val="333333"/>
                </a:solidFill>
                <a:latin typeface="+mn-lt"/>
                <a:cs typeface="Times New Roman"/>
              </a:rPr>
              <a:t>Subject to changes in calculation methods over time</a:t>
            </a:r>
          </a:p>
          <a:p>
            <a:pPr>
              <a:defRPr sz="900" b="0" i="0" u="none" strike="noStrike" baseline="0">
                <a:solidFill>
                  <a:srgbClr val="000000"/>
                </a:solidFill>
                <a:latin typeface="+mn-lt"/>
                <a:ea typeface="Arial"/>
                <a:cs typeface="Arial"/>
              </a:defRPr>
            </a:pPr>
            <a:endParaRPr lang="da-DK" sz="1100" b="0" i="0" u="none" strike="noStrike" baseline="0">
              <a:solidFill>
                <a:srgbClr val="333333"/>
              </a:solidFill>
              <a:latin typeface="+mn-lt"/>
              <a:cs typeface="Times New Roman"/>
            </a:endParaRPr>
          </a:p>
        </c:rich>
      </c:tx>
      <c:layout>
        <c:manualLayout>
          <c:xMode val="edge"/>
          <c:yMode val="edge"/>
          <c:x val="0.15967709918613116"/>
          <c:y val="2.6070763500931099E-2"/>
        </c:manualLayout>
      </c:layout>
      <c:overlay val="0"/>
      <c:spPr>
        <a:noFill/>
        <a:ln w="25400">
          <a:noFill/>
        </a:ln>
      </c:spPr>
    </c:title>
    <c:autoTitleDeleted val="0"/>
    <c:plotArea>
      <c:layout>
        <c:manualLayout>
          <c:layoutTarget val="inner"/>
          <c:xMode val="edge"/>
          <c:yMode val="edge"/>
          <c:x val="7.3970400758728683E-2"/>
          <c:y val="0.1791380352990318"/>
          <c:w val="0.88542455722446456"/>
          <c:h val="0.74229587097337302"/>
        </c:manualLayout>
      </c:layout>
      <c:lineChart>
        <c:grouping val="standard"/>
        <c:varyColors val="0"/>
        <c:ser>
          <c:idx val="0"/>
          <c:order val="0"/>
          <c:tx>
            <c:strRef>
              <c:f>environment!$K$7</c:f>
              <c:strCache>
                <c:ptCount val="1"/>
                <c:pt idx="0">
                  <c:v>Australia</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1-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2-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3-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4-046A-43CD-AC6A-E59529A0B5B5}"/>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environment!$L$7:$S$7</c:f>
              <c:numCache>
                <c:formatCode>0</c:formatCode>
                <c:ptCount val="8"/>
                <c:pt idx="0">
                  <c:v>124.18604651162791</c:v>
                </c:pt>
                <c:pt idx="1">
                  <c:v>110.98748261474269</c:v>
                </c:pt>
                <c:pt idx="2">
                  <c:v>112.5</c:v>
                </c:pt>
                <c:pt idx="3">
                  <c:v>106.81132075471697</c:v>
                </c:pt>
                <c:pt idx="4">
                  <c:v>162.20472440944883</c:v>
                </c:pt>
                <c:pt idx="5">
                  <c:v>129.2420912338213</c:v>
                </c:pt>
              </c:numCache>
            </c:numRef>
          </c:val>
          <c:smooth val="1"/>
          <c:extLst>
            <c:ext xmlns:c16="http://schemas.microsoft.com/office/drawing/2014/chart" uri="{C3380CC4-5D6E-409C-BE32-E72D297353CC}">
              <c16:uniqueId val="{00000005-046A-43CD-AC6A-E59529A0B5B5}"/>
            </c:ext>
          </c:extLst>
        </c:ser>
        <c:ser>
          <c:idx val="1"/>
          <c:order val="1"/>
          <c:tx>
            <c:strRef>
              <c:f>environment!$K$8</c:f>
              <c:strCache>
                <c:ptCount val="1"/>
                <c:pt idx="0">
                  <c:v>Costa Rica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6-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7-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8-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9-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0A-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environment!$L$8:$S$8</c:f>
              <c:numCache>
                <c:formatCode>0</c:formatCode>
                <c:ptCount val="8"/>
                <c:pt idx="0">
                  <c:v>126.51162790697674</c:v>
                </c:pt>
                <c:pt idx="1">
                  <c:v>125.86926286509039</c:v>
                </c:pt>
                <c:pt idx="2">
                  <c:v>147.94520547945206</c:v>
                </c:pt>
                <c:pt idx="3">
                  <c:v>130.24528301886792</c:v>
                </c:pt>
                <c:pt idx="4">
                  <c:v>115.21653543307086</c:v>
                </c:pt>
                <c:pt idx="5">
                  <c:v>118.58799084433291</c:v>
                </c:pt>
              </c:numCache>
            </c:numRef>
          </c:val>
          <c:smooth val="1"/>
          <c:extLst>
            <c:ext xmlns:c16="http://schemas.microsoft.com/office/drawing/2014/chart" uri="{C3380CC4-5D6E-409C-BE32-E72D297353CC}">
              <c16:uniqueId val="{0000000B-046A-43CD-AC6A-E59529A0B5B5}"/>
            </c:ext>
          </c:extLst>
        </c:ser>
        <c:ser>
          <c:idx val="2"/>
          <c:order val="2"/>
          <c:tx>
            <c:strRef>
              <c:f>environment!$K$9</c:f>
              <c:strCache>
                <c:ptCount val="1"/>
                <c:pt idx="0">
                  <c:v>Cameroon</c:v>
                </c:pt>
              </c:strCache>
            </c:strRef>
          </c:tx>
          <c:spPr>
            <a:ln w="254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0D-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0E-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0F-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0-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environment!$L$9:$S$9</c:f>
              <c:numCache>
                <c:formatCode>0</c:formatCode>
                <c:ptCount val="8"/>
                <c:pt idx="0">
                  <c:v>83.875968992248062</c:v>
                </c:pt>
                <c:pt idx="1">
                  <c:v>88.73435326842835</c:v>
                </c:pt>
                <c:pt idx="2">
                  <c:v>76.369863013698634</c:v>
                </c:pt>
                <c:pt idx="3">
                  <c:v>81.075471698113205</c:v>
                </c:pt>
                <c:pt idx="4">
                  <c:v>72.204724409448815</c:v>
                </c:pt>
                <c:pt idx="5">
                  <c:v>84.654903372944403</c:v>
                </c:pt>
              </c:numCache>
            </c:numRef>
          </c:val>
          <c:smooth val="1"/>
          <c:extLst>
            <c:ext xmlns:c16="http://schemas.microsoft.com/office/drawing/2014/chart" uri="{C3380CC4-5D6E-409C-BE32-E72D297353CC}">
              <c16:uniqueId val="{00000011-046A-43CD-AC6A-E59529A0B5B5}"/>
            </c:ext>
          </c:extLst>
        </c:ser>
        <c:ser>
          <c:idx val="3"/>
          <c:order val="3"/>
          <c:tx>
            <c:strRef>
              <c:f>environment!$K$10</c:f>
              <c:strCache>
                <c:ptCount val="1"/>
                <c:pt idx="0">
                  <c:v>(average country)</c:v>
                </c:pt>
              </c:strCache>
            </c:strRef>
          </c:tx>
          <c:spPr>
            <a:ln w="25400">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046A-43CD-AC6A-E59529A0B5B5}"/>
                </c:ext>
              </c:extLst>
            </c:dLbl>
            <c:dLbl>
              <c:idx val="1"/>
              <c:delete val="1"/>
              <c:extLst>
                <c:ext xmlns:c15="http://schemas.microsoft.com/office/drawing/2012/chart" uri="{CE6537A1-D6FC-4f65-9D91-7224C49458BB}"/>
                <c:ext xmlns:c16="http://schemas.microsoft.com/office/drawing/2014/chart" uri="{C3380CC4-5D6E-409C-BE32-E72D297353CC}">
                  <c16:uniqueId val="{00000013-046A-43CD-AC6A-E59529A0B5B5}"/>
                </c:ext>
              </c:extLst>
            </c:dLbl>
            <c:dLbl>
              <c:idx val="2"/>
              <c:delete val="1"/>
              <c:extLst>
                <c:ext xmlns:c15="http://schemas.microsoft.com/office/drawing/2012/chart" uri="{CE6537A1-D6FC-4f65-9D91-7224C49458BB}"/>
                <c:ext xmlns:c16="http://schemas.microsoft.com/office/drawing/2014/chart" uri="{C3380CC4-5D6E-409C-BE32-E72D297353CC}">
                  <c16:uniqueId val="{00000014-046A-43CD-AC6A-E59529A0B5B5}"/>
                </c:ext>
              </c:extLst>
            </c:dLbl>
            <c:dLbl>
              <c:idx val="3"/>
              <c:delete val="1"/>
              <c:extLst>
                <c:ext xmlns:c15="http://schemas.microsoft.com/office/drawing/2012/chart" uri="{CE6537A1-D6FC-4f65-9D91-7224C49458BB}"/>
                <c:ext xmlns:c16="http://schemas.microsoft.com/office/drawing/2014/chart" uri="{C3380CC4-5D6E-409C-BE32-E72D297353CC}">
                  <c16:uniqueId val="{00000015-046A-43CD-AC6A-E59529A0B5B5}"/>
                </c:ext>
              </c:extLst>
            </c:dLbl>
            <c:dLbl>
              <c:idx val="4"/>
              <c:delete val="1"/>
              <c:extLst>
                <c:ext xmlns:c15="http://schemas.microsoft.com/office/drawing/2012/chart" uri="{CE6537A1-D6FC-4f65-9D91-7224C49458BB}"/>
                <c:ext xmlns:c16="http://schemas.microsoft.com/office/drawing/2014/chart" uri="{C3380CC4-5D6E-409C-BE32-E72D297353CC}">
                  <c16:uniqueId val="{00000016-046A-43CD-AC6A-E59529A0B5B5}"/>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environment!$L$6:$S$6</c:f>
              <c:numCache>
                <c:formatCode>General</c:formatCode>
                <c:ptCount val="8"/>
                <c:pt idx="0">
                  <c:v>2004</c:v>
                </c:pt>
                <c:pt idx="1">
                  <c:v>2006</c:v>
                </c:pt>
                <c:pt idx="2">
                  <c:v>2008</c:v>
                </c:pt>
                <c:pt idx="3">
                  <c:v>2010</c:v>
                </c:pt>
                <c:pt idx="4">
                  <c:v>2012</c:v>
                </c:pt>
                <c:pt idx="5">
                  <c:v>2014</c:v>
                </c:pt>
                <c:pt idx="6">
                  <c:v>2016</c:v>
                </c:pt>
                <c:pt idx="7">
                  <c:v>2018</c:v>
                </c:pt>
              </c:numCache>
            </c:numRef>
          </c:cat>
          <c:val>
            <c:numRef>
              <c:f>environment!$L$10:$S$10</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046A-43CD-AC6A-E59529A0B5B5}"/>
            </c:ext>
          </c:extLst>
        </c:ser>
        <c:dLbls>
          <c:showLegendKey val="0"/>
          <c:showVal val="0"/>
          <c:showCatName val="0"/>
          <c:showSerName val="0"/>
          <c:showPercent val="0"/>
          <c:showBubbleSize val="0"/>
        </c:dLbls>
        <c:marker val="1"/>
        <c:smooth val="0"/>
        <c:axId val="313023848"/>
        <c:axId val="1"/>
      </c:lineChart>
      <c:catAx>
        <c:axId val="313023848"/>
        <c:scaling>
          <c:orientation val="minMax"/>
        </c:scaling>
        <c:delete val="0"/>
        <c:axPos val="b"/>
        <c:minorGridlines>
          <c:spPr>
            <a:ln>
              <a:solidFill>
                <a:srgbClr val="FFCC00"/>
              </a:solidFill>
            </a:ln>
          </c:spPr>
        </c:minorGridlines>
        <c:numFmt formatCode="General" sourceLinked="1"/>
        <c:majorTickMark val="out"/>
        <c:minorTickMark val="none"/>
        <c:tickLblPos val="nextTo"/>
        <c:spPr>
          <a:ln w="3175">
            <a:solidFill>
              <a:srgbClr val="FFCC00"/>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orientation val="minMax"/>
          <c:max val="200"/>
          <c:min val="0"/>
        </c:scaling>
        <c:delete val="0"/>
        <c:axPos val="l"/>
        <c:majorGridlines>
          <c:spPr>
            <a:ln w="3175">
              <a:solidFill>
                <a:srgbClr val="FFCC00"/>
              </a:solidFill>
              <a:prstDash val="solid"/>
            </a:ln>
          </c:spPr>
        </c:majorGridlines>
        <c:numFmt formatCode="0" sourceLinked="1"/>
        <c:majorTickMark val="out"/>
        <c:minorTickMark val="none"/>
        <c:tickLblPos val="nextTo"/>
        <c:spPr>
          <a:ln w="3175">
            <a:solidFill>
              <a:srgbClr val="FFCC00"/>
            </a:solidFill>
            <a:prstDash val="solid"/>
          </a:ln>
        </c:spPr>
        <c:txPr>
          <a:bodyPr rot="0" vert="horz"/>
          <a:lstStyle/>
          <a:p>
            <a:pPr>
              <a:defRPr sz="900" b="0" i="0" u="none" strike="noStrike" baseline="0">
                <a:solidFill>
                  <a:srgbClr val="000000"/>
                </a:solidFill>
                <a:latin typeface="+mn-lt"/>
                <a:ea typeface="Arial"/>
                <a:cs typeface="Arial"/>
              </a:defRPr>
            </a:pPr>
            <a:endParaRPr lang="da-DK"/>
          </a:p>
        </c:txPr>
        <c:crossAx val="313023848"/>
        <c:crosses val="autoZero"/>
        <c:crossBetween val="midCat"/>
      </c:valAx>
      <c:spPr>
        <a:solidFill>
          <a:schemeClr val="bg1">
            <a:lumMod val="95000"/>
          </a:schemeClr>
        </a:solidFill>
        <a:ln w="3175" cmpd="sng">
          <a:noFill/>
          <a:prstDash val="solid"/>
        </a:ln>
      </c:spPr>
    </c:plotArea>
    <c:plotVisOnly val="1"/>
    <c:dispBlanksAs val="gap"/>
    <c:showDLblsOverMax val="0"/>
  </c:chart>
  <c:spPr>
    <a:solidFill>
      <a:srgbClr val="FFCC00"/>
    </a:solidFill>
    <a:ln w="9525">
      <a:noFill/>
    </a:ln>
  </c:spPr>
  <c:txPr>
    <a:bodyPr/>
    <a:lstStyle/>
    <a:p>
      <a:pPr>
        <a:defRPr sz="9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08302069585946E-2"/>
          <c:y val="0.15813610976353074"/>
          <c:w val="0.86137698391727879"/>
          <c:h val="0.74992474281946986"/>
        </c:manualLayout>
      </c:layout>
      <c:lineChart>
        <c:grouping val="standard"/>
        <c:varyColors val="0"/>
        <c:ser>
          <c:idx val="0"/>
          <c:order val="0"/>
          <c:tx>
            <c:strRef>
              <c:f>footprint!$K$18</c:f>
              <c:strCache>
                <c:ptCount val="1"/>
                <c:pt idx="0">
                  <c:v>Bolivia</c:v>
                </c:pt>
              </c:strCache>
            </c:strRef>
          </c:tx>
          <c:spPr>
            <a:ln w="25400">
              <a:solidFill>
                <a:srgbClr val="00B050"/>
              </a:solidFill>
            </a:ln>
          </c:spPr>
          <c:marker>
            <c:symbol val="circle"/>
            <c:size val="5"/>
            <c:spPr>
              <a:solidFill>
                <a:srgbClr val="00B050"/>
              </a:solidFill>
              <a:ln>
                <a:solidFill>
                  <a:srgbClr val="00B05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0-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1-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2-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3-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4-E374-4D52-AD8D-473C38DD2236}"/>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footprint!$L$18:$S$18</c:f>
              <c:numCache>
                <c:formatCode>0</c:formatCode>
                <c:ptCount val="8"/>
                <c:pt idx="0">
                  <c:v>80</c:v>
                </c:pt>
                <c:pt idx="1">
                  <c:v>115</c:v>
                </c:pt>
                <c:pt idx="2">
                  <c:v>137</c:v>
                </c:pt>
                <c:pt idx="3">
                  <c:v>141</c:v>
                </c:pt>
                <c:pt idx="4">
                  <c:v>134</c:v>
                </c:pt>
                <c:pt idx="5">
                  <c:v>161.89182514201036</c:v>
                </c:pt>
              </c:numCache>
            </c:numRef>
          </c:val>
          <c:smooth val="1"/>
          <c:extLst>
            <c:ext xmlns:c16="http://schemas.microsoft.com/office/drawing/2014/chart" uri="{C3380CC4-5D6E-409C-BE32-E72D297353CC}">
              <c16:uniqueId val="{00000005-E374-4D52-AD8D-473C38DD2236}"/>
            </c:ext>
          </c:extLst>
        </c:ser>
        <c:ser>
          <c:idx val="1"/>
          <c:order val="1"/>
          <c:tx>
            <c:strRef>
              <c:f>footprint!$K$19</c:f>
              <c:strCache>
                <c:ptCount val="1"/>
                <c:pt idx="0">
                  <c:v>Albania</c:v>
                </c:pt>
              </c:strCache>
            </c:strRef>
          </c:tx>
          <c:spPr>
            <a:ln w="25400">
              <a:solidFill>
                <a:schemeClr val="accent1">
                  <a:lumMod val="75000"/>
                </a:schemeClr>
              </a:solidFill>
            </a:ln>
          </c:spPr>
          <c:marker>
            <c:symbol val="circle"/>
            <c:size val="5"/>
            <c:spPr>
              <a:solidFill>
                <a:schemeClr val="accent1">
                  <a:lumMod val="75000"/>
                </a:schemeClr>
              </a:solidFill>
              <a:ln>
                <a:solidFill>
                  <a:schemeClr val="accent1">
                    <a:lumMod val="75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6-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7-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8-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9-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0A-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footprint!$L$19:$S$19</c:f>
              <c:numCache>
                <c:formatCode>0</c:formatCode>
                <c:ptCount val="8"/>
                <c:pt idx="0">
                  <c:v>69</c:v>
                </c:pt>
                <c:pt idx="1">
                  <c:v>73</c:v>
                </c:pt>
                <c:pt idx="2">
                  <c:v>71</c:v>
                </c:pt>
                <c:pt idx="3">
                  <c:v>69</c:v>
                </c:pt>
                <c:pt idx="4">
                  <c:v>77</c:v>
                </c:pt>
                <c:pt idx="5">
                  <c:v>93.615707582119029</c:v>
                </c:pt>
              </c:numCache>
            </c:numRef>
          </c:val>
          <c:smooth val="1"/>
          <c:extLst>
            <c:ext xmlns:c16="http://schemas.microsoft.com/office/drawing/2014/chart" uri="{C3380CC4-5D6E-409C-BE32-E72D297353CC}">
              <c16:uniqueId val="{0000000B-E374-4D52-AD8D-473C38DD2236}"/>
            </c:ext>
          </c:extLst>
        </c:ser>
        <c:ser>
          <c:idx val="2"/>
          <c:order val="2"/>
          <c:tx>
            <c:strRef>
              <c:f>footprint!$K$20</c:f>
              <c:strCache>
                <c:ptCount val="1"/>
                <c:pt idx="0">
                  <c:v>Algeria</c:v>
                </c:pt>
              </c:strCache>
            </c:strRef>
          </c:tx>
          <c:spPr>
            <a:ln w="25400">
              <a:solidFill>
                <a:srgbClr val="C00000"/>
              </a:solidFill>
            </a:ln>
          </c:spPr>
          <c:marker>
            <c:symbol val="circle"/>
            <c:size val="5"/>
            <c:spPr>
              <a:solidFill>
                <a:srgbClr val="C00000"/>
              </a:solidFill>
              <a:ln>
                <a:solidFill>
                  <a:srgbClr val="C00000"/>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0C-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0D-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0E-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0F-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0-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footprint!$L$20:$S$20</c:f>
              <c:numCache>
                <c:formatCode>0</c:formatCode>
                <c:ptCount val="8"/>
                <c:pt idx="0">
                  <c:v>63</c:v>
                </c:pt>
                <c:pt idx="1">
                  <c:v>67</c:v>
                </c:pt>
                <c:pt idx="2">
                  <c:v>59</c:v>
                </c:pt>
                <c:pt idx="3">
                  <c:v>64</c:v>
                </c:pt>
                <c:pt idx="4">
                  <c:v>73</c:v>
                </c:pt>
                <c:pt idx="5">
                  <c:v>68.276117559891333</c:v>
                </c:pt>
              </c:numCache>
            </c:numRef>
          </c:val>
          <c:smooth val="1"/>
          <c:extLst>
            <c:ext xmlns:c16="http://schemas.microsoft.com/office/drawing/2014/chart" uri="{C3380CC4-5D6E-409C-BE32-E72D297353CC}">
              <c16:uniqueId val="{00000011-E374-4D52-AD8D-473C38DD2236}"/>
            </c:ext>
          </c:extLst>
        </c:ser>
        <c:ser>
          <c:idx val="3"/>
          <c:order val="3"/>
          <c:tx>
            <c:strRef>
              <c:f>footprint!$K$21</c:f>
              <c:strCache>
                <c:ptCount val="1"/>
                <c:pt idx="0">
                  <c:v>(average country)</c:v>
                </c:pt>
              </c:strCache>
            </c:strRef>
          </c:tx>
          <c:spPr>
            <a:ln w="25400">
              <a:solidFill>
                <a:schemeClr val="tx1">
                  <a:lumMod val="50000"/>
                  <a:lumOff val="50000"/>
                </a:schemeClr>
              </a:solidFill>
            </a:ln>
          </c:spPr>
          <c:marker>
            <c:symbol val="circle"/>
            <c:size val="5"/>
            <c:spPr>
              <a:solidFill>
                <a:schemeClr val="tx1">
                  <a:lumMod val="50000"/>
                  <a:lumOff val="50000"/>
                </a:schemeClr>
              </a:solidFill>
              <a:ln>
                <a:solidFill>
                  <a:schemeClr val="tx1">
                    <a:lumMod val="50000"/>
                    <a:lumOff val="50000"/>
                  </a:schemeClr>
                </a:solid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374-4D52-AD8D-473C38DD2236}"/>
                </c:ext>
              </c:extLst>
            </c:dLbl>
            <c:dLbl>
              <c:idx val="1"/>
              <c:delete val="1"/>
              <c:extLst>
                <c:ext xmlns:c15="http://schemas.microsoft.com/office/drawing/2012/chart" uri="{CE6537A1-D6FC-4f65-9D91-7224C49458BB}"/>
                <c:ext xmlns:c16="http://schemas.microsoft.com/office/drawing/2014/chart" uri="{C3380CC4-5D6E-409C-BE32-E72D297353CC}">
                  <c16:uniqueId val="{00000013-E374-4D52-AD8D-473C38DD2236}"/>
                </c:ext>
              </c:extLst>
            </c:dLbl>
            <c:dLbl>
              <c:idx val="2"/>
              <c:delete val="1"/>
              <c:extLst>
                <c:ext xmlns:c15="http://schemas.microsoft.com/office/drawing/2012/chart" uri="{CE6537A1-D6FC-4f65-9D91-7224C49458BB}"/>
                <c:ext xmlns:c16="http://schemas.microsoft.com/office/drawing/2014/chart" uri="{C3380CC4-5D6E-409C-BE32-E72D297353CC}">
                  <c16:uniqueId val="{00000014-E374-4D52-AD8D-473C38DD2236}"/>
                </c:ext>
              </c:extLst>
            </c:dLbl>
            <c:dLbl>
              <c:idx val="3"/>
              <c:delete val="1"/>
              <c:extLst>
                <c:ext xmlns:c15="http://schemas.microsoft.com/office/drawing/2012/chart" uri="{CE6537A1-D6FC-4f65-9D91-7224C49458BB}"/>
                <c:ext xmlns:c16="http://schemas.microsoft.com/office/drawing/2014/chart" uri="{C3380CC4-5D6E-409C-BE32-E72D297353CC}">
                  <c16:uniqueId val="{00000015-E374-4D52-AD8D-473C38DD2236}"/>
                </c:ext>
              </c:extLst>
            </c:dLbl>
            <c:dLbl>
              <c:idx val="4"/>
              <c:delete val="1"/>
              <c:extLst>
                <c:ext xmlns:c15="http://schemas.microsoft.com/office/drawing/2012/chart" uri="{CE6537A1-D6FC-4f65-9D91-7224C49458BB}"/>
                <c:ext xmlns:c16="http://schemas.microsoft.com/office/drawing/2014/chart" uri="{C3380CC4-5D6E-409C-BE32-E72D297353CC}">
                  <c16:uniqueId val="{00000016-E374-4D52-AD8D-473C38DD2236}"/>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footprint!$L$17:$S$17</c:f>
              <c:strCache>
                <c:ptCount val="7"/>
                <c:pt idx="0">
                  <c:v>2002-2004</c:v>
                </c:pt>
                <c:pt idx="1">
                  <c:v>2004-2006</c:v>
                </c:pt>
                <c:pt idx="2">
                  <c:v>2006-2008</c:v>
                </c:pt>
                <c:pt idx="3">
                  <c:v>2008-2010</c:v>
                </c:pt>
                <c:pt idx="4">
                  <c:v>2010-2012</c:v>
                </c:pt>
                <c:pt idx="5">
                  <c:v>2012-2014</c:v>
                </c:pt>
                <c:pt idx="6">
                  <c:v>2014-2016</c:v>
                </c:pt>
              </c:strCache>
            </c:strRef>
          </c:cat>
          <c:val>
            <c:numRef>
              <c:f>footprint!$L$21:$S$21</c:f>
              <c:numCache>
                <c:formatCode>0</c:formatCode>
                <c:ptCount val="8"/>
                <c:pt idx="0">
                  <c:v>100</c:v>
                </c:pt>
                <c:pt idx="1">
                  <c:v>100</c:v>
                </c:pt>
                <c:pt idx="2">
                  <c:v>100</c:v>
                </c:pt>
                <c:pt idx="3">
                  <c:v>100</c:v>
                </c:pt>
                <c:pt idx="4">
                  <c:v>100</c:v>
                </c:pt>
                <c:pt idx="5">
                  <c:v>100</c:v>
                </c:pt>
              </c:numCache>
            </c:numRef>
          </c:val>
          <c:smooth val="0"/>
          <c:extLst>
            <c:ext xmlns:c16="http://schemas.microsoft.com/office/drawing/2014/chart" uri="{C3380CC4-5D6E-409C-BE32-E72D297353CC}">
              <c16:uniqueId val="{00000017-E374-4D52-AD8D-473C38DD2236}"/>
            </c:ext>
          </c:extLst>
        </c:ser>
        <c:dLbls>
          <c:showLegendKey val="0"/>
          <c:showVal val="0"/>
          <c:showCatName val="0"/>
          <c:showSerName val="0"/>
          <c:showPercent val="0"/>
          <c:showBubbleSize val="0"/>
        </c:dLbls>
        <c:marker val="1"/>
        <c:smooth val="0"/>
        <c:axId val="326127224"/>
        <c:axId val="1"/>
      </c:lineChart>
      <c:catAx>
        <c:axId val="326127224"/>
        <c:scaling>
          <c:orientation val="minMax"/>
        </c:scaling>
        <c:delete val="0"/>
        <c:axPos val="b"/>
        <c:minorGridlines>
          <c:spPr>
            <a:ln>
              <a:solidFill>
                <a:srgbClr val="FFC000"/>
              </a:solidFill>
            </a:ln>
          </c:spPr>
        </c:min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At val="0"/>
        <c:auto val="1"/>
        <c:lblAlgn val="ctr"/>
        <c:lblOffset val="100"/>
        <c:noMultiLvlLbl val="0"/>
      </c:catAx>
      <c:valAx>
        <c:axId val="1"/>
        <c:scaling>
          <c:orientation val="minMax"/>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6127224"/>
        <c:crosses val="autoZero"/>
        <c:crossBetween val="midCat"/>
      </c:valAx>
      <c:spPr>
        <a:solidFill>
          <a:schemeClr val="bg1">
            <a:lumMod val="95000"/>
          </a:schemeClr>
        </a:solidFill>
        <a:ln cmpd="sng">
          <a:noFill/>
          <a:prstDash val="solid"/>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alignWithMargins="0"/>
    <c:pageMargins b="1" l="0.75000000000000044" r="0.75000000000000044" t="1" header="0" footer="0"/>
    <c:pageSetup paperSize="9" orientation="landscape" horizontalDpi="300"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39747325162337"/>
          <c:y val="0.16449918863876453"/>
          <c:w val="0.79953349867963752"/>
          <c:h val="0.76343537970616748"/>
        </c:manualLayout>
      </c:layout>
      <c:lineChart>
        <c:grouping val="standard"/>
        <c:varyColors val="0"/>
        <c:ser>
          <c:idx val="0"/>
          <c:order val="0"/>
          <c:spPr>
            <a:ln w="25400">
              <a:solidFill>
                <a:srgbClr val="00B050"/>
              </a:solidFill>
            </a:ln>
          </c:spPr>
          <c:marker>
            <c:symbol val="circle"/>
            <c:size val="5"/>
            <c:spPr>
              <a:solidFill>
                <a:srgbClr val="00B050"/>
              </a:solidFill>
              <a:ln>
                <a:noFill/>
              </a:ln>
            </c:spPr>
          </c:marker>
          <c:dLbls>
            <c:dLbl>
              <c:idx val="0"/>
              <c:layout>
                <c:manualLayout>
                  <c:x val="-1.8617672790901176E-2"/>
                  <c:y val="-5.9110225329717603E-2"/>
                </c:manualLayout>
              </c:layout>
              <c:numFmt formatCode="0.0%" sourceLinked="0"/>
              <c:spPr/>
              <c:txPr>
                <a:bodyPr/>
                <a:lstStyle/>
                <a:p>
                  <a:pPr>
                    <a:defRPr sz="1000" b="1" i="0" u="none" strike="noStrike" baseline="0">
                      <a:solidFill>
                        <a:srgbClr val="339966"/>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8A-40E2-A068-DD56D926DB56}"/>
                </c:ext>
              </c:extLst>
            </c:dLbl>
            <c:dLbl>
              <c:idx val="1"/>
              <c:layout>
                <c:manualLayout>
                  <c:x val="-4.2023967187587788E-2"/>
                  <c:y val="-5.3578157502096574E-2"/>
                </c:manualLayout>
              </c:layout>
              <c:numFmt formatCode="0.0%" sourceLinked="0"/>
              <c:spPr/>
              <c:txPr>
                <a:bodyPr anchorCtr="0"/>
                <a:lstStyle/>
                <a:p>
                  <a:pPr algn="ctr">
                    <a:defRPr lang="en-US" sz="1000" b="1" i="0" u="none" strike="noStrike" kern="1200" baseline="0">
                      <a:solidFill>
                        <a:srgbClr val="339966"/>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8A-40E2-A068-DD56D926DB56}"/>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339966"/>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sea'!$C$14:$C$15</c:f>
              <c:numCache>
                <c:formatCode>0.00%</c:formatCode>
                <c:ptCount val="2"/>
                <c:pt idx="0">
                  <c:v>0.43600000000000005</c:v>
                </c:pt>
                <c:pt idx="1">
                  <c:v>0.42500000000000004</c:v>
                </c:pt>
              </c:numCache>
            </c:numRef>
          </c:val>
          <c:smooth val="0"/>
          <c:extLst>
            <c:ext xmlns:c16="http://schemas.microsoft.com/office/drawing/2014/chart" uri="{C3380CC4-5D6E-409C-BE32-E72D297353CC}">
              <c16:uniqueId val="{00000002-418A-40E2-A068-DD56D926DB56}"/>
            </c:ext>
          </c:extLst>
        </c:ser>
        <c:ser>
          <c:idx val="1"/>
          <c:order val="1"/>
          <c:spPr>
            <a:ln w="25400" cmpd="sng">
              <a:solidFill>
                <a:srgbClr val="C00000"/>
              </a:solidFill>
              <a:prstDash val="solid"/>
            </a:ln>
          </c:spPr>
          <c:marker>
            <c:symbol val="circle"/>
            <c:size val="5"/>
            <c:spPr>
              <a:solidFill>
                <a:srgbClr val="C00000"/>
              </a:solidFill>
              <a:ln>
                <a:noFill/>
              </a:ln>
            </c:spPr>
          </c:marker>
          <c:dLbls>
            <c:dLbl>
              <c:idx val="0"/>
              <c:layout>
                <c:manualLayout>
                  <c:x val="-2.2873333493863706E-2"/>
                  <c:y val="-4.7851798608161432E-2"/>
                </c:manualLayout>
              </c:layout>
              <c:numFmt formatCode="0.0%" sourceLinked="0"/>
              <c:spPr/>
              <c:txPr>
                <a:bodyPr/>
                <a:lstStyle/>
                <a:p>
                  <a:pPr algn="ctr" rtl="0">
                    <a:defRPr sz="1000" b="1" i="0" u="none" strike="noStrike" baseline="0">
                      <a:solidFill>
                        <a:srgbClr val="C0000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18A-40E2-A068-DD56D926DB56}"/>
                </c:ext>
              </c:extLst>
            </c:dLbl>
            <c:dLbl>
              <c:idx val="1"/>
              <c:layout>
                <c:manualLayout>
                  <c:x val="-4.0427652965397673E-2"/>
                  <c:y val="-5.1628712386055479E-2"/>
                </c:manualLayout>
              </c:layout>
              <c:numFmt formatCode="0.0%" sourceLinked="0"/>
              <c:spPr/>
              <c:txPr>
                <a:bodyPr anchorCtr="0"/>
                <a:lstStyle/>
                <a:p>
                  <a:pPr algn="ctr">
                    <a:defRPr lang="en-US" sz="1000" b="1" i="0" u="none" strike="noStrike" kern="1200" baseline="0">
                      <a:solidFill>
                        <a:srgbClr val="C00000"/>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18A-40E2-A068-DD56D926DB56}"/>
                </c:ext>
              </c:extLst>
            </c:dLbl>
            <c:spPr>
              <a:noFill/>
              <a:ln w="25400">
                <a:noFill/>
              </a:ln>
            </c:spPr>
            <c:txPr>
              <a:bodyPr wrap="square" lIns="38100" tIns="19050" rIns="38100" bIns="19050" anchor="ctr">
                <a:spAutoFit/>
              </a:bodyPr>
              <a:lstStyle/>
              <a:p>
                <a:pPr>
                  <a:defRPr sz="1000" b="1" i="0" u="none" strike="noStrike" baseline="0">
                    <a:solidFill>
                      <a:srgbClr val="C00000"/>
                    </a:solidFill>
                    <a:latin typeface="+mn-lt"/>
                    <a:ea typeface="Times New Roman"/>
                    <a:cs typeface="Times New Roman"/>
                  </a:defRPr>
                </a:pPr>
                <a:endParaRPr lang="da-DK"/>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sea'!$D$14:$D$15</c:f>
              <c:numCache>
                <c:formatCode>0.00%</c:formatCode>
                <c:ptCount val="2"/>
                <c:pt idx="0">
                  <c:v>0.21052631578947367</c:v>
                </c:pt>
                <c:pt idx="1">
                  <c:v>0.21052631578947367</c:v>
                </c:pt>
              </c:numCache>
            </c:numRef>
          </c:val>
          <c:smooth val="0"/>
          <c:extLst>
            <c:ext xmlns:c16="http://schemas.microsoft.com/office/drawing/2014/chart" uri="{C3380CC4-5D6E-409C-BE32-E72D297353CC}">
              <c16:uniqueId val="{00000005-418A-40E2-A068-DD56D926DB56}"/>
            </c:ext>
          </c:extLst>
        </c:ser>
        <c:dLbls>
          <c:showLegendKey val="0"/>
          <c:showVal val="0"/>
          <c:showCatName val="0"/>
          <c:showSerName val="0"/>
          <c:showPercent val="0"/>
          <c:showBubbleSize val="0"/>
        </c:dLbls>
        <c:marker val="1"/>
        <c:smooth val="0"/>
        <c:axId val="326732960"/>
        <c:axId val="1"/>
      </c:lineChart>
      <c:catAx>
        <c:axId val="32673296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mn-lt"/>
                <a:ea typeface="Times New Roman"/>
                <a:cs typeface="Times New Roman"/>
              </a:defRPr>
            </a:pPr>
            <a:endParaRPr lang="da-DK"/>
          </a:p>
        </c:txPr>
        <c:crossAx val="326732960"/>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91491554353252"/>
          <c:y val="0.15510075703346998"/>
          <c:w val="0.7545648358372381"/>
          <c:h val="0.77742478471182841"/>
        </c:manualLayout>
      </c:layout>
      <c:lineChart>
        <c:grouping val="standard"/>
        <c:varyColors val="0"/>
        <c:ser>
          <c:idx val="0"/>
          <c:order val="0"/>
          <c:spPr>
            <a:ln w="25400"/>
          </c:spPr>
          <c:marker>
            <c:symbol val="circle"/>
            <c:size val="5"/>
            <c:spPr>
              <a:solidFill>
                <a:srgbClr val="0070C0"/>
              </a:solidFill>
              <a:ln>
                <a:noFill/>
              </a:ln>
            </c:spPr>
          </c:marker>
          <c:dLbls>
            <c:dLbl>
              <c:idx val="0"/>
              <c:layout>
                <c:manualLayout>
                  <c:x val="-1.6194386744601712E-2"/>
                  <c:y val="-5.5934144595562119E-2"/>
                </c:manualLayout>
              </c:layout>
              <c:numFmt formatCode="0.0%" sourceLinked="0"/>
              <c:spPr/>
              <c:txPr>
                <a:bodyPr/>
                <a:lstStyle/>
                <a:p>
                  <a:pPr>
                    <a:defRPr sz="1000" b="1" i="0" u="none" strike="noStrike" baseline="0">
                      <a:solidFill>
                        <a:srgbClr val="0066CC"/>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6-4A44-8594-45DBF847EDC0}"/>
                </c:ext>
              </c:extLst>
            </c:dLbl>
            <c:dLbl>
              <c:idx val="1"/>
              <c:layout>
                <c:manualLayout>
                  <c:x val="-7.8066115968632749E-2"/>
                  <c:y val="-5.3969328214138523E-2"/>
                </c:manualLayout>
              </c:layout>
              <c:numFmt formatCode="0.0%" sourceLinked="0"/>
              <c:spPr/>
              <c:txPr>
                <a:bodyPr/>
                <a:lstStyle/>
                <a:p>
                  <a:pPr>
                    <a:defRPr sz="1000" b="1" i="0" u="none" strike="noStrike" baseline="0">
                      <a:solidFill>
                        <a:srgbClr val="0066CC"/>
                      </a:solidFill>
                      <a:latin typeface="+mn-lt"/>
                      <a:ea typeface="Times New Roman"/>
                      <a:cs typeface="Times New Roman"/>
                    </a:defRPr>
                  </a:pPr>
                  <a:endParaRPr lang="da-DK"/>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6-4A44-8594-45DBF847EDC0}"/>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66CC"/>
                    </a:solidFill>
                    <a:latin typeface="+mn-lt"/>
                    <a:ea typeface="Times New Roman"/>
                    <a:cs typeface="Times New Roman"/>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'forest and sea'!$E$8:$E$9</c:f>
              <c:numCache>
                <c:formatCode>0.00%</c:formatCode>
                <c:ptCount val="2"/>
                <c:pt idx="0">
                  <c:v>0</c:v>
                </c:pt>
                <c:pt idx="1">
                  <c:v>0</c:v>
                </c:pt>
              </c:numCache>
            </c:numRef>
          </c:val>
          <c:smooth val="0"/>
          <c:extLst>
            <c:ext xmlns:c16="http://schemas.microsoft.com/office/drawing/2014/chart" uri="{C3380CC4-5D6E-409C-BE32-E72D297353CC}">
              <c16:uniqueId val="{00000002-6C46-4A44-8594-45DBF847EDC0}"/>
            </c:ext>
          </c:extLst>
        </c:ser>
        <c:dLbls>
          <c:showLegendKey val="0"/>
          <c:showVal val="0"/>
          <c:showCatName val="0"/>
          <c:showSerName val="0"/>
          <c:showPercent val="0"/>
          <c:showBubbleSize val="0"/>
        </c:dLbls>
        <c:marker val="1"/>
        <c:smooth val="0"/>
        <c:axId val="60789904"/>
        <c:axId val="1"/>
      </c:lineChart>
      <c:catAx>
        <c:axId val="60789904"/>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
          <c:min val="0"/>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Times New Roman"/>
                <a:ea typeface="Times New Roman"/>
                <a:cs typeface="Times New Roman"/>
              </a:defRPr>
            </a:pPr>
            <a:endParaRPr lang="da-DK"/>
          </a:p>
        </c:txPr>
        <c:crossAx val="60789904"/>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alpha val="0"/>
      </a:srgbClr>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n-lt"/>
                <a:ea typeface="Times New Roman"/>
                <a:cs typeface="Times New Roman"/>
              </a:defRPr>
            </a:pPr>
            <a:r>
              <a:rPr lang="da-DK">
                <a:latin typeface="+mn-lt"/>
              </a:rPr>
              <a:t>Generated Nuclear Power in kWh per capita</a:t>
            </a:r>
          </a:p>
        </c:rich>
      </c:tx>
      <c:layout>
        <c:manualLayout>
          <c:xMode val="edge"/>
          <c:yMode val="edge"/>
          <c:x val="0.32195985487548712"/>
          <c:y val="2.9884998800771799E-2"/>
        </c:manualLayout>
      </c:layout>
      <c:overlay val="0"/>
      <c:spPr>
        <a:noFill/>
        <a:ln w="25400">
          <a:noFill/>
        </a:ln>
      </c:spPr>
    </c:title>
    <c:autoTitleDeleted val="0"/>
    <c:plotArea>
      <c:layout>
        <c:manualLayout>
          <c:layoutTarget val="inner"/>
          <c:xMode val="edge"/>
          <c:yMode val="edge"/>
          <c:x val="8.7905835109347158E-2"/>
          <c:y val="9.7573778887395171E-2"/>
          <c:w val="0.87846916010498688"/>
          <c:h val="0.77521655321540095"/>
        </c:manualLayout>
      </c:layout>
      <c:lineChart>
        <c:grouping val="standard"/>
        <c:varyColors val="0"/>
        <c:ser>
          <c:idx val="0"/>
          <c:order val="0"/>
          <c:tx>
            <c:strRef>
              <c:f>nuclear!$B$20</c:f>
              <c:strCache>
                <c:ptCount val="1"/>
                <c:pt idx="0">
                  <c:v>Bulgaria</c:v>
                </c:pt>
              </c:strCache>
            </c:strRef>
          </c:tx>
          <c:spPr>
            <a:ln w="25400">
              <a:solidFill>
                <a:srgbClr val="00B05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0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0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0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0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0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0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0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0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0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0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0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0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0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0E-BC42-42A2-9627-108BC226B948}"/>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nuclear!$C$20:$V$20</c:f>
              <c:numCache>
                <c:formatCode>#,##0</c:formatCode>
                <c:ptCount val="20"/>
                <c:pt idx="0">
                  <c:v>2254.3414478983573</c:v>
                </c:pt>
                <c:pt idx="1">
                  <c:v>2371.6193266907576</c:v>
                </c:pt>
                <c:pt idx="2">
                  <c:v>2632.2368351183136</c:v>
                </c:pt>
                <c:pt idx="3">
                  <c:v>2632.2368351183136</c:v>
                </c:pt>
                <c:pt idx="4">
                  <c:v>2254.3414478983573</c:v>
                </c:pt>
                <c:pt idx="5">
                  <c:v>2254.3414478983573</c:v>
                </c:pt>
                <c:pt idx="6">
                  <c:v>2358.5884512693801</c:v>
                </c:pt>
                <c:pt idx="7">
                  <c:v>1785.2299327287571</c:v>
                </c:pt>
                <c:pt idx="8">
                  <c:v>1915.5386869425352</c:v>
                </c:pt>
                <c:pt idx="9">
                  <c:v>1850.384309835646</c:v>
                </c:pt>
                <c:pt idx="10">
                  <c:v>1850.384309835646</c:v>
                </c:pt>
                <c:pt idx="11">
                  <c:v>1993.723939470802</c:v>
                </c:pt>
                <c:pt idx="12">
                  <c:v>1941.6004377852905</c:v>
                </c:pt>
                <c:pt idx="13">
                  <c:v>1733.1064310432459</c:v>
                </c:pt>
                <c:pt idx="14">
                  <c:v>1954.6313132066682</c:v>
                </c:pt>
                <c:pt idx="15">
                  <c:v>1915.5386869425352</c:v>
                </c:pt>
              </c:numCache>
            </c:numRef>
          </c:val>
          <c:smooth val="1"/>
          <c:extLst>
            <c:ext xmlns:c16="http://schemas.microsoft.com/office/drawing/2014/chart" uri="{C3380CC4-5D6E-409C-BE32-E72D297353CC}">
              <c16:uniqueId val="{0000000F-BC42-42A2-9627-108BC226B948}"/>
            </c:ext>
          </c:extLst>
        </c:ser>
        <c:ser>
          <c:idx val="1"/>
          <c:order val="1"/>
          <c:tx>
            <c:strRef>
              <c:f>nuclear!$B$21</c:f>
              <c:strCache>
                <c:ptCount val="1"/>
                <c:pt idx="0">
                  <c:v>(199 countries)</c:v>
                </c:pt>
              </c:strCache>
            </c:strRef>
          </c:tx>
          <c:spPr>
            <a:ln w="25400">
              <a:solidFill>
                <a:schemeClr val="tx1">
                  <a:lumMod val="50000"/>
                  <a:lumOff val="50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0-BC42-42A2-9627-108BC226B948}"/>
                </c:ext>
              </c:extLst>
            </c:dLbl>
            <c:dLbl>
              <c:idx val="1"/>
              <c:delete val="1"/>
              <c:extLst>
                <c:ext xmlns:c15="http://schemas.microsoft.com/office/drawing/2012/chart" uri="{CE6537A1-D6FC-4f65-9D91-7224C49458BB}"/>
                <c:ext xmlns:c16="http://schemas.microsoft.com/office/drawing/2014/chart" uri="{C3380CC4-5D6E-409C-BE32-E72D297353CC}">
                  <c16:uniqueId val="{00000011-BC42-42A2-9627-108BC226B948}"/>
                </c:ext>
              </c:extLst>
            </c:dLbl>
            <c:dLbl>
              <c:idx val="2"/>
              <c:delete val="1"/>
              <c:extLst>
                <c:ext xmlns:c15="http://schemas.microsoft.com/office/drawing/2012/chart" uri="{CE6537A1-D6FC-4f65-9D91-7224C49458BB}"/>
                <c:ext xmlns:c16="http://schemas.microsoft.com/office/drawing/2014/chart" uri="{C3380CC4-5D6E-409C-BE32-E72D297353CC}">
                  <c16:uniqueId val="{00000012-BC42-42A2-9627-108BC226B948}"/>
                </c:ext>
              </c:extLst>
            </c:dLbl>
            <c:dLbl>
              <c:idx val="3"/>
              <c:delete val="1"/>
              <c:extLst>
                <c:ext xmlns:c15="http://schemas.microsoft.com/office/drawing/2012/chart" uri="{CE6537A1-D6FC-4f65-9D91-7224C49458BB}"/>
                <c:ext xmlns:c16="http://schemas.microsoft.com/office/drawing/2014/chart" uri="{C3380CC4-5D6E-409C-BE32-E72D297353CC}">
                  <c16:uniqueId val="{00000013-BC42-42A2-9627-108BC226B948}"/>
                </c:ext>
              </c:extLst>
            </c:dLbl>
            <c:dLbl>
              <c:idx val="4"/>
              <c:delete val="1"/>
              <c:extLst>
                <c:ext xmlns:c15="http://schemas.microsoft.com/office/drawing/2012/chart" uri="{CE6537A1-D6FC-4f65-9D91-7224C49458BB}"/>
                <c:ext xmlns:c16="http://schemas.microsoft.com/office/drawing/2014/chart" uri="{C3380CC4-5D6E-409C-BE32-E72D297353CC}">
                  <c16:uniqueId val="{00000014-BC42-42A2-9627-108BC226B948}"/>
                </c:ext>
              </c:extLst>
            </c:dLbl>
            <c:dLbl>
              <c:idx val="5"/>
              <c:delete val="1"/>
              <c:extLst>
                <c:ext xmlns:c15="http://schemas.microsoft.com/office/drawing/2012/chart" uri="{CE6537A1-D6FC-4f65-9D91-7224C49458BB}"/>
                <c:ext xmlns:c16="http://schemas.microsoft.com/office/drawing/2014/chart" uri="{C3380CC4-5D6E-409C-BE32-E72D297353CC}">
                  <c16:uniqueId val="{00000015-BC42-42A2-9627-108BC226B948}"/>
                </c:ext>
              </c:extLst>
            </c:dLbl>
            <c:dLbl>
              <c:idx val="6"/>
              <c:delete val="1"/>
              <c:extLst>
                <c:ext xmlns:c15="http://schemas.microsoft.com/office/drawing/2012/chart" uri="{CE6537A1-D6FC-4f65-9D91-7224C49458BB}"/>
                <c:ext xmlns:c16="http://schemas.microsoft.com/office/drawing/2014/chart" uri="{C3380CC4-5D6E-409C-BE32-E72D297353CC}">
                  <c16:uniqueId val="{00000016-BC42-42A2-9627-108BC226B948}"/>
                </c:ext>
              </c:extLst>
            </c:dLbl>
            <c:dLbl>
              <c:idx val="7"/>
              <c:delete val="1"/>
              <c:extLst>
                <c:ext xmlns:c15="http://schemas.microsoft.com/office/drawing/2012/chart" uri="{CE6537A1-D6FC-4f65-9D91-7224C49458BB}"/>
                <c:ext xmlns:c16="http://schemas.microsoft.com/office/drawing/2014/chart" uri="{C3380CC4-5D6E-409C-BE32-E72D297353CC}">
                  <c16:uniqueId val="{00000017-BC42-42A2-9627-108BC226B948}"/>
                </c:ext>
              </c:extLst>
            </c:dLbl>
            <c:dLbl>
              <c:idx val="8"/>
              <c:delete val="1"/>
              <c:extLst>
                <c:ext xmlns:c15="http://schemas.microsoft.com/office/drawing/2012/chart" uri="{CE6537A1-D6FC-4f65-9D91-7224C49458BB}"/>
                <c:ext xmlns:c16="http://schemas.microsoft.com/office/drawing/2014/chart" uri="{C3380CC4-5D6E-409C-BE32-E72D297353CC}">
                  <c16:uniqueId val="{00000018-BC42-42A2-9627-108BC226B948}"/>
                </c:ext>
              </c:extLst>
            </c:dLbl>
            <c:dLbl>
              <c:idx val="9"/>
              <c:delete val="1"/>
              <c:extLst>
                <c:ext xmlns:c15="http://schemas.microsoft.com/office/drawing/2012/chart" uri="{CE6537A1-D6FC-4f65-9D91-7224C49458BB}"/>
                <c:ext xmlns:c16="http://schemas.microsoft.com/office/drawing/2014/chart" uri="{C3380CC4-5D6E-409C-BE32-E72D297353CC}">
                  <c16:uniqueId val="{00000019-BC42-42A2-9627-108BC226B948}"/>
                </c:ext>
              </c:extLst>
            </c:dLbl>
            <c:dLbl>
              <c:idx val="10"/>
              <c:delete val="1"/>
              <c:extLst>
                <c:ext xmlns:c15="http://schemas.microsoft.com/office/drawing/2012/chart" uri="{CE6537A1-D6FC-4f65-9D91-7224C49458BB}"/>
                <c:ext xmlns:c16="http://schemas.microsoft.com/office/drawing/2014/chart" uri="{C3380CC4-5D6E-409C-BE32-E72D297353CC}">
                  <c16:uniqueId val="{0000001A-BC42-42A2-9627-108BC226B948}"/>
                </c:ext>
              </c:extLst>
            </c:dLbl>
            <c:dLbl>
              <c:idx val="11"/>
              <c:delete val="1"/>
              <c:extLst>
                <c:ext xmlns:c15="http://schemas.microsoft.com/office/drawing/2012/chart" uri="{CE6537A1-D6FC-4f65-9D91-7224C49458BB}"/>
                <c:ext xmlns:c16="http://schemas.microsoft.com/office/drawing/2014/chart" uri="{C3380CC4-5D6E-409C-BE32-E72D297353CC}">
                  <c16:uniqueId val="{0000001B-BC42-42A2-9627-108BC226B948}"/>
                </c:ext>
              </c:extLst>
            </c:dLbl>
            <c:dLbl>
              <c:idx val="12"/>
              <c:delete val="1"/>
              <c:extLst>
                <c:ext xmlns:c15="http://schemas.microsoft.com/office/drawing/2012/chart" uri="{CE6537A1-D6FC-4f65-9D91-7224C49458BB}"/>
                <c:ext xmlns:c16="http://schemas.microsoft.com/office/drawing/2014/chart" uri="{C3380CC4-5D6E-409C-BE32-E72D297353CC}">
                  <c16:uniqueId val="{0000001C-BC42-42A2-9627-108BC226B948}"/>
                </c:ext>
              </c:extLst>
            </c:dLbl>
            <c:dLbl>
              <c:idx val="13"/>
              <c:delete val="1"/>
              <c:extLst>
                <c:ext xmlns:c15="http://schemas.microsoft.com/office/drawing/2012/chart" uri="{CE6537A1-D6FC-4f65-9D91-7224C49458BB}"/>
                <c:ext xmlns:c16="http://schemas.microsoft.com/office/drawing/2014/chart" uri="{C3380CC4-5D6E-409C-BE32-E72D297353CC}">
                  <c16:uniqueId val="{0000001D-BC42-42A2-9627-108BC226B948}"/>
                </c:ext>
              </c:extLst>
            </c:dLbl>
            <c:dLbl>
              <c:idx val="14"/>
              <c:delete val="1"/>
              <c:extLst>
                <c:ext xmlns:c15="http://schemas.microsoft.com/office/drawing/2012/chart" uri="{CE6537A1-D6FC-4f65-9D91-7224C49458BB}"/>
                <c:ext xmlns:c16="http://schemas.microsoft.com/office/drawing/2014/chart" uri="{C3380CC4-5D6E-409C-BE32-E72D297353CC}">
                  <c16:uniqueId val="{0000001E-BC42-42A2-9627-108BC226B948}"/>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nuclear!$C$21:$V$21</c:f>
              <c:numCache>
                <c:formatCode>#,##0</c:formatCode>
                <c:ptCount val="20"/>
                <c:pt idx="0">
                  <c:v>361.62323794130077</c:v>
                </c:pt>
                <c:pt idx="1">
                  <c:v>374.75642648491487</c:v>
                </c:pt>
                <c:pt idx="2">
                  <c:v>383.32865475376701</c:v>
                </c:pt>
                <c:pt idx="3">
                  <c:v>383.32865475376701</c:v>
                </c:pt>
                <c:pt idx="4">
                  <c:v>390.01410141058409</c:v>
                </c:pt>
                <c:pt idx="5">
                  <c:v>390.01410141058409</c:v>
                </c:pt>
                <c:pt idx="6">
                  <c:v>394.35221346345219</c:v>
                </c:pt>
                <c:pt idx="7">
                  <c:v>387.36963584410984</c:v>
                </c:pt>
                <c:pt idx="8">
                  <c:v>386.10682925337773</c:v>
                </c:pt>
                <c:pt idx="9">
                  <c:v>379.83736594409584</c:v>
                </c:pt>
                <c:pt idx="10">
                  <c:v>390.51179577281391</c:v>
                </c:pt>
                <c:pt idx="11">
                  <c:v>373.74618121232919</c:v>
                </c:pt>
                <c:pt idx="12">
                  <c:v>348.53461904206557</c:v>
                </c:pt>
                <c:pt idx="13">
                  <c:v>350.46597029847936</c:v>
                </c:pt>
                <c:pt idx="14">
                  <c:v>358.1913753241347</c:v>
                </c:pt>
                <c:pt idx="15">
                  <c:v>362.64833976201282</c:v>
                </c:pt>
              </c:numCache>
            </c:numRef>
          </c:val>
          <c:smooth val="1"/>
          <c:extLst>
            <c:ext xmlns:c16="http://schemas.microsoft.com/office/drawing/2014/chart" uri="{C3380CC4-5D6E-409C-BE32-E72D297353CC}">
              <c16:uniqueId val="{0000001F-BC42-42A2-9627-108BC226B948}"/>
            </c:ext>
          </c:extLst>
        </c:ser>
        <c:ser>
          <c:idx val="2"/>
          <c:order val="2"/>
          <c:tx>
            <c:strRef>
              <c:f>nuclear!$B$22</c:f>
              <c:strCache>
                <c:ptCount val="1"/>
                <c:pt idx="0">
                  <c:v>Sweden</c:v>
                </c:pt>
              </c:strCache>
            </c:strRef>
          </c:tx>
          <c:spPr>
            <a:ln w="25400">
              <a:solidFill>
                <a:srgbClr val="C000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1-9C81-45E4-BEA0-360AFF785CCA}"/>
                </c:ext>
              </c:extLst>
            </c:dLbl>
            <c:dLbl>
              <c:idx val="1"/>
              <c:delete val="1"/>
              <c:extLst>
                <c:ext xmlns:c15="http://schemas.microsoft.com/office/drawing/2012/chart" uri="{CE6537A1-D6FC-4f65-9D91-7224C49458BB}"/>
                <c:ext xmlns:c16="http://schemas.microsoft.com/office/drawing/2014/chart" uri="{C3380CC4-5D6E-409C-BE32-E72D297353CC}">
                  <c16:uniqueId val="{00000002-9C81-45E4-BEA0-360AFF785CCA}"/>
                </c:ext>
              </c:extLst>
            </c:dLbl>
            <c:dLbl>
              <c:idx val="2"/>
              <c:delete val="1"/>
              <c:extLst>
                <c:ext xmlns:c15="http://schemas.microsoft.com/office/drawing/2012/chart" uri="{CE6537A1-D6FC-4f65-9D91-7224C49458BB}"/>
                <c:ext xmlns:c16="http://schemas.microsoft.com/office/drawing/2014/chart" uri="{C3380CC4-5D6E-409C-BE32-E72D297353CC}">
                  <c16:uniqueId val="{00000003-9C81-45E4-BEA0-360AFF785CCA}"/>
                </c:ext>
              </c:extLst>
            </c:dLbl>
            <c:dLbl>
              <c:idx val="3"/>
              <c:delete val="1"/>
              <c:extLst>
                <c:ext xmlns:c15="http://schemas.microsoft.com/office/drawing/2012/chart" uri="{CE6537A1-D6FC-4f65-9D91-7224C49458BB}"/>
                <c:ext xmlns:c16="http://schemas.microsoft.com/office/drawing/2014/chart" uri="{C3380CC4-5D6E-409C-BE32-E72D297353CC}">
                  <c16:uniqueId val="{00000004-9C81-45E4-BEA0-360AFF785CCA}"/>
                </c:ext>
              </c:extLst>
            </c:dLbl>
            <c:dLbl>
              <c:idx val="4"/>
              <c:delete val="1"/>
              <c:extLst>
                <c:ext xmlns:c15="http://schemas.microsoft.com/office/drawing/2012/chart" uri="{CE6537A1-D6FC-4f65-9D91-7224C49458BB}"/>
                <c:ext xmlns:c16="http://schemas.microsoft.com/office/drawing/2014/chart" uri="{C3380CC4-5D6E-409C-BE32-E72D297353CC}">
                  <c16:uniqueId val="{00000005-9C81-45E4-BEA0-360AFF785CCA}"/>
                </c:ext>
              </c:extLst>
            </c:dLbl>
            <c:dLbl>
              <c:idx val="5"/>
              <c:delete val="1"/>
              <c:extLst>
                <c:ext xmlns:c15="http://schemas.microsoft.com/office/drawing/2012/chart" uri="{CE6537A1-D6FC-4f65-9D91-7224C49458BB}"/>
                <c:ext xmlns:c16="http://schemas.microsoft.com/office/drawing/2014/chart" uri="{C3380CC4-5D6E-409C-BE32-E72D297353CC}">
                  <c16:uniqueId val="{00000006-9C81-45E4-BEA0-360AFF785CCA}"/>
                </c:ext>
              </c:extLst>
            </c:dLbl>
            <c:dLbl>
              <c:idx val="6"/>
              <c:delete val="1"/>
              <c:extLst>
                <c:ext xmlns:c15="http://schemas.microsoft.com/office/drawing/2012/chart" uri="{CE6537A1-D6FC-4f65-9D91-7224C49458BB}"/>
                <c:ext xmlns:c16="http://schemas.microsoft.com/office/drawing/2014/chart" uri="{C3380CC4-5D6E-409C-BE32-E72D297353CC}">
                  <c16:uniqueId val="{00000007-9C81-45E4-BEA0-360AFF785CCA}"/>
                </c:ext>
              </c:extLst>
            </c:dLbl>
            <c:dLbl>
              <c:idx val="7"/>
              <c:delete val="1"/>
              <c:extLst>
                <c:ext xmlns:c15="http://schemas.microsoft.com/office/drawing/2012/chart" uri="{CE6537A1-D6FC-4f65-9D91-7224C49458BB}"/>
                <c:ext xmlns:c16="http://schemas.microsoft.com/office/drawing/2014/chart" uri="{C3380CC4-5D6E-409C-BE32-E72D297353CC}">
                  <c16:uniqueId val="{00000008-9C81-45E4-BEA0-360AFF785CCA}"/>
                </c:ext>
              </c:extLst>
            </c:dLbl>
            <c:dLbl>
              <c:idx val="8"/>
              <c:delete val="1"/>
              <c:extLst>
                <c:ext xmlns:c15="http://schemas.microsoft.com/office/drawing/2012/chart" uri="{CE6537A1-D6FC-4f65-9D91-7224C49458BB}"/>
                <c:ext xmlns:c16="http://schemas.microsoft.com/office/drawing/2014/chart" uri="{C3380CC4-5D6E-409C-BE32-E72D297353CC}">
                  <c16:uniqueId val="{00000009-9C81-45E4-BEA0-360AFF785CCA}"/>
                </c:ext>
              </c:extLst>
            </c:dLbl>
            <c:dLbl>
              <c:idx val="9"/>
              <c:delete val="1"/>
              <c:extLst>
                <c:ext xmlns:c15="http://schemas.microsoft.com/office/drawing/2012/chart" uri="{CE6537A1-D6FC-4f65-9D91-7224C49458BB}"/>
                <c:ext xmlns:c16="http://schemas.microsoft.com/office/drawing/2014/chart" uri="{C3380CC4-5D6E-409C-BE32-E72D297353CC}">
                  <c16:uniqueId val="{0000000A-9C81-45E4-BEA0-360AFF785CCA}"/>
                </c:ext>
              </c:extLst>
            </c:dLbl>
            <c:dLbl>
              <c:idx val="10"/>
              <c:delete val="1"/>
              <c:extLst>
                <c:ext xmlns:c15="http://schemas.microsoft.com/office/drawing/2012/chart" uri="{CE6537A1-D6FC-4f65-9D91-7224C49458BB}"/>
                <c:ext xmlns:c16="http://schemas.microsoft.com/office/drawing/2014/chart" uri="{C3380CC4-5D6E-409C-BE32-E72D297353CC}">
                  <c16:uniqueId val="{0000000B-9C81-45E4-BEA0-360AFF785CCA}"/>
                </c:ext>
              </c:extLst>
            </c:dLbl>
            <c:dLbl>
              <c:idx val="11"/>
              <c:delete val="1"/>
              <c:extLst>
                <c:ext xmlns:c15="http://schemas.microsoft.com/office/drawing/2012/chart" uri="{CE6537A1-D6FC-4f65-9D91-7224C49458BB}"/>
                <c:ext xmlns:c16="http://schemas.microsoft.com/office/drawing/2014/chart" uri="{C3380CC4-5D6E-409C-BE32-E72D297353CC}">
                  <c16:uniqueId val="{0000000C-9C81-45E4-BEA0-360AFF785CCA}"/>
                </c:ext>
              </c:extLst>
            </c:dLbl>
            <c:dLbl>
              <c:idx val="12"/>
              <c:delete val="1"/>
              <c:extLst>
                <c:ext xmlns:c15="http://schemas.microsoft.com/office/drawing/2012/chart" uri="{CE6537A1-D6FC-4f65-9D91-7224C49458BB}"/>
                <c:ext xmlns:c16="http://schemas.microsoft.com/office/drawing/2014/chart" uri="{C3380CC4-5D6E-409C-BE32-E72D297353CC}">
                  <c16:uniqueId val="{0000000D-9C81-45E4-BEA0-360AFF785CCA}"/>
                </c:ext>
              </c:extLst>
            </c:dLbl>
            <c:dLbl>
              <c:idx val="13"/>
              <c:delete val="1"/>
              <c:extLst>
                <c:ext xmlns:c15="http://schemas.microsoft.com/office/drawing/2012/chart" uri="{CE6537A1-D6FC-4f65-9D91-7224C49458BB}"/>
                <c:ext xmlns:c16="http://schemas.microsoft.com/office/drawing/2014/chart" uri="{C3380CC4-5D6E-409C-BE32-E72D297353CC}">
                  <c16:uniqueId val="{0000000E-9C81-45E4-BEA0-360AFF785CCA}"/>
                </c:ext>
              </c:extLst>
            </c:dLbl>
            <c:dLbl>
              <c:idx val="14"/>
              <c:delete val="1"/>
              <c:extLst>
                <c:ext xmlns:c15="http://schemas.microsoft.com/office/drawing/2012/chart" uri="{CE6537A1-D6FC-4f65-9D91-7224C49458BB}"/>
                <c:ext xmlns:c16="http://schemas.microsoft.com/office/drawing/2014/chart" uri="{C3380CC4-5D6E-409C-BE32-E72D297353CC}">
                  <c16:uniqueId val="{0000000F-9C81-45E4-BEA0-360AFF785CCA}"/>
                </c:ext>
              </c:extLst>
            </c:dLbl>
            <c:spPr>
              <a:noFill/>
              <a:ln>
                <a:noFill/>
              </a:ln>
              <a:effectLst/>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1"/>
              </c:ext>
            </c:extLst>
          </c:dLbls>
          <c:cat>
            <c:numRef>
              <c:f>nuclear!$C$19:$V$19</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nuclear!$C$22:$V$22</c:f>
              <c:numCache>
                <c:formatCode>#,##0</c:formatCode>
                <c:ptCount val="20"/>
                <c:pt idx="0">
                  <c:v>5795.0894918209979</c:v>
                </c:pt>
                <c:pt idx="1">
                  <c:v>7048.3713227693461</c:v>
                </c:pt>
                <c:pt idx="2">
                  <c:v>7026.947701727493</c:v>
                </c:pt>
                <c:pt idx="3">
                  <c:v>7026.947701727493</c:v>
                </c:pt>
                <c:pt idx="4">
                  <c:v>7444.70831204361</c:v>
                </c:pt>
                <c:pt idx="5">
                  <c:v>7444.70831204361</c:v>
                </c:pt>
                <c:pt idx="6">
                  <c:v>6973.3886491228632</c:v>
                </c:pt>
                <c:pt idx="7">
                  <c:v>6887.6941649554547</c:v>
                </c:pt>
                <c:pt idx="8">
                  <c:v>6566.3398493276727</c:v>
                </c:pt>
                <c:pt idx="9">
                  <c:v>5355.9052604630288</c:v>
                </c:pt>
                <c:pt idx="10">
                  <c:v>5966.478460155814</c:v>
                </c:pt>
                <c:pt idx="11">
                  <c:v>6223.5619126580395</c:v>
                </c:pt>
                <c:pt idx="12">
                  <c:v>6587.7634703695257</c:v>
                </c:pt>
                <c:pt idx="13">
                  <c:v>6823.4233018298983</c:v>
                </c:pt>
                <c:pt idx="14">
                  <c:v>6673.4579545369334</c:v>
                </c:pt>
                <c:pt idx="15">
                  <c:v>5837.9367339047012</c:v>
                </c:pt>
              </c:numCache>
            </c:numRef>
          </c:val>
          <c:smooth val="1"/>
          <c:extLst>
            <c:ext xmlns:c16="http://schemas.microsoft.com/office/drawing/2014/chart" uri="{C3380CC4-5D6E-409C-BE32-E72D297353CC}">
              <c16:uniqueId val="{00000000-9C81-45E4-BEA0-360AFF785CCA}"/>
            </c:ext>
          </c:extLst>
        </c:ser>
        <c:dLbls>
          <c:showLegendKey val="0"/>
          <c:showVal val="0"/>
          <c:showCatName val="0"/>
          <c:showSerName val="0"/>
          <c:showPercent val="0"/>
          <c:showBubbleSize val="0"/>
        </c:dLbls>
        <c:smooth val="0"/>
        <c:axId val="328127944"/>
        <c:axId val="1"/>
      </c:lineChart>
      <c:catAx>
        <c:axId val="328127944"/>
        <c:scaling>
          <c:orientation val="minMax"/>
        </c:scaling>
        <c:delete val="0"/>
        <c:axPos val="b"/>
        <c:minorGridlines>
          <c:spPr>
            <a:ln>
              <a:solidFill>
                <a:srgbClr val="FFC000"/>
              </a:solidFill>
            </a:ln>
          </c:spPr>
        </c:minorGridlines>
        <c:numFmt formatCode="General" sourceLinked="1"/>
        <c:majorTickMark val="cross"/>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tickLblSkip val="2"/>
        <c:noMultiLvlLbl val="0"/>
      </c:catAx>
      <c:valAx>
        <c:axId val="1"/>
        <c:scaling>
          <c:orientation val="minMax"/>
          <c:min val="0"/>
        </c:scaling>
        <c:delete val="0"/>
        <c:axPos val="l"/>
        <c:majorGridlines>
          <c:spPr>
            <a:ln>
              <a:solidFill>
                <a:srgbClr val="FFCC00"/>
              </a:solidFill>
            </a:ln>
          </c:spPr>
        </c:majorGridlines>
        <c:numFmt formatCode="#,##0" sourceLinked="0"/>
        <c:majorTickMark val="none"/>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28127944"/>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000000000000022" l="0.70000000000000018" r="0.70000000000000018" t="0.75000000000000022" header="0.3000000000000001" footer="0.30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Population</a:t>
            </a:r>
            <a:r>
              <a:rPr lang="da-DK" sz="1100" b="1" baseline="0">
                <a:solidFill>
                  <a:schemeClr val="tx1"/>
                </a:solidFill>
              </a:rPr>
              <a:t> growth, annually, 2000-2015</a:t>
            </a:r>
            <a:endParaRPr lang="da-DK" sz="1100" b="1">
              <a:solidFill>
                <a:schemeClr val="tx1"/>
              </a:solidFill>
            </a:endParaRPr>
          </a:p>
        </c:rich>
      </c:tx>
      <c:layout>
        <c:manualLayout>
          <c:xMode val="edge"/>
          <c:yMode val="edge"/>
          <c:x val="0.24147081046687346"/>
          <c:y val="8.538587848932677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9209558180227471"/>
          <c:y val="0.21376310719780717"/>
          <c:w val="0.68639043070435857"/>
          <c:h val="0.66611643870146897"/>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00000"/>
              </a:solidFill>
              <a:ln>
                <a:solidFill>
                  <a:srgbClr val="C00000"/>
                </a:solidFill>
              </a:ln>
              <a:effectLst/>
            </c:spPr>
            <c:extLst>
              <c:ext xmlns:c16="http://schemas.microsoft.com/office/drawing/2014/chart" uri="{C3380CC4-5D6E-409C-BE32-E72D297353CC}">
                <c16:uniqueId val="{00000003-B9F1-43E5-B777-979ED23B92C1}"/>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02-B9F1-43E5-B777-979ED23B92C1}"/>
              </c:ext>
            </c:extLst>
          </c:dPt>
          <c:dPt>
            <c:idx val="2"/>
            <c:invertIfNegative val="0"/>
            <c:bubble3D val="0"/>
            <c:spPr>
              <a:solidFill>
                <a:schemeClr val="bg1">
                  <a:lumMod val="50000"/>
                </a:schemeClr>
              </a:solidFill>
              <a:ln>
                <a:solidFill>
                  <a:schemeClr val="bg1">
                    <a:lumMod val="50000"/>
                  </a:schemeClr>
                </a:solidFill>
              </a:ln>
              <a:effectLst/>
            </c:spPr>
            <c:extLst>
              <c:ext xmlns:c16="http://schemas.microsoft.com/office/drawing/2014/chart" uri="{C3380CC4-5D6E-409C-BE32-E72D297353CC}">
                <c16:uniqueId val="{00000001-B9F1-43E5-B777-979ED23B92C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population!$B$10:$B$12</c:f>
              <c:strCache>
                <c:ptCount val="3"/>
                <c:pt idx="0">
                  <c:v>China</c:v>
                </c:pt>
                <c:pt idx="1">
                  <c:v>Russia</c:v>
                </c:pt>
                <c:pt idx="2">
                  <c:v>(world)</c:v>
                </c:pt>
              </c:strCache>
            </c:strRef>
          </c:cat>
          <c:val>
            <c:numRef>
              <c:f>population!$C$10:$C$12</c:f>
              <c:numCache>
                <c:formatCode>0.0%</c:formatCode>
                <c:ptCount val="3"/>
                <c:pt idx="0">
                  <c:v>8.5990123906561234E-3</c:v>
                </c:pt>
                <c:pt idx="1">
                  <c:v>-1.7051867050329155E-3</c:v>
                </c:pt>
                <c:pt idx="2">
                  <c:v>1.3421632873405786E-2</c:v>
                </c:pt>
              </c:numCache>
            </c:numRef>
          </c:val>
          <c:extLst>
            <c:ext xmlns:c16="http://schemas.microsoft.com/office/drawing/2014/chart" uri="{C3380CC4-5D6E-409C-BE32-E72D297353CC}">
              <c16:uniqueId val="{00000000-B9F1-43E5-B777-979ED23B92C1}"/>
            </c:ext>
          </c:extLst>
        </c:ser>
        <c:dLbls>
          <c:showLegendKey val="0"/>
          <c:showVal val="0"/>
          <c:showCatName val="0"/>
          <c:showSerName val="0"/>
          <c:showPercent val="0"/>
          <c:showBubbleSize val="0"/>
        </c:dLbls>
        <c:gapWidth val="182"/>
        <c:axId val="491581136"/>
        <c:axId val="491586056"/>
      </c:barChart>
      <c:catAx>
        <c:axId val="491581136"/>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1586056"/>
        <c:crosses val="autoZero"/>
        <c:auto val="1"/>
        <c:lblAlgn val="ctr"/>
        <c:lblOffset val="100"/>
        <c:noMultiLvlLbl val="0"/>
      </c:catAx>
      <c:valAx>
        <c:axId val="491586056"/>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491581136"/>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Humans</a:t>
            </a:r>
            <a:r>
              <a:rPr lang="da-DK" sz="1100" b="1" baseline="0">
                <a:solidFill>
                  <a:schemeClr val="tx1"/>
                </a:solidFill>
              </a:rPr>
              <a:t> per km2, 2015</a:t>
            </a:r>
            <a:endParaRPr lang="da-DK" sz="1100" b="1">
              <a:solidFill>
                <a:schemeClr val="tx1"/>
              </a:solidFill>
            </a:endParaRPr>
          </a:p>
        </c:rich>
      </c:tx>
      <c:layout>
        <c:manualLayout>
          <c:xMode val="edge"/>
          <c:yMode val="edge"/>
          <c:x val="0.33236789151356083"/>
          <c:y val="9.195402298850574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20876224846894137"/>
          <c:y val="0.21077175697865355"/>
          <c:w val="0.67579330708661423"/>
          <c:h val="0.66313124652521882"/>
        </c:manualLayout>
      </c:layout>
      <c:barChart>
        <c:barDir val="bar"/>
        <c:grouping val="clustered"/>
        <c:varyColors val="0"/>
        <c:ser>
          <c:idx val="0"/>
          <c:order val="0"/>
          <c:spPr>
            <a:solidFill>
              <a:schemeClr val="accent1"/>
            </a:solidFill>
            <a:ln>
              <a:noFill/>
            </a:ln>
            <a:effectLst/>
          </c:spPr>
          <c:invertIfNegative val="0"/>
          <c:dPt>
            <c:idx val="0"/>
            <c:invertIfNegative val="0"/>
            <c:bubble3D val="0"/>
            <c:spPr>
              <a:solidFill>
                <a:srgbClr val="C00000"/>
              </a:solidFill>
              <a:ln>
                <a:solidFill>
                  <a:srgbClr val="C00000"/>
                </a:solidFill>
              </a:ln>
              <a:effectLst/>
            </c:spPr>
            <c:extLst>
              <c:ext xmlns:c16="http://schemas.microsoft.com/office/drawing/2014/chart" uri="{C3380CC4-5D6E-409C-BE32-E72D297353CC}">
                <c16:uniqueId val="{00000003-2700-4ED4-8AE2-0B5467A5DD82}"/>
              </c:ext>
            </c:extLst>
          </c:dPt>
          <c:dPt>
            <c:idx val="1"/>
            <c:invertIfNegative val="0"/>
            <c:bubble3D val="0"/>
            <c:spPr>
              <a:solidFill>
                <a:srgbClr val="00B050"/>
              </a:solidFill>
              <a:ln>
                <a:solidFill>
                  <a:srgbClr val="00B050"/>
                </a:solidFill>
              </a:ln>
              <a:effectLst/>
            </c:spPr>
            <c:extLst>
              <c:ext xmlns:c16="http://schemas.microsoft.com/office/drawing/2014/chart" uri="{C3380CC4-5D6E-409C-BE32-E72D297353CC}">
                <c16:uniqueId val="{00000002-2700-4ED4-8AE2-0B5467A5DD82}"/>
              </c:ext>
            </c:extLst>
          </c:dPt>
          <c:dPt>
            <c:idx val="2"/>
            <c:invertIfNegative val="0"/>
            <c:bubble3D val="0"/>
            <c:spPr>
              <a:solidFill>
                <a:schemeClr val="bg1">
                  <a:lumMod val="50000"/>
                </a:schemeClr>
              </a:solidFill>
              <a:ln>
                <a:solidFill>
                  <a:schemeClr val="bg1">
                    <a:lumMod val="50000"/>
                  </a:schemeClr>
                </a:solidFill>
              </a:ln>
              <a:effectLst/>
            </c:spPr>
            <c:extLst>
              <c:ext xmlns:c16="http://schemas.microsoft.com/office/drawing/2014/chart" uri="{C3380CC4-5D6E-409C-BE32-E72D297353CC}">
                <c16:uniqueId val="{00000001-2700-4ED4-8AE2-0B5467A5DD8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population!$H$8:$H$10</c:f>
              <c:strCache>
                <c:ptCount val="3"/>
                <c:pt idx="0">
                  <c:v>China</c:v>
                </c:pt>
                <c:pt idx="1">
                  <c:v>Russia</c:v>
                </c:pt>
                <c:pt idx="2">
                  <c:v>(world)</c:v>
                </c:pt>
              </c:strCache>
            </c:strRef>
          </c:cat>
          <c:val>
            <c:numRef>
              <c:f>population!$I$8:$I$10</c:f>
              <c:numCache>
                <c:formatCode>#,##0</c:formatCode>
                <c:ptCount val="3"/>
                <c:pt idx="0">
                  <c:v>142.86378107986857</c:v>
                </c:pt>
                <c:pt idx="1">
                  <c:v>8.427580566469933</c:v>
                </c:pt>
                <c:pt idx="2">
                  <c:v>54.064279713964225</c:v>
                </c:pt>
              </c:numCache>
            </c:numRef>
          </c:val>
          <c:extLst>
            <c:ext xmlns:c16="http://schemas.microsoft.com/office/drawing/2014/chart" uri="{C3380CC4-5D6E-409C-BE32-E72D297353CC}">
              <c16:uniqueId val="{00000000-2700-4ED4-8AE2-0B5467A5DD82}"/>
            </c:ext>
          </c:extLst>
        </c:ser>
        <c:dLbls>
          <c:showLegendKey val="0"/>
          <c:showVal val="0"/>
          <c:showCatName val="0"/>
          <c:showSerName val="0"/>
          <c:showPercent val="0"/>
          <c:showBubbleSize val="0"/>
        </c:dLbls>
        <c:gapWidth val="182"/>
        <c:axId val="331218328"/>
        <c:axId val="497068832"/>
      </c:barChart>
      <c:catAx>
        <c:axId val="331218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97068832"/>
        <c:crosses val="autoZero"/>
        <c:auto val="1"/>
        <c:lblAlgn val="ctr"/>
        <c:lblOffset val="100"/>
        <c:noMultiLvlLbl val="0"/>
      </c:catAx>
      <c:valAx>
        <c:axId val="49706883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331218328"/>
        <c:crosses val="autoZero"/>
        <c:crossBetween val="between"/>
      </c:valAx>
      <c:spPr>
        <a:solidFill>
          <a:schemeClr val="bg1">
            <a:lumMod val="8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821263985455857E-2"/>
          <c:y val="0.13998998962339007"/>
          <c:w val="0.93284232228631592"/>
          <c:h val="0.70353488372093009"/>
        </c:manualLayout>
      </c:layout>
      <c:barChart>
        <c:barDir val="col"/>
        <c:grouping val="stacked"/>
        <c:varyColors val="0"/>
        <c:ser>
          <c:idx val="0"/>
          <c:order val="0"/>
          <c:tx>
            <c:strRef>
              <c:f>global!$A$36</c:f>
              <c:strCache>
                <c:ptCount val="1"/>
                <c:pt idx="0">
                  <c:v>oC:</c:v>
                </c:pt>
              </c:strCache>
            </c:strRef>
          </c:tx>
          <c:spPr>
            <a:solidFill>
              <a:schemeClr val="bg1">
                <a:lumMod val="50000"/>
              </a:schemeClr>
            </a:solidFill>
            <a:ln w="12700">
              <a:solidFill>
                <a:schemeClr val="bg1">
                  <a:lumMod val="50000"/>
                </a:schemeClr>
              </a:solidFill>
              <a:prstDash val="solid"/>
            </a:ln>
          </c:spPr>
          <c:invertIfNegative val="0"/>
          <c:cat>
            <c:numRef>
              <c:f>global!$B$35:$FU$35</c:f>
              <c:numCache>
                <c:formatCode>General</c:formatCode>
                <c:ptCount val="176"/>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pt idx="142">
                  <c:v>2022</c:v>
                </c:pt>
                <c:pt idx="143">
                  <c:v>2023</c:v>
                </c:pt>
                <c:pt idx="144">
                  <c:v>2024</c:v>
                </c:pt>
                <c:pt idx="145">
                  <c:v>2025</c:v>
                </c:pt>
                <c:pt idx="146">
                  <c:v>2026</c:v>
                </c:pt>
                <c:pt idx="147">
                  <c:v>2027</c:v>
                </c:pt>
                <c:pt idx="148">
                  <c:v>2028</c:v>
                </c:pt>
                <c:pt idx="149">
                  <c:v>2029</c:v>
                </c:pt>
                <c:pt idx="150">
                  <c:v>2030</c:v>
                </c:pt>
                <c:pt idx="151">
                  <c:v>2031</c:v>
                </c:pt>
                <c:pt idx="152">
                  <c:v>2032</c:v>
                </c:pt>
                <c:pt idx="153">
                  <c:v>2033</c:v>
                </c:pt>
                <c:pt idx="154">
                  <c:v>2034</c:v>
                </c:pt>
                <c:pt idx="155">
                  <c:v>2035</c:v>
                </c:pt>
                <c:pt idx="156">
                  <c:v>2036</c:v>
                </c:pt>
                <c:pt idx="157">
                  <c:v>2037</c:v>
                </c:pt>
                <c:pt idx="158">
                  <c:v>2038</c:v>
                </c:pt>
                <c:pt idx="159">
                  <c:v>2039</c:v>
                </c:pt>
                <c:pt idx="160">
                  <c:v>2040</c:v>
                </c:pt>
                <c:pt idx="161">
                  <c:v>2041</c:v>
                </c:pt>
                <c:pt idx="162">
                  <c:v>2042</c:v>
                </c:pt>
                <c:pt idx="163">
                  <c:v>2043</c:v>
                </c:pt>
                <c:pt idx="164">
                  <c:v>2044</c:v>
                </c:pt>
                <c:pt idx="165">
                  <c:v>2045</c:v>
                </c:pt>
                <c:pt idx="166">
                  <c:v>2046</c:v>
                </c:pt>
                <c:pt idx="167">
                  <c:v>2047</c:v>
                </c:pt>
                <c:pt idx="168">
                  <c:v>2048</c:v>
                </c:pt>
                <c:pt idx="169">
                  <c:v>2049</c:v>
                </c:pt>
                <c:pt idx="170">
                  <c:v>2050</c:v>
                </c:pt>
                <c:pt idx="171">
                  <c:v>2051</c:v>
                </c:pt>
                <c:pt idx="172">
                  <c:v>2052</c:v>
                </c:pt>
                <c:pt idx="173">
                  <c:v>2053</c:v>
                </c:pt>
                <c:pt idx="174">
                  <c:v>2054</c:v>
                </c:pt>
                <c:pt idx="175">
                  <c:v>2055</c:v>
                </c:pt>
              </c:numCache>
            </c:numRef>
          </c:cat>
          <c:val>
            <c:numRef>
              <c:f>global!$B$36:$FU$36</c:f>
              <c:numCache>
                <c:formatCode>0.00</c:formatCode>
                <c:ptCount val="176"/>
                <c:pt idx="0">
                  <c:v>9.6260344827586011E-2</c:v>
                </c:pt>
                <c:pt idx="1">
                  <c:v>0.14826034482758602</c:v>
                </c:pt>
                <c:pt idx="2">
                  <c:v>0.14626034482758601</c:v>
                </c:pt>
                <c:pt idx="3">
                  <c:v>6.8660344827586012E-2</c:v>
                </c:pt>
                <c:pt idx="4">
                  <c:v>1.0160344827586015E-2</c:v>
                </c:pt>
                <c:pt idx="5">
                  <c:v>-1.4396551724139839E-3</c:v>
                </c:pt>
                <c:pt idx="6">
                  <c:v>1.0760344827586005E-2</c:v>
                </c:pt>
                <c:pt idx="7">
                  <c:v>-3.7839655172414E-2</c:v>
                </c:pt>
                <c:pt idx="8">
                  <c:v>6.3960344827586002E-2</c:v>
                </c:pt>
                <c:pt idx="9">
                  <c:v>0.11286034482758601</c:v>
                </c:pt>
                <c:pt idx="10">
                  <c:v>-0.110939655172414</c:v>
                </c:pt>
                <c:pt idx="11">
                  <c:v>-4.213965517241397E-2</c:v>
                </c:pt>
                <c:pt idx="12">
                  <c:v>-9.5139655172414017E-2</c:v>
                </c:pt>
                <c:pt idx="13">
                  <c:v>-0.11013965517241397</c:v>
                </c:pt>
                <c:pt idx="14">
                  <c:v>-6.9739655172413983E-2</c:v>
                </c:pt>
                <c:pt idx="15">
                  <c:v>-1.7939655172413999E-2</c:v>
                </c:pt>
                <c:pt idx="16">
                  <c:v>0.11366034482758601</c:v>
                </c:pt>
                <c:pt idx="17">
                  <c:v>8.8660344827586016E-2</c:v>
                </c:pt>
                <c:pt idx="18">
                  <c:v>-4.3539655172413982E-2</c:v>
                </c:pt>
                <c:pt idx="19">
                  <c:v>9.3760344827586009E-2</c:v>
                </c:pt>
                <c:pt idx="20">
                  <c:v>0.14316034482758599</c:v>
                </c:pt>
                <c:pt idx="21">
                  <c:v>6.9360344827586018E-2</c:v>
                </c:pt>
                <c:pt idx="22">
                  <c:v>-3.5239655172413981E-2</c:v>
                </c:pt>
                <c:pt idx="23">
                  <c:v>-0.12583965517241397</c:v>
                </c:pt>
                <c:pt idx="24">
                  <c:v>-0.20833965517241398</c:v>
                </c:pt>
                <c:pt idx="25">
                  <c:v>-8.2039655172414017E-2</c:v>
                </c:pt>
                <c:pt idx="26">
                  <c:v>-6.3396551724139993E-3</c:v>
                </c:pt>
                <c:pt idx="27">
                  <c:v>-0.15953965517241397</c:v>
                </c:pt>
                <c:pt idx="28">
                  <c:v>-0.22853965517241398</c:v>
                </c:pt>
                <c:pt idx="29">
                  <c:v>-0.21503965517241397</c:v>
                </c:pt>
                <c:pt idx="30">
                  <c:v>-0.167839655172414</c:v>
                </c:pt>
                <c:pt idx="31">
                  <c:v>-0.22213965517241396</c:v>
                </c:pt>
                <c:pt idx="32">
                  <c:v>-0.11773965517241397</c:v>
                </c:pt>
                <c:pt idx="33">
                  <c:v>-0.10513965517241397</c:v>
                </c:pt>
                <c:pt idx="34">
                  <c:v>7.1560344827585998E-2</c:v>
                </c:pt>
                <c:pt idx="35">
                  <c:v>0.14176034482758601</c:v>
                </c:pt>
                <c:pt idx="36">
                  <c:v>-8.1939655172413972E-2</c:v>
                </c:pt>
                <c:pt idx="37">
                  <c:v>-0.10353965517241398</c:v>
                </c:pt>
                <c:pt idx="38">
                  <c:v>2.6603448275860087E-3</c:v>
                </c:pt>
                <c:pt idx="39">
                  <c:v>5.5603448275860223E-3</c:v>
                </c:pt>
                <c:pt idx="40">
                  <c:v>5.6034482758601789E-4</c:v>
                </c:pt>
                <c:pt idx="41">
                  <c:v>6.2560344827586017E-2</c:v>
                </c:pt>
                <c:pt idx="42">
                  <c:v>-1.9339655172413983E-2</c:v>
                </c:pt>
                <c:pt idx="43">
                  <c:v>-4.5396551724140033E-3</c:v>
                </c:pt>
                <c:pt idx="44">
                  <c:v>-3.7539655172413977E-2</c:v>
                </c:pt>
                <c:pt idx="45">
                  <c:v>6.2960344827586001E-2</c:v>
                </c:pt>
                <c:pt idx="46">
                  <c:v>0.14436034482758603</c:v>
                </c:pt>
                <c:pt idx="47">
                  <c:v>5.6460344827586023E-2</c:v>
                </c:pt>
                <c:pt idx="48">
                  <c:v>3.3660344827586008E-2</c:v>
                </c:pt>
                <c:pt idx="49">
                  <c:v>-8.7439655172413977E-2</c:v>
                </c:pt>
                <c:pt idx="50">
                  <c:v>0.11076034482758601</c:v>
                </c:pt>
                <c:pt idx="51">
                  <c:v>0.14246034482758602</c:v>
                </c:pt>
                <c:pt idx="52">
                  <c:v>9.426034482758601E-2</c:v>
                </c:pt>
                <c:pt idx="53">
                  <c:v>-3.2839655172413995E-2</c:v>
                </c:pt>
                <c:pt idx="54">
                  <c:v>0.109560344827586</c:v>
                </c:pt>
                <c:pt idx="55">
                  <c:v>7.186034482758602E-2</c:v>
                </c:pt>
                <c:pt idx="56">
                  <c:v>9.766034482758601E-2</c:v>
                </c:pt>
                <c:pt idx="57">
                  <c:v>0.19536034482758602</c:v>
                </c:pt>
                <c:pt idx="58">
                  <c:v>0.18226034482758602</c:v>
                </c:pt>
                <c:pt idx="59">
                  <c:v>0.19716034482758601</c:v>
                </c:pt>
                <c:pt idx="60">
                  <c:v>0.30576034482758602</c:v>
                </c:pt>
                <c:pt idx="61">
                  <c:v>0.40706034482758602</c:v>
                </c:pt>
                <c:pt idx="62">
                  <c:v>0.364860344827586</c:v>
                </c:pt>
                <c:pt idx="63">
                  <c:v>0.36806034482758598</c:v>
                </c:pt>
                <c:pt idx="64">
                  <c:v>0.50386034482758602</c:v>
                </c:pt>
                <c:pt idx="65">
                  <c:v>0.382060344827586</c:v>
                </c:pt>
                <c:pt idx="66">
                  <c:v>0.20706034482758601</c:v>
                </c:pt>
                <c:pt idx="67">
                  <c:v>0.16336034482758602</c:v>
                </c:pt>
                <c:pt idx="68">
                  <c:v>0.16236034482758602</c:v>
                </c:pt>
                <c:pt idx="69">
                  <c:v>0.15426034482758599</c:v>
                </c:pt>
                <c:pt idx="70">
                  <c:v>4.9460344827586017E-2</c:v>
                </c:pt>
                <c:pt idx="71">
                  <c:v>0.19786034482758602</c:v>
                </c:pt>
                <c:pt idx="72">
                  <c:v>0.235860344827586</c:v>
                </c:pt>
                <c:pt idx="73">
                  <c:v>0.30626034482758602</c:v>
                </c:pt>
                <c:pt idx="74">
                  <c:v>9.4560344827586004E-2</c:v>
                </c:pt>
                <c:pt idx="75">
                  <c:v>7.5660344827586018E-2</c:v>
                </c:pt>
                <c:pt idx="76">
                  <c:v>1.2060344827586E-2</c:v>
                </c:pt>
                <c:pt idx="77">
                  <c:v>0.25986034482758602</c:v>
                </c:pt>
                <c:pt idx="78">
                  <c:v>0.320560344827586</c:v>
                </c:pt>
                <c:pt idx="79">
                  <c:v>0.270660344827586</c:v>
                </c:pt>
                <c:pt idx="80">
                  <c:v>0.23146034482758601</c:v>
                </c:pt>
                <c:pt idx="81">
                  <c:v>0.28856034482758602</c:v>
                </c:pt>
                <c:pt idx="82">
                  <c:v>0.299860344827586</c:v>
                </c:pt>
                <c:pt idx="83">
                  <c:v>0.31786034482758602</c:v>
                </c:pt>
                <c:pt idx="84">
                  <c:v>6.1560344827586017E-2</c:v>
                </c:pt>
                <c:pt idx="85">
                  <c:v>0.133060344827586</c:v>
                </c:pt>
                <c:pt idx="86">
                  <c:v>0.18836034482758601</c:v>
                </c:pt>
                <c:pt idx="87">
                  <c:v>0.19796034482758601</c:v>
                </c:pt>
                <c:pt idx="88">
                  <c:v>0.181460344827586</c:v>
                </c:pt>
                <c:pt idx="89">
                  <c:v>0.30396034482758599</c:v>
                </c:pt>
                <c:pt idx="90">
                  <c:v>0.24826034482758602</c:v>
                </c:pt>
                <c:pt idx="91">
                  <c:v>0.13276034482758603</c:v>
                </c:pt>
                <c:pt idx="92">
                  <c:v>0.23746034482758602</c:v>
                </c:pt>
                <c:pt idx="93">
                  <c:v>0.37516034482758598</c:v>
                </c:pt>
                <c:pt idx="94">
                  <c:v>0.13916034482758599</c:v>
                </c:pt>
                <c:pt idx="95">
                  <c:v>0.214460344827586</c:v>
                </c:pt>
                <c:pt idx="96">
                  <c:v>0.13186034482758602</c:v>
                </c:pt>
                <c:pt idx="97">
                  <c:v>0.40886034482758604</c:v>
                </c:pt>
                <c:pt idx="98">
                  <c:v>0.32336034482758602</c:v>
                </c:pt>
                <c:pt idx="99">
                  <c:v>0.43836034482758601</c:v>
                </c:pt>
                <c:pt idx="100">
                  <c:v>0.474760344827586</c:v>
                </c:pt>
                <c:pt idx="101">
                  <c:v>0.51096034482758601</c:v>
                </c:pt>
                <c:pt idx="102">
                  <c:v>0.39256034482758601</c:v>
                </c:pt>
                <c:pt idx="103">
                  <c:v>0.55216034482758602</c:v>
                </c:pt>
                <c:pt idx="104">
                  <c:v>0.36006034482758598</c:v>
                </c:pt>
                <c:pt idx="105">
                  <c:v>0.34526034482758605</c:v>
                </c:pt>
                <c:pt idx="106">
                  <c:v>0.44066034482758598</c:v>
                </c:pt>
                <c:pt idx="107">
                  <c:v>0.58066034482758599</c:v>
                </c:pt>
                <c:pt idx="108">
                  <c:v>0.58676034482758599</c:v>
                </c:pt>
                <c:pt idx="109">
                  <c:v>0.508060344827586</c:v>
                </c:pt>
                <c:pt idx="110">
                  <c:v>0.64386034482758603</c:v>
                </c:pt>
                <c:pt idx="111">
                  <c:v>0.61656034482758604</c:v>
                </c:pt>
                <c:pt idx="112">
                  <c:v>0.46816034482758601</c:v>
                </c:pt>
                <c:pt idx="113">
                  <c:v>0.49636034482758601</c:v>
                </c:pt>
                <c:pt idx="114">
                  <c:v>0.55196034482758605</c:v>
                </c:pt>
                <c:pt idx="115">
                  <c:v>0.66876034482758606</c:v>
                </c:pt>
                <c:pt idx="116">
                  <c:v>0.53386034482758604</c:v>
                </c:pt>
                <c:pt idx="117">
                  <c:v>0.729760344827586</c:v>
                </c:pt>
                <c:pt idx="118">
                  <c:v>0.84546034482758592</c:v>
                </c:pt>
                <c:pt idx="119">
                  <c:v>0.65486034482758604</c:v>
                </c:pt>
                <c:pt idx="120">
                  <c:v>0.63726034482758598</c:v>
                </c:pt>
                <c:pt idx="121">
                  <c:v>0.75836034482758596</c:v>
                </c:pt>
                <c:pt idx="122">
                  <c:v>0.8133603448275859</c:v>
                </c:pt>
                <c:pt idx="123">
                  <c:v>0.82446034482758601</c:v>
                </c:pt>
                <c:pt idx="124">
                  <c:v>0.7893603448275861</c:v>
                </c:pt>
                <c:pt idx="125">
                  <c:v>0.86956034482758593</c:v>
                </c:pt>
                <c:pt idx="126">
                  <c:v>0.82356034482758611</c:v>
                </c:pt>
                <c:pt idx="127">
                  <c:v>0.82106034482758594</c:v>
                </c:pt>
                <c:pt idx="128">
                  <c:v>0.75296034482758611</c:v>
                </c:pt>
                <c:pt idx="129">
                  <c:v>0.84776034482758611</c:v>
                </c:pt>
                <c:pt idx="130">
                  <c:v>0.91246034482758609</c:v>
                </c:pt>
                <c:pt idx="131">
                  <c:v>0.78986034482758605</c:v>
                </c:pt>
                <c:pt idx="132">
                  <c:v>0.83506034482758595</c:v>
                </c:pt>
                <c:pt idx="133">
                  <c:v>0.878960344827586</c:v>
                </c:pt>
                <c:pt idx="134">
                  <c:v>0.95186034482758597</c:v>
                </c:pt>
                <c:pt idx="135">
                  <c:v>1.110860344827586</c:v>
                </c:pt>
                <c:pt idx="136">
                  <c:v>1.147360344827586</c:v>
                </c:pt>
              </c:numCache>
            </c:numRef>
          </c:val>
          <c:extLst>
            <c:ext xmlns:c16="http://schemas.microsoft.com/office/drawing/2014/chart" uri="{C3380CC4-5D6E-409C-BE32-E72D297353CC}">
              <c16:uniqueId val="{00000000-0238-42B8-BB50-FBF654234655}"/>
            </c:ext>
          </c:extLst>
        </c:ser>
        <c:dLbls>
          <c:showLegendKey val="0"/>
          <c:showVal val="0"/>
          <c:showCatName val="0"/>
          <c:showSerName val="0"/>
          <c:showPercent val="0"/>
          <c:showBubbleSize val="0"/>
        </c:dLbls>
        <c:gapWidth val="150"/>
        <c:overlap val="100"/>
        <c:axId val="327761192"/>
        <c:axId val="1"/>
      </c:barChart>
      <c:catAx>
        <c:axId val="327761192"/>
        <c:scaling>
          <c:orientation val="minMax"/>
        </c:scaling>
        <c:delete val="0"/>
        <c:axPos val="b"/>
        <c:numFmt formatCode="General" sourceLinked="0"/>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At val="-1"/>
        <c:auto val="0"/>
        <c:lblAlgn val="ctr"/>
        <c:lblOffset val="100"/>
        <c:tickLblSkip val="5"/>
        <c:tickMarkSkip val="1"/>
        <c:noMultiLvlLbl val="0"/>
      </c:catAx>
      <c:valAx>
        <c:axId val="1"/>
        <c:scaling>
          <c:orientation val="minMax"/>
          <c:max val="2"/>
        </c:scaling>
        <c:delete val="0"/>
        <c:axPos val="l"/>
        <c:majorGridlines>
          <c:spPr>
            <a:ln w="3175">
              <a:solidFill>
                <a:srgbClr val="FFCC00"/>
              </a:solidFill>
              <a:prstDash val="solid"/>
            </a:ln>
          </c:spPr>
        </c:majorGridlines>
        <c:numFmt formatCode="0.0" sourceLinked="0"/>
        <c:majorTickMark val="out"/>
        <c:minorTickMark val="none"/>
        <c:tickLblPos val="nextTo"/>
        <c:spPr>
          <a:ln w="3175">
            <a:solidFill>
              <a:srgbClr val="FFCC00"/>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61192"/>
        <c:crosses val="autoZero"/>
        <c:crossBetween val="between"/>
        <c:majorUnit val="0.5"/>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9525">
      <a:noFill/>
    </a:ln>
  </c:spPr>
  <c:txPr>
    <a:bodyPr/>
    <a:lstStyle/>
    <a:p>
      <a:pPr>
        <a:defRPr sz="1425"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CO2 Content in the atmosphere (parts per million)</a:t>
            </a:r>
          </a:p>
        </c:rich>
      </c:tx>
      <c:layout>
        <c:manualLayout>
          <c:xMode val="edge"/>
          <c:yMode val="edge"/>
          <c:x val="0.11735220376604867"/>
          <c:y val="2.2783626765755405E-2"/>
        </c:manualLayout>
      </c:layout>
      <c:overlay val="0"/>
      <c:spPr>
        <a:noFill/>
        <a:ln w="25400">
          <a:noFill/>
        </a:ln>
      </c:spPr>
    </c:title>
    <c:autoTitleDeleted val="0"/>
    <c:plotArea>
      <c:layout>
        <c:manualLayout>
          <c:layoutTarget val="inner"/>
          <c:xMode val="edge"/>
          <c:yMode val="edge"/>
          <c:x val="5.7693750443356742E-2"/>
          <c:y val="9.6664012504054972E-2"/>
          <c:w val="0.91767854106575897"/>
          <c:h val="0.73921171370432626"/>
        </c:manualLayout>
      </c:layout>
      <c:barChart>
        <c:barDir val="col"/>
        <c:grouping val="stacked"/>
        <c:varyColors val="0"/>
        <c:ser>
          <c:idx val="0"/>
          <c:order val="0"/>
          <c:tx>
            <c:strRef>
              <c:f>global!$A$8</c:f>
              <c:strCache>
                <c:ptCount val="1"/>
                <c:pt idx="0">
                  <c:v>ppm:</c:v>
                </c:pt>
              </c:strCache>
            </c:strRef>
          </c:tx>
          <c:spPr>
            <a:solidFill>
              <a:schemeClr val="bg1">
                <a:lumMod val="50000"/>
              </a:schemeClr>
            </a:solidFill>
            <a:ln w="12700">
              <a:solidFill>
                <a:schemeClr val="bg1">
                  <a:lumMod val="50000"/>
                </a:schemeClr>
              </a:solidFill>
              <a:prstDash val="solid"/>
            </a:ln>
          </c:spPr>
          <c:invertIfNegative val="0"/>
          <c:cat>
            <c:numRef>
              <c:f>global!$B$7:$CS$7</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global!$B$8:$CS$8</c:f>
              <c:numCache>
                <c:formatCode>General</c:formatCode>
                <c:ptCount val="96"/>
                <c:pt idx="0">
                  <c:v>316.91000000000003</c:v>
                </c:pt>
                <c:pt idx="1">
                  <c:v>317.64</c:v>
                </c:pt>
                <c:pt idx="2">
                  <c:v>318.45</c:v>
                </c:pt>
                <c:pt idx="3">
                  <c:v>318.99</c:v>
                </c:pt>
                <c:pt idx="4">
                  <c:v>319.62</c:v>
                </c:pt>
                <c:pt idx="5">
                  <c:v>320.04000000000002</c:v>
                </c:pt>
                <c:pt idx="6">
                  <c:v>321.38</c:v>
                </c:pt>
                <c:pt idx="7">
                  <c:v>322.16000000000003</c:v>
                </c:pt>
                <c:pt idx="8">
                  <c:v>323.04000000000002</c:v>
                </c:pt>
                <c:pt idx="9">
                  <c:v>324.62</c:v>
                </c:pt>
                <c:pt idx="10">
                  <c:v>325.68</c:v>
                </c:pt>
                <c:pt idx="11">
                  <c:v>326.32</c:v>
                </c:pt>
                <c:pt idx="12">
                  <c:v>327.45</c:v>
                </c:pt>
                <c:pt idx="13">
                  <c:v>329.68</c:v>
                </c:pt>
                <c:pt idx="14">
                  <c:v>330.18</c:v>
                </c:pt>
                <c:pt idx="15">
                  <c:v>331.08</c:v>
                </c:pt>
                <c:pt idx="16">
                  <c:v>332.05</c:v>
                </c:pt>
                <c:pt idx="17">
                  <c:v>333.78</c:v>
                </c:pt>
                <c:pt idx="18">
                  <c:v>335.41</c:v>
                </c:pt>
                <c:pt idx="19">
                  <c:v>336.78</c:v>
                </c:pt>
                <c:pt idx="20">
                  <c:v>338.68</c:v>
                </c:pt>
                <c:pt idx="21">
                  <c:v>340.1</c:v>
                </c:pt>
                <c:pt idx="22">
                  <c:v>341.44</c:v>
                </c:pt>
                <c:pt idx="23">
                  <c:v>343.03</c:v>
                </c:pt>
                <c:pt idx="24">
                  <c:v>344.58</c:v>
                </c:pt>
                <c:pt idx="25">
                  <c:v>346.04</c:v>
                </c:pt>
                <c:pt idx="26">
                  <c:v>347.39</c:v>
                </c:pt>
                <c:pt idx="27">
                  <c:v>349.16</c:v>
                </c:pt>
                <c:pt idx="28">
                  <c:v>351.56</c:v>
                </c:pt>
                <c:pt idx="29">
                  <c:v>353.07</c:v>
                </c:pt>
                <c:pt idx="30">
                  <c:v>354.35</c:v>
                </c:pt>
                <c:pt idx="31">
                  <c:v>355.57</c:v>
                </c:pt>
                <c:pt idx="32">
                  <c:v>356.38</c:v>
                </c:pt>
                <c:pt idx="33">
                  <c:v>357.07</c:v>
                </c:pt>
                <c:pt idx="34">
                  <c:v>358.82</c:v>
                </c:pt>
                <c:pt idx="35">
                  <c:v>360.8</c:v>
                </c:pt>
                <c:pt idx="36">
                  <c:v>362.59</c:v>
                </c:pt>
                <c:pt idx="37">
                  <c:v>363.71</c:v>
                </c:pt>
                <c:pt idx="38">
                  <c:v>366.65</c:v>
                </c:pt>
                <c:pt idx="39">
                  <c:v>368.33</c:v>
                </c:pt>
                <c:pt idx="40">
                  <c:v>369.52</c:v>
                </c:pt>
                <c:pt idx="41">
                  <c:v>371.13</c:v>
                </c:pt>
                <c:pt idx="42">
                  <c:v>373.22</c:v>
                </c:pt>
                <c:pt idx="43">
                  <c:v>375.77</c:v>
                </c:pt>
                <c:pt idx="44">
                  <c:v>377.49</c:v>
                </c:pt>
                <c:pt idx="45">
                  <c:v>379.8</c:v>
                </c:pt>
                <c:pt idx="46">
                  <c:v>381.9</c:v>
                </c:pt>
                <c:pt idx="47">
                  <c:v>383.77</c:v>
                </c:pt>
                <c:pt idx="48">
                  <c:v>385.59</c:v>
                </c:pt>
                <c:pt idx="49">
                  <c:v>387.37</c:v>
                </c:pt>
                <c:pt idx="50">
                  <c:v>389.85</c:v>
                </c:pt>
                <c:pt idx="51">
                  <c:v>391.63</c:v>
                </c:pt>
                <c:pt idx="52">
                  <c:v>393.82</c:v>
                </c:pt>
                <c:pt idx="53">
                  <c:v>396.48</c:v>
                </c:pt>
                <c:pt idx="54">
                  <c:v>398.61</c:v>
                </c:pt>
                <c:pt idx="55">
                  <c:v>400.83</c:v>
                </c:pt>
                <c:pt idx="56">
                  <c:v>404.21</c:v>
                </c:pt>
              </c:numCache>
            </c:numRef>
          </c:val>
          <c:extLst>
            <c:ext xmlns:c16="http://schemas.microsoft.com/office/drawing/2014/chart" uri="{C3380CC4-5D6E-409C-BE32-E72D297353CC}">
              <c16:uniqueId val="{00000000-3510-443A-8A65-66AAF4D3E99D}"/>
            </c:ext>
          </c:extLst>
        </c:ser>
        <c:dLbls>
          <c:showLegendKey val="0"/>
          <c:showVal val="0"/>
          <c:showCatName val="0"/>
          <c:showSerName val="0"/>
          <c:showPercent val="0"/>
          <c:showBubbleSize val="0"/>
        </c:dLbls>
        <c:gapWidth val="150"/>
        <c:overlap val="100"/>
        <c:axId val="327758240"/>
        <c:axId val="1"/>
      </c:barChart>
      <c:catAx>
        <c:axId val="327758240"/>
        <c:scaling>
          <c:orientation val="minMax"/>
        </c:scaling>
        <c:delete val="0"/>
        <c:axPos val="b"/>
        <c:numFmt formatCode="General" sourceLinked="1"/>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w="3175">
              <a:solidFill>
                <a:schemeClr val="tx1">
                  <a:lumMod val="65000"/>
                  <a:lumOff val="35000"/>
                </a:schemeClr>
              </a:solidFill>
              <a:prstDash val="solid"/>
            </a:ln>
          </c:spPr>
        </c:majorGridlines>
        <c:numFmt formatCode="General" sourceLinked="1"/>
        <c:majorTickMark val="out"/>
        <c:minorTickMark val="none"/>
        <c:tickLblPos val="nextTo"/>
        <c:spPr>
          <a:ln w="3175">
            <a:solidFill>
              <a:srgbClr val="FFCC00"/>
            </a:solidFill>
            <a:prstDash val="solid"/>
          </a:ln>
        </c:spPr>
        <c:txPr>
          <a:bodyPr rot="0" vert="horz"/>
          <a:lstStyle/>
          <a:p>
            <a:pPr>
              <a:defRPr sz="1200" b="0" i="0" u="none" strike="noStrike" baseline="0">
                <a:solidFill>
                  <a:srgbClr val="000000"/>
                </a:solidFill>
                <a:latin typeface="+mn-lt"/>
                <a:ea typeface="Arial"/>
                <a:cs typeface="Arial"/>
              </a:defRPr>
            </a:pPr>
            <a:endParaRPr lang="da-DK"/>
          </a:p>
        </c:txPr>
        <c:crossAx val="327758240"/>
        <c:crosses val="autoZero"/>
        <c:crossBetween val="between"/>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333333"/>
                </a:solidFill>
                <a:latin typeface="+mn-lt"/>
                <a:ea typeface="Times New Roman"/>
                <a:cs typeface="Times New Roman"/>
              </a:defRPr>
            </a:pPr>
            <a:r>
              <a:rPr lang="da-DK">
                <a:latin typeface="+mn-lt"/>
              </a:rPr>
              <a:t>Global Population in billion</a:t>
            </a:r>
          </a:p>
        </c:rich>
      </c:tx>
      <c:layout>
        <c:manualLayout>
          <c:xMode val="edge"/>
          <c:yMode val="edge"/>
          <c:x val="0.25488540991199632"/>
          <c:y val="3.3241067707762154E-2"/>
        </c:manualLayout>
      </c:layout>
      <c:overlay val="0"/>
      <c:spPr>
        <a:noFill/>
        <a:ln w="25400">
          <a:noFill/>
        </a:ln>
      </c:spPr>
    </c:title>
    <c:autoTitleDeleted val="0"/>
    <c:plotArea>
      <c:layout>
        <c:manualLayout>
          <c:layoutTarget val="inner"/>
          <c:xMode val="edge"/>
          <c:yMode val="edge"/>
          <c:x val="5.3588541785914018E-2"/>
          <c:y val="9.6442180021614948E-2"/>
          <c:w val="0.92472008645978088"/>
          <c:h val="0.74658737069630998"/>
        </c:manualLayout>
      </c:layout>
      <c:barChart>
        <c:barDir val="col"/>
        <c:grouping val="stacked"/>
        <c:varyColors val="0"/>
        <c:ser>
          <c:idx val="0"/>
          <c:order val="0"/>
          <c:tx>
            <c:strRef>
              <c:f>global!$A$64</c:f>
              <c:strCache>
                <c:ptCount val="1"/>
                <c:pt idx="0">
                  <c:v>billions:</c:v>
                </c:pt>
              </c:strCache>
            </c:strRef>
          </c:tx>
          <c:spPr>
            <a:solidFill>
              <a:schemeClr val="bg1">
                <a:lumMod val="50000"/>
              </a:schemeClr>
            </a:solidFill>
            <a:ln w="25400">
              <a:solidFill>
                <a:schemeClr val="bg1">
                  <a:lumMod val="50000"/>
                </a:schemeClr>
              </a:solidFill>
            </a:ln>
          </c:spPr>
          <c:invertIfNegative val="0"/>
          <c:cat>
            <c:numRef>
              <c:f>global!$B$63:$CS$63</c:f>
              <c:numCache>
                <c:formatCode>General</c:formatCode>
                <c:ptCount val="96"/>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pt idx="61">
                  <c:v>2021</c:v>
                </c:pt>
                <c:pt idx="62">
                  <c:v>2022</c:v>
                </c:pt>
                <c:pt idx="63">
                  <c:v>2023</c:v>
                </c:pt>
                <c:pt idx="64">
                  <c:v>2024</c:v>
                </c:pt>
                <c:pt idx="65">
                  <c:v>2025</c:v>
                </c:pt>
                <c:pt idx="66">
                  <c:v>2026</c:v>
                </c:pt>
                <c:pt idx="67">
                  <c:v>2027</c:v>
                </c:pt>
                <c:pt idx="68">
                  <c:v>2028</c:v>
                </c:pt>
                <c:pt idx="69">
                  <c:v>2029</c:v>
                </c:pt>
                <c:pt idx="70">
                  <c:v>2030</c:v>
                </c:pt>
                <c:pt idx="71">
                  <c:v>2031</c:v>
                </c:pt>
                <c:pt idx="72">
                  <c:v>2032</c:v>
                </c:pt>
                <c:pt idx="73">
                  <c:v>2033</c:v>
                </c:pt>
                <c:pt idx="74">
                  <c:v>2034</c:v>
                </c:pt>
                <c:pt idx="75">
                  <c:v>2035</c:v>
                </c:pt>
                <c:pt idx="76">
                  <c:v>2036</c:v>
                </c:pt>
                <c:pt idx="77">
                  <c:v>2037</c:v>
                </c:pt>
                <c:pt idx="78">
                  <c:v>2038</c:v>
                </c:pt>
                <c:pt idx="79">
                  <c:v>2039</c:v>
                </c:pt>
                <c:pt idx="80">
                  <c:v>2040</c:v>
                </c:pt>
                <c:pt idx="81">
                  <c:v>2041</c:v>
                </c:pt>
                <c:pt idx="82">
                  <c:v>2042</c:v>
                </c:pt>
                <c:pt idx="83">
                  <c:v>2043</c:v>
                </c:pt>
                <c:pt idx="84">
                  <c:v>2044</c:v>
                </c:pt>
                <c:pt idx="85">
                  <c:v>2045</c:v>
                </c:pt>
                <c:pt idx="86">
                  <c:v>2046</c:v>
                </c:pt>
                <c:pt idx="87">
                  <c:v>2047</c:v>
                </c:pt>
                <c:pt idx="88">
                  <c:v>2048</c:v>
                </c:pt>
                <c:pt idx="89">
                  <c:v>2049</c:v>
                </c:pt>
                <c:pt idx="90">
                  <c:v>2050</c:v>
                </c:pt>
                <c:pt idx="91">
                  <c:v>2051</c:v>
                </c:pt>
                <c:pt idx="92">
                  <c:v>2052</c:v>
                </c:pt>
                <c:pt idx="93">
                  <c:v>2053</c:v>
                </c:pt>
                <c:pt idx="94">
                  <c:v>2054</c:v>
                </c:pt>
                <c:pt idx="95">
                  <c:v>2055</c:v>
                </c:pt>
              </c:numCache>
            </c:numRef>
          </c:cat>
          <c:val>
            <c:numRef>
              <c:f>global!$B$64:$CS$64</c:f>
              <c:numCache>
                <c:formatCode>#,##0.00</c:formatCode>
                <c:ptCount val="96"/>
                <c:pt idx="0">
                  <c:v>3.0350555699999999</c:v>
                </c:pt>
                <c:pt idx="1">
                  <c:v>3.076120548</c:v>
                </c:pt>
                <c:pt idx="2">
                  <c:v>3.1290637889999999</c:v>
                </c:pt>
                <c:pt idx="3">
                  <c:v>3.1939473060000001</c:v>
                </c:pt>
                <c:pt idx="4">
                  <c:v>3.259354557</c:v>
                </c:pt>
                <c:pt idx="5">
                  <c:v>3.32605423</c:v>
                </c:pt>
                <c:pt idx="6">
                  <c:v>3.3958663169999999</c:v>
                </c:pt>
                <c:pt idx="7">
                  <c:v>3.4652974200000002</c:v>
                </c:pt>
                <c:pt idx="8">
                  <c:v>3.5355118440000002</c:v>
                </c:pt>
                <c:pt idx="9">
                  <c:v>3.609910116</c:v>
                </c:pt>
                <c:pt idx="10">
                  <c:v>3.6849967100000001</c:v>
                </c:pt>
                <c:pt idx="11">
                  <c:v>3.762289912</c:v>
                </c:pt>
                <c:pt idx="12">
                  <c:v>3.8390157039999999</c:v>
                </c:pt>
                <c:pt idx="13">
                  <c:v>3.9148004780000001</c:v>
                </c:pt>
                <c:pt idx="14">
                  <c:v>3.9911943339999998</c:v>
                </c:pt>
                <c:pt idx="15">
                  <c:v>4.0659546720000002</c:v>
                </c:pt>
                <c:pt idx="16">
                  <c:v>4.1387311850000001</c:v>
                </c:pt>
                <c:pt idx="17">
                  <c:v>4.21125946</c:v>
                </c:pt>
                <c:pt idx="18">
                  <c:v>4.285061775</c:v>
                </c:pt>
                <c:pt idx="19">
                  <c:v>4.3605723100000002</c:v>
                </c:pt>
                <c:pt idx="20" formatCode="0.00">
                  <c:v>4.4367345680000003</c:v>
                </c:pt>
                <c:pt idx="21" formatCode="0.00">
                  <c:v>4.5146558170000004</c:v>
                </c:pt>
                <c:pt idx="22" formatCode="0.00">
                  <c:v>4.5954875169999996</c:v>
                </c:pt>
                <c:pt idx="23" formatCode="0.00">
                  <c:v>4.6770202440000004</c:v>
                </c:pt>
                <c:pt idx="24" formatCode="0.00">
                  <c:v>4.7583104179999998</c:v>
                </c:pt>
                <c:pt idx="25" formatCode="0.00">
                  <c:v>4.8413767910000001</c:v>
                </c:pt>
                <c:pt idx="26" formatCode="0.00">
                  <c:v>4.927207009</c:v>
                </c:pt>
                <c:pt idx="27" formatCode="0.00">
                  <c:v>5.0152678689999997</c:v>
                </c:pt>
                <c:pt idx="28" formatCode="0.00">
                  <c:v>5.1042052179999997</c:v>
                </c:pt>
                <c:pt idx="29" formatCode="0.00">
                  <c:v>5.1931233729999997</c:v>
                </c:pt>
                <c:pt idx="30" formatCode="0.00">
                  <c:v>5.2830578670000001</c:v>
                </c:pt>
                <c:pt idx="31" formatCode="0.00">
                  <c:v>5.3698899930000001</c:v>
                </c:pt>
                <c:pt idx="32" formatCode="0.00">
                  <c:v>5.4534734360000003</c:v>
                </c:pt>
                <c:pt idx="33" formatCode="0.00">
                  <c:v>5.537776461</c:v>
                </c:pt>
                <c:pt idx="34" formatCode="0.00">
                  <c:v>5.621146521</c:v>
                </c:pt>
                <c:pt idx="35" formatCode="0.00">
                  <c:v>5.7058430539999998</c:v>
                </c:pt>
                <c:pt idx="36" formatCode="0.00">
                  <c:v>5.7885961420000003</c:v>
                </c:pt>
                <c:pt idx="37" formatCode="0.00">
                  <c:v>5.871549366</c:v>
                </c:pt>
                <c:pt idx="38" formatCode="0.00">
                  <c:v>5.9536724999999997</c:v>
                </c:pt>
                <c:pt idx="39" formatCode="0.00">
                  <c:v>6.0349116389999997</c:v>
                </c:pt>
                <c:pt idx="40" formatCode="0.00">
                  <c:v>6.1154443110000001</c:v>
                </c:pt>
                <c:pt idx="41" formatCode="0.00">
                  <c:v>6.1955895600000002</c:v>
                </c:pt>
                <c:pt idx="42" formatCode="0.00">
                  <c:v>6.2747340840000003</c:v>
                </c:pt>
                <c:pt idx="43" formatCode="0.00">
                  <c:v>6.3539764270000001</c:v>
                </c:pt>
                <c:pt idx="44" formatCode="0.00">
                  <c:v>6.433748714</c:v>
                </c:pt>
                <c:pt idx="45" formatCode="0.00">
                  <c:v>6.513959904</c:v>
                </c:pt>
                <c:pt idx="46" formatCode="0.00">
                  <c:v>6.594722462</c:v>
                </c:pt>
                <c:pt idx="47" formatCode="0.00">
                  <c:v>6.6758326779999999</c:v>
                </c:pt>
                <c:pt idx="48" formatCode="0.00">
                  <c:v>6.7583025230000002</c:v>
                </c:pt>
                <c:pt idx="49" formatCode="0.00">
                  <c:v>6.8409557059999999</c:v>
                </c:pt>
                <c:pt idx="50" formatCode="0.00">
                  <c:v>6.9236840849999997</c:v>
                </c:pt>
                <c:pt idx="51" formatCode="0.00">
                  <c:v>7.0069079890000001</c:v>
                </c:pt>
                <c:pt idx="52" formatCode="0.00">
                  <c:v>7.0894515509999998</c:v>
                </c:pt>
                <c:pt idx="53" formatCode="0.00">
                  <c:v>7.1760921919999996</c:v>
                </c:pt>
                <c:pt idx="54" formatCode="0.00">
                  <c:v>7.2607802780000004</c:v>
                </c:pt>
                <c:pt idx="55" formatCode="0.00">
                  <c:v>7.3466330370000001</c:v>
                </c:pt>
                <c:pt idx="56" formatCode="0.00">
                  <c:v>7.4324857959999999</c:v>
                </c:pt>
              </c:numCache>
            </c:numRef>
          </c:val>
          <c:extLst>
            <c:ext xmlns:c16="http://schemas.microsoft.com/office/drawing/2014/chart" uri="{C3380CC4-5D6E-409C-BE32-E72D297353CC}">
              <c16:uniqueId val="{00000000-7F5D-495B-A686-A0CA0A9DE739}"/>
            </c:ext>
          </c:extLst>
        </c:ser>
        <c:dLbls>
          <c:showLegendKey val="0"/>
          <c:showVal val="0"/>
          <c:showCatName val="0"/>
          <c:showSerName val="0"/>
          <c:showPercent val="0"/>
          <c:showBubbleSize val="0"/>
        </c:dLbls>
        <c:gapWidth val="300"/>
        <c:overlap val="100"/>
        <c:axId val="331428376"/>
        <c:axId val="1"/>
      </c:barChart>
      <c:catAx>
        <c:axId val="331428376"/>
        <c:scaling>
          <c:orientation val="minMax"/>
        </c:scaling>
        <c:delete val="0"/>
        <c:axPos val="b"/>
        <c:numFmt formatCode="General" sourceLinked="0"/>
        <c:majorTickMark val="out"/>
        <c:minorTickMark val="none"/>
        <c:tickLblPos val="nextTo"/>
        <c:spPr>
          <a:ln w="3175">
            <a:solidFill>
              <a:srgbClr val="FFCC00"/>
            </a:solidFill>
            <a:prstDash val="solid"/>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max val="8"/>
          <c:min val="0"/>
        </c:scaling>
        <c:delete val="0"/>
        <c:axPos val="l"/>
        <c:majorGridlines>
          <c:spPr>
            <a:ln w="3175">
              <a:solidFill>
                <a:srgbClr val="FFCC00"/>
              </a:solidFill>
              <a:prstDash val="solid"/>
            </a:ln>
          </c:spPr>
        </c:majorGridlines>
        <c:numFmt formatCode="#,##0" sourceLinked="0"/>
        <c:majorTickMark val="out"/>
        <c:minorTickMark val="none"/>
        <c:tickLblPos val="nextTo"/>
        <c:spPr>
          <a:ln w="3175">
            <a:solidFill>
              <a:srgbClr val="FFCC00"/>
            </a:solidFill>
            <a:prstDash val="solid"/>
          </a:ln>
        </c:spPr>
        <c:txPr>
          <a:bodyPr rot="0" vert="horz"/>
          <a:lstStyle/>
          <a:p>
            <a:pPr>
              <a:defRPr sz="950" b="0" i="0" u="none" strike="noStrike" baseline="0">
                <a:solidFill>
                  <a:srgbClr val="000000"/>
                </a:solidFill>
                <a:latin typeface="+mn-lt"/>
                <a:ea typeface="Arial"/>
                <a:cs typeface="Arial"/>
              </a:defRPr>
            </a:pPr>
            <a:endParaRPr lang="da-DK"/>
          </a:p>
        </c:txPr>
        <c:crossAx val="331428376"/>
        <c:crosses val="autoZero"/>
        <c:crossBetween val="between"/>
        <c:majorUnit val="1"/>
      </c:valAx>
      <c:spPr>
        <a:solidFill>
          <a:schemeClr val="bg1">
            <a:lumMod val="95000"/>
          </a:schemeClr>
        </a:solidFill>
        <a:ln>
          <a:solidFill>
            <a:srgbClr val="FFCC00"/>
          </a:solidFill>
        </a:ln>
      </c:spPr>
    </c:plotArea>
    <c:plotVisOnly val="1"/>
    <c:dispBlanksAs val="gap"/>
    <c:showDLblsOverMax val="0"/>
  </c:chart>
  <c:spPr>
    <a:solidFill>
      <a:srgbClr val="FFCC00"/>
    </a:solidFill>
    <a:ln w="9525">
      <a:noFill/>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da-DK" sz="1100" b="1">
                <a:solidFill>
                  <a:schemeClr val="tx1"/>
                </a:solidFill>
              </a:rPr>
              <a:t>Share</a:t>
            </a:r>
            <a:r>
              <a:rPr lang="da-DK" sz="1100" b="1" baseline="0">
                <a:solidFill>
                  <a:schemeClr val="tx1"/>
                </a:solidFill>
              </a:rPr>
              <a:t> of global Climate Debt, CO2 Emissions and Population</a:t>
            </a:r>
            <a:endParaRPr lang="da-DK" sz="1100" b="1">
              <a:solidFill>
                <a:schemeClr val="tx1"/>
              </a:solidFill>
            </a:endParaRPr>
          </a:p>
        </c:rich>
      </c:tx>
      <c:layout>
        <c:manualLayout>
          <c:xMode val="edge"/>
          <c:yMode val="edge"/>
          <c:x val="0.18029881589933069"/>
          <c:y val="4.783258594917787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da-DK"/>
        </a:p>
      </c:txPr>
    </c:title>
    <c:autoTitleDeleted val="0"/>
    <c:plotArea>
      <c:layout>
        <c:manualLayout>
          <c:layoutTarget val="inner"/>
          <c:xMode val="edge"/>
          <c:yMode val="edge"/>
          <c:x val="0.17588374623903719"/>
          <c:y val="0.15599402092675635"/>
          <c:w val="0.72597437515432517"/>
          <c:h val="0.68586843684898136"/>
        </c:manualLayout>
      </c:layout>
      <c:barChart>
        <c:barDir val="bar"/>
        <c:grouping val="clustered"/>
        <c:varyColors val="0"/>
        <c:ser>
          <c:idx val="0"/>
          <c:order val="0"/>
          <c:tx>
            <c:strRef>
              <c:f>'climate debt'!$H$5</c:f>
              <c:strCache>
                <c:ptCount val="1"/>
                <c:pt idx="0">
                  <c:v>Share of Population 2015</c:v>
                </c:pt>
              </c:strCache>
            </c:strRef>
          </c:tx>
          <c:spPr>
            <a:pattFill prst="lgConfetti">
              <a:fgClr>
                <a:schemeClr val="bg1">
                  <a:lumMod val="65000"/>
                </a:schemeClr>
              </a:fgClr>
              <a:bgClr>
                <a:schemeClr val="bg1">
                  <a:lumMod val="95000"/>
                </a:schemeClr>
              </a:bgClr>
            </a:pattFill>
            <a:ln>
              <a:solidFill>
                <a:schemeClr val="bg1">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debt'!$I$5:$J$5</c:f>
              <c:numCache>
                <c:formatCode>0.00%</c:formatCode>
                <c:ptCount val="2"/>
                <c:pt idx="0">
                  <c:v>1.961399341361985E-2</c:v>
                </c:pt>
                <c:pt idx="1">
                  <c:v>7.0725201242959534E-4</c:v>
                </c:pt>
              </c:numCache>
            </c:numRef>
          </c:val>
          <c:extLst>
            <c:ext xmlns:c16="http://schemas.microsoft.com/office/drawing/2014/chart" uri="{C3380CC4-5D6E-409C-BE32-E72D297353CC}">
              <c16:uniqueId val="{00000000-6335-4FE1-B0F2-2D639801AE72}"/>
            </c:ext>
          </c:extLst>
        </c:ser>
        <c:ser>
          <c:idx val="1"/>
          <c:order val="1"/>
          <c:tx>
            <c:strRef>
              <c:f>'climate debt'!$H$6</c:f>
              <c:strCache>
                <c:ptCount val="1"/>
                <c:pt idx="0">
                  <c:v>Share of CO2 Emissions 2015</c:v>
                </c:pt>
              </c:strCache>
            </c:strRef>
          </c:tx>
          <c:spPr>
            <a:solidFill>
              <a:schemeClr val="tx1">
                <a:lumMod val="75000"/>
                <a:lumOff val="25000"/>
              </a:schemeClr>
            </a:solidFill>
            <a:ln>
              <a:solidFill>
                <a:schemeClr val="tx1">
                  <a:lumMod val="75000"/>
                  <a:lumOff val="2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debt'!$I$6:$J$6</c:f>
              <c:numCache>
                <c:formatCode>0.00%</c:formatCode>
                <c:ptCount val="2"/>
                <c:pt idx="0">
                  <c:v>4.9332905656977531E-2</c:v>
                </c:pt>
                <c:pt idx="1">
                  <c:v>1.6759802636174296E-3</c:v>
                </c:pt>
              </c:numCache>
            </c:numRef>
          </c:val>
          <c:extLst>
            <c:ext xmlns:c16="http://schemas.microsoft.com/office/drawing/2014/chart" uri="{C3380CC4-5D6E-409C-BE32-E72D297353CC}">
              <c16:uniqueId val="{00000001-6335-4FE1-B0F2-2D639801AE72}"/>
            </c:ext>
          </c:extLst>
        </c:ser>
        <c:ser>
          <c:idx val="2"/>
          <c:order val="2"/>
          <c:tx>
            <c:strRef>
              <c:f>'climate debt'!$H$7</c:f>
              <c:strCache>
                <c:ptCount val="1"/>
                <c:pt idx="0">
                  <c:v>Share of Climate Debt 2017</c:v>
                </c:pt>
              </c:strCache>
            </c:strRef>
          </c:tx>
          <c:spPr>
            <a:pattFill prst="narVert">
              <a:fgClr>
                <a:srgbClr val="FFC000"/>
              </a:fgClr>
              <a:bgClr>
                <a:schemeClr val="bg1"/>
              </a:bgClr>
            </a:pattFill>
            <a:ln>
              <a:solidFill>
                <a:schemeClr val="bg1">
                  <a:lumMod val="6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'climate debt'!$I$4:$J$4</c:f>
              <c:strCache>
                <c:ptCount val="2"/>
                <c:pt idx="0">
                  <c:v>Russia</c:v>
                </c:pt>
                <c:pt idx="1">
                  <c:v>Norway</c:v>
                </c:pt>
              </c:strCache>
            </c:strRef>
          </c:cat>
          <c:val>
            <c:numRef>
              <c:f>'climate debt'!$I$7:$J$7</c:f>
              <c:numCache>
                <c:formatCode>0.00%</c:formatCode>
                <c:ptCount val="2"/>
                <c:pt idx="0">
                  <c:v>3.9506767362076554E-2</c:v>
                </c:pt>
                <c:pt idx="1">
                  <c:v>5.0433398198553173E-3</c:v>
                </c:pt>
              </c:numCache>
            </c:numRef>
          </c:val>
          <c:extLst>
            <c:ext xmlns:c16="http://schemas.microsoft.com/office/drawing/2014/chart" uri="{C3380CC4-5D6E-409C-BE32-E72D297353CC}">
              <c16:uniqueId val="{00000002-6335-4FE1-B0F2-2D639801AE72}"/>
            </c:ext>
          </c:extLst>
        </c:ser>
        <c:dLbls>
          <c:showLegendKey val="0"/>
          <c:showVal val="0"/>
          <c:showCatName val="0"/>
          <c:showSerName val="0"/>
          <c:showPercent val="0"/>
          <c:showBubbleSize val="0"/>
        </c:dLbls>
        <c:gapWidth val="182"/>
        <c:overlap val="-31"/>
        <c:axId val="485015160"/>
        <c:axId val="485015816"/>
      </c:barChart>
      <c:catAx>
        <c:axId val="485015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crossAx val="485015816"/>
        <c:crosses val="autoZero"/>
        <c:auto val="1"/>
        <c:lblAlgn val="ctr"/>
        <c:lblOffset val="100"/>
        <c:noMultiLvlLbl val="0"/>
      </c:catAx>
      <c:valAx>
        <c:axId val="48501581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85000"/>
                  </a:schemeClr>
                </a:solidFill>
                <a:latin typeface="+mn-lt"/>
                <a:ea typeface="+mn-ea"/>
                <a:cs typeface="+mn-cs"/>
              </a:defRPr>
            </a:pPr>
            <a:endParaRPr lang="da-DK"/>
          </a:p>
        </c:txPr>
        <c:crossAx val="485015160"/>
        <c:crosses val="autoZero"/>
        <c:crossBetween val="between"/>
      </c:valAx>
      <c:spPr>
        <a:solidFill>
          <a:schemeClr val="bg1">
            <a:lumMod val="8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mn-lt"/>
              <a:ea typeface="+mn-ea"/>
              <a:cs typeface="+mn-cs"/>
            </a:defRPr>
          </a:pPr>
          <a:endParaRPr lang="da-DK"/>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Sea Level rise in cm since 1880 - safe data since 1993</a:t>
            </a:r>
          </a:p>
          <a:p>
            <a:pPr>
              <a:defRPr sz="1000" b="0" i="0" u="none" strike="noStrike" baseline="0">
                <a:solidFill>
                  <a:srgbClr val="000000"/>
                </a:solidFill>
                <a:latin typeface="+mn-lt"/>
                <a:ea typeface="Calibri"/>
                <a:cs typeface="Calibri"/>
              </a:defRPr>
            </a:pPr>
            <a:r>
              <a:rPr lang="da-DK" sz="1200" b="1" i="0" u="none" strike="noStrike" baseline="0">
                <a:solidFill>
                  <a:srgbClr val="333333"/>
                </a:solidFill>
                <a:latin typeface="+mn-lt"/>
                <a:cs typeface="Times New Roman"/>
              </a:rPr>
              <a:t>(the rise between 1880 and 1993 is set at 14 cm)</a:t>
            </a:r>
          </a:p>
        </c:rich>
      </c:tx>
      <c:layout>
        <c:manualLayout>
          <c:xMode val="edge"/>
          <c:yMode val="edge"/>
          <c:x val="0.18868595970958174"/>
          <c:y val="2.2409094930549413E-2"/>
        </c:manualLayout>
      </c:layout>
      <c:overlay val="0"/>
    </c:title>
    <c:autoTitleDeleted val="0"/>
    <c:plotArea>
      <c:layout>
        <c:manualLayout>
          <c:layoutTarget val="inner"/>
          <c:xMode val="edge"/>
          <c:yMode val="edge"/>
          <c:x val="6.0943792814279953E-2"/>
          <c:y val="0.12760816592436686"/>
          <c:w val="0.91468421819173429"/>
          <c:h val="0.70733768064194835"/>
        </c:manualLayout>
      </c:layout>
      <c:lineChart>
        <c:grouping val="standard"/>
        <c:varyColors val="0"/>
        <c:ser>
          <c:idx val="0"/>
          <c:order val="0"/>
          <c:tx>
            <c:strRef>
              <c:f>global!$A$92</c:f>
              <c:strCache>
                <c:ptCount val="1"/>
                <c:pt idx="0">
                  <c:v>cm:</c:v>
                </c:pt>
              </c:strCache>
            </c:strRef>
          </c:tx>
          <c:spPr>
            <a:ln w="50800">
              <a:solidFill>
                <a:schemeClr val="tx1">
                  <a:lumMod val="50000"/>
                  <a:lumOff val="50000"/>
                </a:schemeClr>
              </a:solidFill>
            </a:ln>
          </c:spPr>
          <c:marker>
            <c:symbol val="none"/>
          </c:marker>
          <c:trendline>
            <c:spPr>
              <a:ln>
                <a:solidFill>
                  <a:schemeClr val="bg1">
                    <a:lumMod val="50000"/>
                  </a:schemeClr>
                </a:solidFill>
                <a:prstDash val="sysDash"/>
              </a:ln>
            </c:spPr>
            <c:trendlineType val="poly"/>
            <c:order val="2"/>
            <c:dispRSqr val="0"/>
            <c:dispEq val="0"/>
          </c:trendline>
          <c:cat>
            <c:numRef>
              <c:f>global!$B$91:$DH$91</c:f>
              <c:numCache>
                <c:formatCode>General</c:formatCode>
                <c:ptCount val="111"/>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pt idx="19">
                  <c:v>2012</c:v>
                </c:pt>
                <c:pt idx="20">
                  <c:v>2013</c:v>
                </c:pt>
                <c:pt idx="21">
                  <c:v>2014</c:v>
                </c:pt>
                <c:pt idx="22">
                  <c:v>2015</c:v>
                </c:pt>
                <c:pt idx="23">
                  <c:v>2016</c:v>
                </c:pt>
                <c:pt idx="24">
                  <c:v>2017</c:v>
                </c:pt>
                <c:pt idx="25">
                  <c:v>2018</c:v>
                </c:pt>
                <c:pt idx="26">
                  <c:v>2019</c:v>
                </c:pt>
                <c:pt idx="27">
                  <c:v>2020</c:v>
                </c:pt>
                <c:pt idx="28">
                  <c:v>2021</c:v>
                </c:pt>
                <c:pt idx="29">
                  <c:v>2022</c:v>
                </c:pt>
                <c:pt idx="30">
                  <c:v>2023</c:v>
                </c:pt>
                <c:pt idx="31">
                  <c:v>2024</c:v>
                </c:pt>
                <c:pt idx="32">
                  <c:v>2025</c:v>
                </c:pt>
                <c:pt idx="33">
                  <c:v>2026</c:v>
                </c:pt>
                <c:pt idx="34">
                  <c:v>2027</c:v>
                </c:pt>
                <c:pt idx="35">
                  <c:v>2028</c:v>
                </c:pt>
                <c:pt idx="36">
                  <c:v>2029</c:v>
                </c:pt>
                <c:pt idx="37">
                  <c:v>2030</c:v>
                </c:pt>
                <c:pt idx="38">
                  <c:v>2031</c:v>
                </c:pt>
                <c:pt idx="39">
                  <c:v>2032</c:v>
                </c:pt>
                <c:pt idx="40">
                  <c:v>2033</c:v>
                </c:pt>
                <c:pt idx="41">
                  <c:v>2034</c:v>
                </c:pt>
                <c:pt idx="42">
                  <c:v>2035</c:v>
                </c:pt>
                <c:pt idx="43">
                  <c:v>2036</c:v>
                </c:pt>
                <c:pt idx="44">
                  <c:v>2037</c:v>
                </c:pt>
                <c:pt idx="45">
                  <c:v>2038</c:v>
                </c:pt>
                <c:pt idx="46">
                  <c:v>2039</c:v>
                </c:pt>
                <c:pt idx="47">
                  <c:v>2040</c:v>
                </c:pt>
                <c:pt idx="48">
                  <c:v>2041</c:v>
                </c:pt>
                <c:pt idx="49">
                  <c:v>2042</c:v>
                </c:pt>
                <c:pt idx="50">
                  <c:v>2043</c:v>
                </c:pt>
                <c:pt idx="51">
                  <c:v>2044</c:v>
                </c:pt>
                <c:pt idx="52">
                  <c:v>2045</c:v>
                </c:pt>
                <c:pt idx="53">
                  <c:v>2046</c:v>
                </c:pt>
                <c:pt idx="54">
                  <c:v>2047</c:v>
                </c:pt>
                <c:pt idx="55">
                  <c:v>2048</c:v>
                </c:pt>
                <c:pt idx="56">
                  <c:v>2049</c:v>
                </c:pt>
                <c:pt idx="57">
                  <c:v>2050</c:v>
                </c:pt>
                <c:pt idx="58">
                  <c:v>2051</c:v>
                </c:pt>
                <c:pt idx="59">
                  <c:v>2052</c:v>
                </c:pt>
                <c:pt idx="60">
                  <c:v>2053</c:v>
                </c:pt>
                <c:pt idx="61">
                  <c:v>2054</c:v>
                </c:pt>
                <c:pt idx="62">
                  <c:v>2055</c:v>
                </c:pt>
                <c:pt idx="63">
                  <c:v>2056</c:v>
                </c:pt>
                <c:pt idx="64">
                  <c:v>2057</c:v>
                </c:pt>
                <c:pt idx="65">
                  <c:v>2058</c:v>
                </c:pt>
                <c:pt idx="66">
                  <c:v>2059</c:v>
                </c:pt>
                <c:pt idx="67">
                  <c:v>2060</c:v>
                </c:pt>
                <c:pt idx="68">
                  <c:v>2061</c:v>
                </c:pt>
                <c:pt idx="69">
                  <c:v>2062</c:v>
                </c:pt>
                <c:pt idx="70">
                  <c:v>2063</c:v>
                </c:pt>
                <c:pt idx="71">
                  <c:v>2064</c:v>
                </c:pt>
                <c:pt idx="72">
                  <c:v>2065</c:v>
                </c:pt>
                <c:pt idx="73">
                  <c:v>2066</c:v>
                </c:pt>
                <c:pt idx="74">
                  <c:v>2067</c:v>
                </c:pt>
                <c:pt idx="75">
                  <c:v>2068</c:v>
                </c:pt>
                <c:pt idx="76">
                  <c:v>2069</c:v>
                </c:pt>
                <c:pt idx="77">
                  <c:v>2070</c:v>
                </c:pt>
                <c:pt idx="78">
                  <c:v>2071</c:v>
                </c:pt>
                <c:pt idx="79">
                  <c:v>2072</c:v>
                </c:pt>
                <c:pt idx="80">
                  <c:v>2073</c:v>
                </c:pt>
                <c:pt idx="81">
                  <c:v>2074</c:v>
                </c:pt>
                <c:pt idx="82">
                  <c:v>2075</c:v>
                </c:pt>
                <c:pt idx="83">
                  <c:v>2076</c:v>
                </c:pt>
                <c:pt idx="84">
                  <c:v>2077</c:v>
                </c:pt>
                <c:pt idx="85">
                  <c:v>2078</c:v>
                </c:pt>
                <c:pt idx="86">
                  <c:v>2079</c:v>
                </c:pt>
                <c:pt idx="87">
                  <c:v>2080</c:v>
                </c:pt>
                <c:pt idx="88">
                  <c:v>2081</c:v>
                </c:pt>
                <c:pt idx="89">
                  <c:v>2082</c:v>
                </c:pt>
                <c:pt idx="90">
                  <c:v>2083</c:v>
                </c:pt>
                <c:pt idx="91">
                  <c:v>2084</c:v>
                </c:pt>
                <c:pt idx="92">
                  <c:v>2085</c:v>
                </c:pt>
                <c:pt idx="93">
                  <c:v>2086</c:v>
                </c:pt>
                <c:pt idx="94">
                  <c:v>2087</c:v>
                </c:pt>
                <c:pt idx="95">
                  <c:v>2088</c:v>
                </c:pt>
                <c:pt idx="96">
                  <c:v>2089</c:v>
                </c:pt>
                <c:pt idx="97">
                  <c:v>2090</c:v>
                </c:pt>
                <c:pt idx="98">
                  <c:v>2091</c:v>
                </c:pt>
                <c:pt idx="99">
                  <c:v>2092</c:v>
                </c:pt>
                <c:pt idx="100">
                  <c:v>2093</c:v>
                </c:pt>
                <c:pt idx="101">
                  <c:v>2094</c:v>
                </c:pt>
                <c:pt idx="102">
                  <c:v>2095</c:v>
                </c:pt>
                <c:pt idx="103">
                  <c:v>2096</c:v>
                </c:pt>
                <c:pt idx="104">
                  <c:v>2097</c:v>
                </c:pt>
                <c:pt idx="105">
                  <c:v>2098</c:v>
                </c:pt>
                <c:pt idx="106">
                  <c:v>2099</c:v>
                </c:pt>
                <c:pt idx="107">
                  <c:v>2100</c:v>
                </c:pt>
                <c:pt idx="108">
                  <c:v>2101</c:v>
                </c:pt>
                <c:pt idx="109">
                  <c:v>2102</c:v>
                </c:pt>
                <c:pt idx="110">
                  <c:v>2103</c:v>
                </c:pt>
              </c:numCache>
            </c:numRef>
          </c:cat>
          <c:val>
            <c:numRef>
              <c:f>global!$B$92:$DH$92</c:f>
              <c:numCache>
                <c:formatCode>General</c:formatCode>
                <c:ptCount val="111"/>
                <c:pt idx="0" formatCode="0.00">
                  <c:v>14</c:v>
                </c:pt>
                <c:pt idx="11">
                  <c:v>17.079999999999998</c:v>
                </c:pt>
                <c:pt idx="12" formatCode="0.00">
                  <c:v>17.425000000000001</c:v>
                </c:pt>
                <c:pt idx="13">
                  <c:v>17.77</c:v>
                </c:pt>
                <c:pt idx="14" formatCode="0.00">
                  <c:v>18.114999999999998</c:v>
                </c:pt>
                <c:pt idx="15">
                  <c:v>18.54</c:v>
                </c:pt>
                <c:pt idx="16">
                  <c:v>18.96</c:v>
                </c:pt>
                <c:pt idx="17">
                  <c:v>19.27</c:v>
                </c:pt>
                <c:pt idx="18">
                  <c:v>19.579999999999998</c:v>
                </c:pt>
                <c:pt idx="19">
                  <c:v>19.89</c:v>
                </c:pt>
                <c:pt idx="20">
                  <c:v>20.399999999999999</c:v>
                </c:pt>
                <c:pt idx="21">
                  <c:v>20.93</c:v>
                </c:pt>
                <c:pt idx="22">
                  <c:v>21.259999999999998</c:v>
                </c:pt>
                <c:pt idx="23">
                  <c:v>21.82</c:v>
                </c:pt>
              </c:numCache>
            </c:numRef>
          </c:val>
          <c:smooth val="0"/>
          <c:extLst>
            <c:ext xmlns:c16="http://schemas.microsoft.com/office/drawing/2014/chart" uri="{C3380CC4-5D6E-409C-BE32-E72D297353CC}">
              <c16:uniqueId val="{00000001-50D6-497B-BAFF-E309D482EAEB}"/>
            </c:ext>
          </c:extLst>
        </c:ser>
        <c:dLbls>
          <c:showLegendKey val="0"/>
          <c:showVal val="0"/>
          <c:showCatName val="0"/>
          <c:showSerName val="0"/>
          <c:showPercent val="0"/>
          <c:showBubbleSize val="0"/>
        </c:dLbls>
        <c:smooth val="0"/>
        <c:axId val="331425752"/>
        <c:axId val="1"/>
      </c:lineChart>
      <c:catAx>
        <c:axId val="331425752"/>
        <c:scaling>
          <c:orientation val="minMax"/>
        </c:scaling>
        <c:delete val="0"/>
        <c:axPos val="b"/>
        <c:numFmt formatCode="0" sourceLinked="0"/>
        <c:majorTickMark val="out"/>
        <c:minorTickMark val="none"/>
        <c:tickLblPos val="nextTo"/>
        <c:spPr>
          <a:ln>
            <a:solidFill>
              <a:srgbClr val="FFCC00"/>
            </a:solidFill>
          </a:ln>
        </c:spPr>
        <c:txPr>
          <a:bodyPr rot="-2700000" vert="horz"/>
          <a:lstStyle/>
          <a:p>
            <a:pPr>
              <a:defRPr sz="1200" b="0" i="0" u="none" strike="noStrike" baseline="0">
                <a:solidFill>
                  <a:srgbClr val="000000"/>
                </a:solidFill>
                <a:latin typeface="+mn-lt"/>
                <a:ea typeface="Arial"/>
                <a:cs typeface="Arial"/>
              </a:defRPr>
            </a:pPr>
            <a:endParaRPr lang="da-DK"/>
          </a:p>
        </c:txPr>
        <c:crossAx val="1"/>
        <c:crosses val="autoZero"/>
        <c:auto val="1"/>
        <c:lblAlgn val="ctr"/>
        <c:lblOffset val="100"/>
        <c:tickLblSkip val="5"/>
        <c:tickMarkSkip val="1"/>
        <c:noMultiLvlLbl val="0"/>
      </c:catAx>
      <c:valAx>
        <c:axId val="1"/>
        <c:scaling>
          <c:orientation val="minMax"/>
        </c:scaling>
        <c:delete val="0"/>
        <c:axPos val="l"/>
        <c:majorGridlines>
          <c:spPr>
            <a:ln>
              <a:solidFill>
                <a:srgbClr val="FFCC00"/>
              </a:solidFill>
            </a:ln>
          </c:spPr>
        </c:majorGridlines>
        <c:numFmt formatCode="0" sourceLinked="0"/>
        <c:majorTickMark val="out"/>
        <c:minorTickMark val="none"/>
        <c:tickLblPos val="nextTo"/>
        <c:spPr>
          <a:ln>
            <a:solidFill>
              <a:srgbClr val="FFCC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31425752"/>
        <c:crosses val="autoZero"/>
        <c:crossBetween val="midCat"/>
        <c:majorUnit val="10"/>
      </c:valAx>
      <c:spPr>
        <a:solidFill>
          <a:schemeClr val="bg1">
            <a:lumMod val="95000"/>
          </a:schemeClr>
        </a:solidFill>
        <a:ln>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200" b="1" i="0" u="none" strike="noStrike" kern="1200" baseline="0">
                <a:solidFill>
                  <a:srgbClr val="333333"/>
                </a:solidFill>
                <a:latin typeface="+mn-lt"/>
                <a:ea typeface="Times New Roman"/>
                <a:cs typeface="Times New Roman"/>
              </a:defRPr>
            </a:pPr>
            <a:r>
              <a:rPr lang="da-DK" sz="1200" b="1" i="0" u="none" strike="noStrike" kern="1200" baseline="0">
                <a:solidFill>
                  <a:srgbClr val="333333"/>
                </a:solidFill>
                <a:latin typeface="+mn-lt"/>
                <a:ea typeface="Times New Roman"/>
                <a:cs typeface="Times New Roman"/>
              </a:rPr>
              <a:t>Annual increase in ppm</a:t>
            </a:r>
          </a:p>
        </c:rich>
      </c:tx>
      <c:overlay val="0"/>
      <c:spPr>
        <a:noFill/>
        <a:ln w="25400">
          <a:noFill/>
        </a:ln>
      </c:spPr>
    </c:title>
    <c:autoTitleDeleted val="0"/>
    <c:plotArea>
      <c:layout>
        <c:manualLayout>
          <c:layoutTarget val="inner"/>
          <c:xMode val="edge"/>
          <c:yMode val="edge"/>
          <c:x val="8.5483814523184598E-2"/>
          <c:y val="9.8581128686347858E-2"/>
          <c:w val="0.87251618547681542"/>
          <c:h val="0.79864910691473301"/>
        </c:manualLayout>
      </c:layout>
      <c:scatterChart>
        <c:scatterStyle val="smoothMarker"/>
        <c:varyColors val="0"/>
        <c:ser>
          <c:idx val="0"/>
          <c:order val="0"/>
          <c:tx>
            <c:strRef>
              <c:f>global!$B$10</c:f>
              <c:strCache>
                <c:ptCount val="1"/>
                <c:pt idx="0">
                  <c:v>Annual increase rate</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global!$C$9:$BF$9</c:f>
              <c:numCache>
                <c:formatCode>0</c:formatCode>
                <c:ptCount val="56"/>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numCache>
            </c:numRef>
          </c:xVal>
          <c:yVal>
            <c:numRef>
              <c:f>global!$C$10:$BF$10</c:f>
              <c:numCache>
                <c:formatCode>0.00</c:formatCode>
                <c:ptCount val="56"/>
                <c:pt idx="0">
                  <c:v>0.72999999999996135</c:v>
                </c:pt>
                <c:pt idx="1">
                  <c:v>0.81000000000000227</c:v>
                </c:pt>
                <c:pt idx="2">
                  <c:v>0.54000000000002046</c:v>
                </c:pt>
                <c:pt idx="3">
                  <c:v>0.62999999999999545</c:v>
                </c:pt>
                <c:pt idx="4">
                  <c:v>0.42000000000001592</c:v>
                </c:pt>
                <c:pt idx="5">
                  <c:v>1.339999999999975</c:v>
                </c:pt>
                <c:pt idx="6">
                  <c:v>0.78000000000002956</c:v>
                </c:pt>
                <c:pt idx="7">
                  <c:v>0.87999999999999545</c:v>
                </c:pt>
                <c:pt idx="8">
                  <c:v>1.5799999999999841</c:v>
                </c:pt>
                <c:pt idx="9">
                  <c:v>1.0600000000000023</c:v>
                </c:pt>
                <c:pt idx="10">
                  <c:v>0.63999999999998636</c:v>
                </c:pt>
                <c:pt idx="11">
                  <c:v>1.1299999999999955</c:v>
                </c:pt>
                <c:pt idx="12">
                  <c:v>2.2300000000000182</c:v>
                </c:pt>
                <c:pt idx="13">
                  <c:v>0.5</c:v>
                </c:pt>
                <c:pt idx="14">
                  <c:v>0.89999999999997726</c:v>
                </c:pt>
                <c:pt idx="15">
                  <c:v>0.97000000000002728</c:v>
                </c:pt>
                <c:pt idx="16">
                  <c:v>1.7299999999999613</c:v>
                </c:pt>
                <c:pt idx="17">
                  <c:v>1.6300000000000523</c:v>
                </c:pt>
                <c:pt idx="18">
                  <c:v>1.3699999999999477</c:v>
                </c:pt>
                <c:pt idx="19">
                  <c:v>1.9000000000000341</c:v>
                </c:pt>
                <c:pt idx="20">
                  <c:v>1.4200000000000159</c:v>
                </c:pt>
                <c:pt idx="21">
                  <c:v>1.339999999999975</c:v>
                </c:pt>
                <c:pt idx="22">
                  <c:v>1.589999999999975</c:v>
                </c:pt>
                <c:pt idx="23">
                  <c:v>1.5500000000000114</c:v>
                </c:pt>
                <c:pt idx="24">
                  <c:v>1.4600000000000364</c:v>
                </c:pt>
                <c:pt idx="25">
                  <c:v>1.3499999999999659</c:v>
                </c:pt>
                <c:pt idx="26">
                  <c:v>1.7700000000000387</c:v>
                </c:pt>
                <c:pt idx="27">
                  <c:v>2.3999999999999773</c:v>
                </c:pt>
                <c:pt idx="28">
                  <c:v>1.5099999999999909</c:v>
                </c:pt>
                <c:pt idx="29">
                  <c:v>1.2800000000000296</c:v>
                </c:pt>
                <c:pt idx="30">
                  <c:v>1.2199999999999704</c:v>
                </c:pt>
                <c:pt idx="31">
                  <c:v>0.81000000000000227</c:v>
                </c:pt>
                <c:pt idx="32">
                  <c:v>0.68999999999999773</c:v>
                </c:pt>
                <c:pt idx="33">
                  <c:v>1.75</c:v>
                </c:pt>
                <c:pt idx="34">
                  <c:v>1.9800000000000182</c:v>
                </c:pt>
                <c:pt idx="35">
                  <c:v>1.7899999999999636</c:v>
                </c:pt>
                <c:pt idx="36">
                  <c:v>1.1200000000000045</c:v>
                </c:pt>
                <c:pt idx="37">
                  <c:v>2.9399999999999977</c:v>
                </c:pt>
                <c:pt idx="38">
                  <c:v>1.6800000000000068</c:v>
                </c:pt>
                <c:pt idx="39">
                  <c:v>1.1899999999999977</c:v>
                </c:pt>
                <c:pt idx="40">
                  <c:v>1.6100000000000136</c:v>
                </c:pt>
                <c:pt idx="41">
                  <c:v>2.0900000000000318</c:v>
                </c:pt>
                <c:pt idx="42">
                  <c:v>2.5499999999999545</c:v>
                </c:pt>
                <c:pt idx="43">
                  <c:v>1.7200000000000273</c:v>
                </c:pt>
                <c:pt idx="44">
                  <c:v>2.3100000000000023</c:v>
                </c:pt>
                <c:pt idx="45">
                  <c:v>2.0999999999999659</c:v>
                </c:pt>
                <c:pt idx="46">
                  <c:v>1.8700000000000045</c:v>
                </c:pt>
                <c:pt idx="47">
                  <c:v>1.8199999999999932</c:v>
                </c:pt>
                <c:pt idx="48">
                  <c:v>1.7800000000000296</c:v>
                </c:pt>
                <c:pt idx="49">
                  <c:v>2.4800000000000182</c:v>
                </c:pt>
                <c:pt idx="50">
                  <c:v>1.7799999999999727</c:v>
                </c:pt>
                <c:pt idx="51">
                  <c:v>2.1899999999999977</c:v>
                </c:pt>
                <c:pt idx="52">
                  <c:v>2.660000000000025</c:v>
                </c:pt>
                <c:pt idx="53">
                  <c:v>2.1299999999999955</c:v>
                </c:pt>
                <c:pt idx="54">
                  <c:v>2.2199999999999704</c:v>
                </c:pt>
                <c:pt idx="55">
                  <c:v>3.3799999999999955</c:v>
                </c:pt>
              </c:numCache>
            </c:numRef>
          </c:yVal>
          <c:smooth val="1"/>
          <c:extLst>
            <c:ext xmlns:c16="http://schemas.microsoft.com/office/drawing/2014/chart" uri="{C3380CC4-5D6E-409C-BE32-E72D297353CC}">
              <c16:uniqueId val="{00000001-5602-469D-9B69-62D48CF8CCA1}"/>
            </c:ext>
          </c:extLst>
        </c:ser>
        <c:dLbls>
          <c:showLegendKey val="0"/>
          <c:showVal val="0"/>
          <c:showCatName val="0"/>
          <c:showSerName val="0"/>
          <c:showPercent val="0"/>
          <c:showBubbleSize val="0"/>
        </c:dLbls>
        <c:axId val="331423128"/>
        <c:axId val="1"/>
      </c:scatterChart>
      <c:valAx>
        <c:axId val="331423128"/>
        <c:scaling>
          <c:orientation val="minMax"/>
          <c:min val="196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1"/>
        <c:crosses val="autoZero"/>
        <c:crossBetween val="midCat"/>
        <c:majorUnit val="5"/>
      </c:val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da-DK"/>
          </a:p>
        </c:txPr>
        <c:crossAx val="331423128"/>
        <c:crossesAt val="1950"/>
        <c:crossBetween val="midCat"/>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0" i="0" u="none" strike="noStrike" baseline="0">
                <a:solidFill>
                  <a:srgbClr val="000000"/>
                </a:solidFill>
                <a:latin typeface="+mn-lt"/>
                <a:ea typeface="Arial"/>
                <a:cs typeface="Arial"/>
              </a:defRPr>
            </a:pPr>
            <a:r>
              <a:rPr lang="da-DK" sz="1050" b="1" i="0" u="none" strike="noStrike" baseline="0">
                <a:solidFill>
                  <a:srgbClr val="333333"/>
                </a:solidFill>
                <a:latin typeface="+mn-lt"/>
                <a:cs typeface="Times New Roman"/>
              </a:rPr>
              <a:t>Climate Debt over time </a:t>
            </a:r>
          </a:p>
          <a:p>
            <a:pPr>
              <a:defRPr sz="1525" b="0" i="0" u="none" strike="noStrike" baseline="0">
                <a:solidFill>
                  <a:srgbClr val="000000"/>
                </a:solidFill>
                <a:latin typeface="+mn-lt"/>
                <a:ea typeface="Arial"/>
                <a:cs typeface="Arial"/>
              </a:defRPr>
            </a:pPr>
            <a:r>
              <a:rPr lang="da-DK" sz="1050" b="1" i="0" u="none" strike="noStrike" baseline="0">
                <a:solidFill>
                  <a:srgbClr val="333333"/>
                </a:solidFill>
                <a:latin typeface="+mn-lt"/>
                <a:cs typeface="Times New Roman"/>
              </a:rPr>
              <a:t>accumulated since 2000 in US$ per capita</a:t>
            </a:r>
            <a:r>
              <a:rPr lang="da-DK" sz="1050" b="0" i="0" u="none" strike="noStrike" baseline="0">
                <a:solidFill>
                  <a:srgbClr val="333333"/>
                </a:solidFill>
                <a:latin typeface="+mn-lt"/>
                <a:cs typeface="Times New Roman"/>
              </a:rPr>
              <a:t> </a:t>
            </a:r>
          </a:p>
          <a:p>
            <a:pPr>
              <a:defRPr sz="1525" b="0" i="0" u="none" strike="noStrike" baseline="0">
                <a:solidFill>
                  <a:srgbClr val="000000"/>
                </a:solidFill>
                <a:latin typeface="+mn-lt"/>
                <a:ea typeface="Arial"/>
                <a:cs typeface="Arial"/>
              </a:defRPr>
            </a:pPr>
            <a:r>
              <a:rPr lang="da-DK" sz="1050" b="0" i="0" u="none" strike="noStrike" baseline="0">
                <a:solidFill>
                  <a:srgbClr val="333333"/>
                </a:solidFill>
                <a:latin typeface="+mn-lt"/>
                <a:cs typeface="Times New Roman"/>
              </a:rPr>
              <a:t>(logarithmic scale)</a:t>
            </a:r>
          </a:p>
        </c:rich>
      </c:tx>
      <c:layout>
        <c:manualLayout>
          <c:xMode val="edge"/>
          <c:yMode val="edge"/>
          <c:x val="0.25895985224069212"/>
          <c:y val="1.3333333333333334E-2"/>
        </c:manualLayout>
      </c:layout>
      <c:overlay val="0"/>
      <c:spPr>
        <a:noFill/>
        <a:ln w="25400">
          <a:noFill/>
        </a:ln>
      </c:spPr>
    </c:title>
    <c:autoTitleDeleted val="0"/>
    <c:plotArea>
      <c:layout>
        <c:manualLayout>
          <c:layoutTarget val="inner"/>
          <c:xMode val="edge"/>
          <c:yMode val="edge"/>
          <c:x val="0.15566529492455422"/>
          <c:y val="0.13082351706036746"/>
          <c:w val="0.78331961591220856"/>
          <c:h val="0.78447055118110243"/>
        </c:manualLayout>
      </c:layout>
      <c:lineChart>
        <c:grouping val="standard"/>
        <c:varyColors val="0"/>
        <c:ser>
          <c:idx val="4"/>
          <c:order val="0"/>
          <c:tx>
            <c:strRef>
              <c:f>'climate debt over time'!$B$32</c:f>
              <c:strCache>
                <c:ptCount val="1"/>
                <c:pt idx="0">
                  <c:v>(world average)</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Pt>
            <c:idx val="2"/>
            <c:bubble3D val="0"/>
            <c:extLst>
              <c:ext xmlns:c16="http://schemas.microsoft.com/office/drawing/2014/chart" uri="{C3380CC4-5D6E-409C-BE32-E72D297353CC}">
                <c16:uniqueId val="{00000001-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2-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3-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time'!$C$32:$G$32</c:f>
              <c:numCache>
                <c:formatCode>[$$-409]#,##0</c:formatCode>
                <c:ptCount val="5"/>
                <c:pt idx="0">
                  <c:v>119.42909398135379</c:v>
                </c:pt>
                <c:pt idx="1">
                  <c:v>384.96352366635432</c:v>
                </c:pt>
                <c:pt idx="2">
                  <c:v>824.365576677185</c:v>
                </c:pt>
              </c:numCache>
            </c:numRef>
          </c:val>
          <c:smooth val="1"/>
          <c:extLst>
            <c:ext xmlns:c16="http://schemas.microsoft.com/office/drawing/2014/chart" uri="{C3380CC4-5D6E-409C-BE32-E72D297353CC}">
              <c16:uniqueId val="{00000004-2529-416E-84A6-94579E19333D}"/>
            </c:ext>
          </c:extLst>
        </c:ser>
        <c:ser>
          <c:idx val="3"/>
          <c:order val="1"/>
          <c:tx>
            <c:strRef>
              <c:f>'climate debt over time'!$B$33</c:f>
              <c:strCache>
                <c:ptCount val="1"/>
                <c:pt idx="0">
                  <c:v>United Kingdom</c:v>
                </c:pt>
              </c:strCache>
            </c:strRef>
          </c:tx>
          <c:spPr>
            <a:ln w="25400">
              <a:solidFill>
                <a:srgbClr val="FFC000"/>
              </a:solidFill>
              <a:prstDash val="solid"/>
            </a:ln>
          </c:spPr>
          <c:marker>
            <c:symbol val="circle"/>
            <c:size val="5"/>
            <c:spPr>
              <a:solidFill>
                <a:srgbClr val="FFC000"/>
              </a:solidFill>
              <a:ln>
                <a:solidFill>
                  <a:srgbClr val="FFC000"/>
                </a:solidFill>
                <a:prstDash val="solid"/>
              </a:ln>
            </c:spPr>
          </c:marker>
          <c:dPt>
            <c:idx val="2"/>
            <c:bubble3D val="0"/>
            <c:extLst>
              <c:ext xmlns:c16="http://schemas.microsoft.com/office/drawing/2014/chart" uri="{C3380CC4-5D6E-409C-BE32-E72D297353CC}">
                <c16:uniqueId val="{00000005-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6-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7-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time'!$C$33:$G$33</c:f>
              <c:numCache>
                <c:formatCode>[$$-409]#,##0</c:formatCode>
                <c:ptCount val="5"/>
                <c:pt idx="0">
                  <c:v>199.38828928686513</c:v>
                </c:pt>
                <c:pt idx="1">
                  <c:v>750.37281941107904</c:v>
                </c:pt>
                <c:pt idx="2">
                  <c:v>1092.9208848526348</c:v>
                </c:pt>
              </c:numCache>
            </c:numRef>
          </c:val>
          <c:smooth val="1"/>
          <c:extLst>
            <c:ext xmlns:c16="http://schemas.microsoft.com/office/drawing/2014/chart" uri="{C3380CC4-5D6E-409C-BE32-E72D297353CC}">
              <c16:uniqueId val="{00000008-2529-416E-84A6-94579E19333D}"/>
            </c:ext>
          </c:extLst>
        </c:ser>
        <c:ser>
          <c:idx val="5"/>
          <c:order val="2"/>
          <c:tx>
            <c:strRef>
              <c:f>'climate debt over time'!$B$34</c:f>
              <c:strCache>
                <c:ptCount val="1"/>
                <c:pt idx="0">
                  <c:v>China</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Pt>
            <c:idx val="2"/>
            <c:bubble3D val="0"/>
            <c:extLst>
              <c:ext xmlns:c16="http://schemas.microsoft.com/office/drawing/2014/chart" uri="{C3380CC4-5D6E-409C-BE32-E72D297353CC}">
                <c16:uniqueId val="{00000009-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A-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B-2529-416E-84A6-94579E19333D}"/>
                </c:ext>
              </c:extLst>
            </c:dLbl>
            <c:dLbl>
              <c:idx val="2"/>
              <c:spPr>
                <a:noFill/>
                <a:ln w="25400">
                  <a:noFill/>
                </a:ln>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time'!$C$34:$G$34</c:f>
              <c:numCache>
                <c:formatCode>[$$-409]#,##0</c:formatCode>
                <c:ptCount val="5"/>
                <c:pt idx="0">
                  <c:v>24.857607656431817</c:v>
                </c:pt>
                <c:pt idx="1">
                  <c:v>143.21232640947468</c:v>
                </c:pt>
                <c:pt idx="2">
                  <c:v>630.330893660485</c:v>
                </c:pt>
              </c:numCache>
            </c:numRef>
          </c:val>
          <c:smooth val="1"/>
          <c:extLst>
            <c:ext xmlns:c16="http://schemas.microsoft.com/office/drawing/2014/chart" uri="{C3380CC4-5D6E-409C-BE32-E72D297353CC}">
              <c16:uniqueId val="{0000000C-2529-416E-84A6-94579E19333D}"/>
            </c:ext>
          </c:extLst>
        </c:ser>
        <c:ser>
          <c:idx val="0"/>
          <c:order val="3"/>
          <c:tx>
            <c:strRef>
              <c:f>'climate debt over time'!$B$35</c:f>
              <c:strCache>
                <c:ptCount val="1"/>
                <c:pt idx="0">
                  <c:v>Algeria</c:v>
                </c:pt>
              </c:strCache>
            </c:strRef>
          </c:tx>
          <c:spPr>
            <a:ln w="25400">
              <a:solidFill>
                <a:srgbClr val="C00000"/>
              </a:solidFill>
              <a:prstDash val="solid"/>
            </a:ln>
          </c:spPr>
          <c:marker>
            <c:symbol val="circle"/>
            <c:size val="5"/>
            <c:spPr>
              <a:solidFill>
                <a:srgbClr val="C00000"/>
              </a:solidFill>
              <a:ln>
                <a:solidFill>
                  <a:srgbClr val="C00000"/>
                </a:solidFill>
                <a:prstDash val="solid"/>
              </a:ln>
            </c:spPr>
          </c:marker>
          <c:dPt>
            <c:idx val="2"/>
            <c:bubble3D val="0"/>
            <c:extLst>
              <c:ext xmlns:c16="http://schemas.microsoft.com/office/drawing/2014/chart" uri="{C3380CC4-5D6E-409C-BE32-E72D297353CC}">
                <c16:uniqueId val="{0000000D-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0E-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0F-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time'!$C$35:$G$35</c:f>
              <c:numCache>
                <c:formatCode>[$$-409]#,##0</c:formatCode>
                <c:ptCount val="5"/>
                <c:pt idx="0">
                  <c:v>1.3178749637661817</c:v>
                </c:pt>
                <c:pt idx="1">
                  <c:v>27.418382112384329</c:v>
                </c:pt>
                <c:pt idx="2">
                  <c:v>125.94847005085683</c:v>
                </c:pt>
              </c:numCache>
            </c:numRef>
          </c:val>
          <c:smooth val="1"/>
          <c:extLst>
            <c:ext xmlns:c16="http://schemas.microsoft.com/office/drawing/2014/chart" uri="{C3380CC4-5D6E-409C-BE32-E72D297353CC}">
              <c16:uniqueId val="{00000010-2529-416E-84A6-94579E19333D}"/>
            </c:ext>
          </c:extLst>
        </c:ser>
        <c:ser>
          <c:idx val="1"/>
          <c:order val="4"/>
          <c:tx>
            <c:strRef>
              <c:f>'climate debt over time'!$B$36</c:f>
              <c:strCache>
                <c:ptCount val="1"/>
                <c:pt idx="0">
                  <c:v>Australia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Pt>
            <c:idx val="2"/>
            <c:bubble3D val="0"/>
            <c:extLst>
              <c:ext xmlns:c16="http://schemas.microsoft.com/office/drawing/2014/chart" uri="{C3380CC4-5D6E-409C-BE32-E72D297353CC}">
                <c16:uniqueId val="{00000011-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12-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13-2529-416E-84A6-94579E19333D}"/>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time'!$C$36:$G$36</c:f>
              <c:numCache>
                <c:formatCode>[$$-409]#,##0</c:formatCode>
                <c:ptCount val="5"/>
                <c:pt idx="0">
                  <c:v>894.14246343528225</c:v>
                </c:pt>
                <c:pt idx="1">
                  <c:v>3472.5565541392184</c:v>
                </c:pt>
                <c:pt idx="2">
                  <c:v>6111.9994720061677</c:v>
                </c:pt>
              </c:numCache>
            </c:numRef>
          </c:val>
          <c:smooth val="1"/>
          <c:extLst>
            <c:ext xmlns:c16="http://schemas.microsoft.com/office/drawing/2014/chart" uri="{C3380CC4-5D6E-409C-BE32-E72D297353CC}">
              <c16:uniqueId val="{00000014-2529-416E-84A6-94579E19333D}"/>
            </c:ext>
          </c:extLst>
        </c:ser>
        <c:ser>
          <c:idx val="2"/>
          <c:order val="5"/>
          <c:tx>
            <c:strRef>
              <c:f>'climate debt over time'!$B$37</c:f>
              <c:strCache>
                <c:ptCount val="1"/>
                <c:pt idx="0">
                  <c:v>Germany</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prstDash val="solid"/>
              </a:ln>
            </c:spPr>
          </c:marker>
          <c:dPt>
            <c:idx val="2"/>
            <c:bubble3D val="0"/>
            <c:extLst>
              <c:ext xmlns:c16="http://schemas.microsoft.com/office/drawing/2014/chart" uri="{C3380CC4-5D6E-409C-BE32-E72D297353CC}">
                <c16:uniqueId val="{00000015-2529-416E-84A6-94579E19333D}"/>
              </c:ext>
            </c:extLst>
          </c:dPt>
          <c:dLbls>
            <c:dLbl>
              <c:idx val="0"/>
              <c:delete val="1"/>
              <c:extLst>
                <c:ext xmlns:c15="http://schemas.microsoft.com/office/drawing/2012/chart" uri="{CE6537A1-D6FC-4f65-9D91-7224C49458BB}"/>
                <c:ext xmlns:c16="http://schemas.microsoft.com/office/drawing/2014/chart" uri="{C3380CC4-5D6E-409C-BE32-E72D297353CC}">
                  <c16:uniqueId val="{00000016-2529-416E-84A6-94579E19333D}"/>
                </c:ext>
              </c:extLst>
            </c:dLbl>
            <c:dLbl>
              <c:idx val="1"/>
              <c:delete val="1"/>
              <c:extLst>
                <c:ext xmlns:c15="http://schemas.microsoft.com/office/drawing/2012/chart" uri="{CE6537A1-D6FC-4f65-9D91-7224C49458BB}"/>
                <c:ext xmlns:c16="http://schemas.microsoft.com/office/drawing/2014/chart" uri="{C3380CC4-5D6E-409C-BE32-E72D297353CC}">
                  <c16:uniqueId val="{00000017-2529-416E-84A6-94579E19333D}"/>
                </c:ext>
              </c:extLst>
            </c:dLbl>
            <c:dLbl>
              <c:idx val="2"/>
              <c:layout>
                <c:manualLayout>
                  <c:x val="1.6685222741161915E-3"/>
                  <c:y val="0"/>
                </c:manualLayout>
              </c:layout>
              <c:spPr>
                <a:noFill/>
                <a:ln w="25400">
                  <a:noFill/>
                </a:ln>
              </c:spPr>
              <c:txPr>
                <a:bodyPr/>
                <a:lstStyle/>
                <a:p>
                  <a:pPr>
                    <a:defRPr sz="900" b="0" i="0" u="none" strike="noStrike" baseline="0">
                      <a:solidFill>
                        <a:srgbClr val="000000"/>
                      </a:solidFill>
                      <a:latin typeface="+mn-lt"/>
                      <a:ea typeface="Times New Roman"/>
                      <a:cs typeface="Times New Roman"/>
                    </a:defRPr>
                  </a:pPr>
                  <a:endParaRPr lang="da-DK"/>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5-2529-416E-84A6-94579E19333D}"/>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time'!$C$31:$G$31</c:f>
              <c:numCache>
                <c:formatCode>General</c:formatCode>
                <c:ptCount val="5"/>
                <c:pt idx="0">
                  <c:v>2005</c:v>
                </c:pt>
                <c:pt idx="1">
                  <c:v>2010</c:v>
                </c:pt>
                <c:pt idx="2">
                  <c:v>2015</c:v>
                </c:pt>
                <c:pt idx="3">
                  <c:v>2020</c:v>
                </c:pt>
                <c:pt idx="4">
                  <c:v>2025</c:v>
                </c:pt>
              </c:numCache>
            </c:numRef>
          </c:cat>
          <c:val>
            <c:numRef>
              <c:f>'climate debt over time'!$C$37:$G$37</c:f>
              <c:numCache>
                <c:formatCode>[$$-409]#,##0</c:formatCode>
                <c:ptCount val="5"/>
                <c:pt idx="0">
                  <c:v>162.56185138577089</c:v>
                </c:pt>
                <c:pt idx="1">
                  <c:v>790.69427598545906</c:v>
                </c:pt>
                <c:pt idx="2">
                  <c:v>1606.8005732933671</c:v>
                </c:pt>
              </c:numCache>
            </c:numRef>
          </c:val>
          <c:smooth val="1"/>
          <c:extLst>
            <c:ext xmlns:c16="http://schemas.microsoft.com/office/drawing/2014/chart" uri="{C3380CC4-5D6E-409C-BE32-E72D297353CC}">
              <c16:uniqueId val="{00000018-2529-416E-84A6-94579E19333D}"/>
            </c:ext>
          </c:extLst>
        </c:ser>
        <c:dLbls>
          <c:showLegendKey val="0"/>
          <c:showVal val="0"/>
          <c:showCatName val="0"/>
          <c:showSerName val="0"/>
          <c:showPercent val="0"/>
          <c:showBubbleSize val="0"/>
        </c:dLbls>
        <c:marker val="1"/>
        <c:smooth val="0"/>
        <c:axId val="322890968"/>
        <c:axId val="1"/>
      </c:lineChart>
      <c:catAx>
        <c:axId val="322890968"/>
        <c:scaling>
          <c:orientation val="minMax"/>
        </c:scaling>
        <c:delete val="0"/>
        <c:axPos val="b"/>
        <c:majorGridlines>
          <c:spPr>
            <a:ln w="3175">
              <a:solidFill>
                <a:srgbClr val="FFCC00"/>
              </a:solidFill>
              <a:prstDash val="solid"/>
            </a:ln>
          </c:spPr>
        </c:majorGridlines>
        <c:numFmt formatCode="General" sourceLinked="1"/>
        <c:majorTickMark val="out"/>
        <c:minorTickMark val="none"/>
        <c:tickLblPos val="nextTo"/>
        <c:spPr>
          <a:ln w="3175">
            <a:solidFill>
              <a:srgbClr val="FFCC00"/>
            </a:solidFill>
            <a:prstDash val="solid"/>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1"/>
        <c:noMultiLvlLbl val="0"/>
      </c:catAx>
      <c:valAx>
        <c:axId val="1"/>
        <c:scaling>
          <c:logBase val="10"/>
          <c:orientation val="minMax"/>
          <c:min val="1"/>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100" b="0" i="0" u="none" strike="noStrike" baseline="0">
                <a:solidFill>
                  <a:srgbClr val="000000"/>
                </a:solidFill>
                <a:latin typeface="+mn-lt"/>
                <a:ea typeface="Arial"/>
                <a:cs typeface="Arial"/>
              </a:defRPr>
            </a:pPr>
            <a:endParaRPr lang="da-DK"/>
          </a:p>
        </c:txPr>
        <c:crossAx val="322890968"/>
        <c:crosses val="autoZero"/>
        <c:crossBetween val="midCat"/>
        <c:majorUnit val="10"/>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3175">
      <a:noFill/>
      <a:prstDash val="solid"/>
    </a:ln>
  </c:spPr>
  <c:txPr>
    <a:bodyPr/>
    <a:lstStyle/>
    <a:p>
      <a:pPr>
        <a:defRPr sz="1525" b="0" i="0" u="none" strike="noStrike" baseline="0">
          <a:solidFill>
            <a:srgbClr val="000000"/>
          </a:solidFill>
          <a:latin typeface="Arial"/>
          <a:ea typeface="Arial"/>
          <a:cs typeface="Arial"/>
        </a:defRPr>
      </a:pPr>
      <a:endParaRPr lang="da-DK"/>
    </a:p>
  </c:txPr>
  <c:printSettings>
    <c:headerFooter alignWithMargins="0"/>
    <c:pageMargins b="1" l="0.75000000000000044" r="0.75000000000000044" t="1" header="0" footer="0"/>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Global Climate Debt and Payments </a:t>
            </a:r>
          </a:p>
          <a:p>
            <a:pPr>
              <a:defRPr sz="1100" b="0" i="0" u="none" strike="noStrike" baseline="0">
                <a:solidFill>
                  <a:srgbClr val="000000"/>
                </a:solidFill>
                <a:latin typeface="+mn-lt"/>
                <a:ea typeface="Arial"/>
                <a:cs typeface="Arial"/>
              </a:defRPr>
            </a:pPr>
            <a:r>
              <a:rPr lang="da-DK" sz="1100" b="1" i="0" u="none" strike="noStrike" baseline="0">
                <a:solidFill>
                  <a:srgbClr val="333333"/>
                </a:solidFill>
                <a:latin typeface="+mn-lt"/>
                <a:cs typeface="Times New Roman"/>
              </a:rPr>
              <a:t>over time in billion US$</a:t>
            </a:r>
          </a:p>
        </c:rich>
      </c:tx>
      <c:layout>
        <c:manualLayout>
          <c:xMode val="edge"/>
          <c:yMode val="edge"/>
          <c:x val="0.28679974741291547"/>
          <c:y val="4.1416322959630048E-2"/>
        </c:manualLayout>
      </c:layout>
      <c:overlay val="0"/>
      <c:spPr>
        <a:noFill/>
        <a:ln w="25400">
          <a:noFill/>
        </a:ln>
      </c:spPr>
    </c:title>
    <c:autoTitleDeleted val="0"/>
    <c:plotArea>
      <c:layout>
        <c:manualLayout>
          <c:layoutTarget val="inner"/>
          <c:xMode val="edge"/>
          <c:yMode val="edge"/>
          <c:x val="0.14837331820008987"/>
          <c:y val="0.13782402199725036"/>
          <c:w val="0.79514601215388614"/>
          <c:h val="0.74994050743657048"/>
        </c:manualLayout>
      </c:layout>
      <c:lineChart>
        <c:grouping val="standard"/>
        <c:varyColors val="0"/>
        <c:ser>
          <c:idx val="2"/>
          <c:order val="0"/>
          <c:tx>
            <c:strRef>
              <c:f>'climate debt over time'!$P$28</c:f>
              <c:strCache>
                <c:ptCount val="1"/>
                <c:pt idx="0">
                  <c:v>Total in billion US$</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Pt>
            <c:idx val="2"/>
            <c:bubble3D val="0"/>
            <c:spPr>
              <a:ln w="25400">
                <a:solidFill>
                  <a:schemeClr val="tx1">
                    <a:lumMod val="50000"/>
                    <a:lumOff val="50000"/>
                  </a:schemeClr>
                </a:solidFill>
                <a:prstDash val="solid"/>
              </a:ln>
            </c:spPr>
            <c:extLst>
              <c:ext xmlns:c16="http://schemas.microsoft.com/office/drawing/2014/chart" uri="{C3380CC4-5D6E-409C-BE32-E72D297353CC}">
                <c16:uniqueId val="{00000001-6429-446C-872B-EC0229251EA8}"/>
              </c:ext>
            </c:extLst>
          </c:dPt>
          <c:dLbls>
            <c:dLbl>
              <c:idx val="0"/>
              <c:delete val="1"/>
              <c:extLst>
                <c:ext xmlns:c15="http://schemas.microsoft.com/office/drawing/2012/chart" uri="{CE6537A1-D6FC-4f65-9D91-7224C49458BB}"/>
                <c:ext xmlns:c16="http://schemas.microsoft.com/office/drawing/2014/chart" uri="{C3380CC4-5D6E-409C-BE32-E72D297353CC}">
                  <c16:uniqueId val="{00000002-6429-446C-872B-EC0229251EA8}"/>
                </c:ext>
              </c:extLst>
            </c:dLbl>
            <c:dLbl>
              <c:idx val="1"/>
              <c:delete val="1"/>
              <c:extLst>
                <c:ext xmlns:c15="http://schemas.microsoft.com/office/drawing/2012/chart" uri="{CE6537A1-D6FC-4f65-9D91-7224C49458BB}"/>
                <c:ext xmlns:c16="http://schemas.microsoft.com/office/drawing/2014/chart" uri="{C3380CC4-5D6E-409C-BE32-E72D297353CC}">
                  <c16:uniqueId val="{00000003-6429-446C-872B-EC0229251EA8}"/>
                </c:ext>
              </c:extLst>
            </c:dLbl>
            <c:spPr>
              <a:solidFill>
                <a:schemeClr val="bg1"/>
              </a:solid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time'!$Q$27:$T$27</c:f>
              <c:numCache>
                <c:formatCode>General</c:formatCode>
                <c:ptCount val="4"/>
                <c:pt idx="0">
                  <c:v>2005</c:v>
                </c:pt>
                <c:pt idx="1">
                  <c:v>2010</c:v>
                </c:pt>
                <c:pt idx="2">
                  <c:v>2015</c:v>
                </c:pt>
                <c:pt idx="3">
                  <c:v>2020</c:v>
                </c:pt>
              </c:numCache>
            </c:numRef>
          </c:cat>
          <c:val>
            <c:numRef>
              <c:f>'climate debt over time'!$Q$28:$T$28</c:f>
              <c:numCache>
                <c:formatCode>[$$-409]#,##0</c:formatCode>
                <c:ptCount val="4"/>
                <c:pt idx="0">
                  <c:v>794</c:v>
                </c:pt>
                <c:pt idx="1">
                  <c:v>2595</c:v>
                </c:pt>
                <c:pt idx="2">
                  <c:v>5880</c:v>
                </c:pt>
              </c:numCache>
            </c:numRef>
          </c:val>
          <c:smooth val="1"/>
          <c:extLst>
            <c:ext xmlns:c16="http://schemas.microsoft.com/office/drawing/2014/chart" uri="{C3380CC4-5D6E-409C-BE32-E72D297353CC}">
              <c16:uniqueId val="{00000004-6429-446C-872B-EC0229251EA8}"/>
            </c:ext>
          </c:extLst>
        </c:ser>
        <c:ser>
          <c:idx val="0"/>
          <c:order val="1"/>
          <c:tx>
            <c:strRef>
              <c:f>'climate debt over time'!$P$29</c:f>
              <c:strCache>
                <c:ptCount val="1"/>
                <c:pt idx="0">
                  <c:v>Paid in billion US$</c:v>
                </c:pt>
              </c:strCache>
            </c:strRef>
          </c:tx>
          <c:spPr>
            <a:ln w="25400">
              <a:solidFill>
                <a:schemeClr val="accent2"/>
              </a:solidFill>
              <a:prstDash val="solid"/>
            </a:ln>
          </c:spPr>
          <c:marker>
            <c:symbol val="circle"/>
            <c:size val="5"/>
            <c:spPr>
              <a:solidFill>
                <a:schemeClr val="accent2"/>
              </a:solidFill>
              <a:ln>
                <a:solidFill>
                  <a:schemeClr val="accent2"/>
                </a:solidFill>
                <a:prstDash val="solid"/>
              </a:ln>
            </c:spPr>
          </c:marker>
          <c:dPt>
            <c:idx val="2"/>
            <c:bubble3D val="0"/>
            <c:extLst>
              <c:ext xmlns:c16="http://schemas.microsoft.com/office/drawing/2014/chart" uri="{C3380CC4-5D6E-409C-BE32-E72D297353CC}">
                <c16:uniqueId val="{00000005-6429-446C-872B-EC0229251EA8}"/>
              </c:ext>
            </c:extLst>
          </c:dPt>
          <c:dLbls>
            <c:dLbl>
              <c:idx val="0"/>
              <c:delete val="1"/>
              <c:extLst>
                <c:ext xmlns:c15="http://schemas.microsoft.com/office/drawing/2012/chart" uri="{CE6537A1-D6FC-4f65-9D91-7224C49458BB}"/>
                <c:ext xmlns:c16="http://schemas.microsoft.com/office/drawing/2014/chart" uri="{C3380CC4-5D6E-409C-BE32-E72D297353CC}">
                  <c16:uniqueId val="{00000006-6429-446C-872B-EC0229251EA8}"/>
                </c:ext>
              </c:extLst>
            </c:dLbl>
            <c:dLbl>
              <c:idx val="1"/>
              <c:delete val="1"/>
              <c:extLst>
                <c:ext xmlns:c15="http://schemas.microsoft.com/office/drawing/2012/chart" uri="{CE6537A1-D6FC-4f65-9D91-7224C49458BB}"/>
                <c:ext xmlns:c16="http://schemas.microsoft.com/office/drawing/2014/chart" uri="{C3380CC4-5D6E-409C-BE32-E72D297353CC}">
                  <c16:uniqueId val="{00000007-6429-446C-872B-EC0229251EA8}"/>
                </c:ext>
              </c:extLst>
            </c:dLbl>
            <c:dLbl>
              <c:idx val="2"/>
              <c:layout>
                <c:manualLayout>
                  <c:x val="0"/>
                  <c:y val="-1.1204481792717087E-2"/>
                </c:manualLayout>
              </c:layout>
              <c:spPr>
                <a:solidFill>
                  <a:schemeClr val="bg1"/>
                </a:solidFill>
                <a:ln w="25400">
                  <a:noFill/>
                </a:ln>
              </c:spPr>
              <c:txPr>
                <a:bodyPr anchorCtr="0"/>
                <a:lstStyle/>
                <a:p>
                  <a:pPr algn="ctr">
                    <a:defRPr lang="da-DK" sz="900" b="0" i="0" u="none" strike="noStrike" kern="1200" baseline="0">
                      <a:solidFill>
                        <a:srgbClr val="000000"/>
                      </a:solidFill>
                      <a:latin typeface="+mn-lt"/>
                      <a:ea typeface="Times New Roman"/>
                      <a:cs typeface="Times New Roman"/>
                    </a:defRPr>
                  </a:pPr>
                  <a:endParaRPr lang="da-DK"/>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6429-446C-872B-EC0229251EA8}"/>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time'!$Q$27:$T$27</c:f>
              <c:numCache>
                <c:formatCode>General</c:formatCode>
                <c:ptCount val="4"/>
                <c:pt idx="0">
                  <c:v>2005</c:v>
                </c:pt>
                <c:pt idx="1">
                  <c:v>2010</c:v>
                </c:pt>
                <c:pt idx="2">
                  <c:v>2015</c:v>
                </c:pt>
                <c:pt idx="3">
                  <c:v>2020</c:v>
                </c:pt>
              </c:numCache>
            </c:numRef>
          </c:cat>
          <c:val>
            <c:numRef>
              <c:f>'climate debt over time'!$Q$29:$T$29</c:f>
              <c:numCache>
                <c:formatCode>[$$-409]#,##0</c:formatCode>
                <c:ptCount val="4"/>
                <c:pt idx="0">
                  <c:v>0</c:v>
                </c:pt>
                <c:pt idx="1">
                  <c:v>0</c:v>
                </c:pt>
                <c:pt idx="2">
                  <c:v>23</c:v>
                </c:pt>
              </c:numCache>
            </c:numRef>
          </c:val>
          <c:smooth val="1"/>
          <c:extLst>
            <c:ext xmlns:c16="http://schemas.microsoft.com/office/drawing/2014/chart" uri="{C3380CC4-5D6E-409C-BE32-E72D297353CC}">
              <c16:uniqueId val="{00000008-6429-446C-872B-EC0229251EA8}"/>
            </c:ext>
          </c:extLst>
        </c:ser>
        <c:dLbls>
          <c:showLegendKey val="0"/>
          <c:showVal val="0"/>
          <c:showCatName val="0"/>
          <c:showSerName val="0"/>
          <c:showPercent val="0"/>
          <c:showBubbleSize val="0"/>
        </c:dLbls>
        <c:marker val="1"/>
        <c:smooth val="0"/>
        <c:axId val="257342408"/>
        <c:axId val="1"/>
      </c:lineChart>
      <c:catAx>
        <c:axId val="257342408"/>
        <c:scaling>
          <c:orientation val="minMax"/>
        </c:scaling>
        <c:delete val="0"/>
        <c:axPos val="b"/>
        <c:minorGridlines>
          <c:spPr>
            <a:ln>
              <a:solidFill>
                <a:srgbClr val="FFCC00"/>
              </a:solidFill>
            </a:ln>
          </c:spPr>
        </c:minorGridlines>
        <c:numFmt formatCode="General" sourceLinked="1"/>
        <c:majorTickMark val="out"/>
        <c:minorTickMark val="none"/>
        <c:tickLblPos val="nextTo"/>
        <c:spPr>
          <a:ln w="3175">
            <a:solidFill>
              <a:srgbClr val="FFCC00"/>
            </a:solidFill>
            <a:prstDash val="solid"/>
          </a:ln>
        </c:spPr>
        <c:txPr>
          <a:bodyPr rot="0" vert="horz"/>
          <a:lstStyle/>
          <a:p>
            <a:pPr>
              <a:defRPr sz="1125" b="0" i="0" u="none" strike="noStrike" baseline="0">
                <a:solidFill>
                  <a:srgbClr val="000000"/>
                </a:solidFill>
                <a:latin typeface="+mn-lt"/>
                <a:ea typeface="Arial"/>
                <a:cs typeface="Arial"/>
              </a:defRPr>
            </a:pPr>
            <a:endParaRPr lang="da-DK"/>
          </a:p>
        </c:txPr>
        <c:crossAx val="1"/>
        <c:crosses val="autoZero"/>
        <c:auto val="1"/>
        <c:lblAlgn val="ctr"/>
        <c:lblOffset val="100"/>
        <c:tickLblSkip val="1"/>
        <c:tickMarkSkip val="2"/>
        <c:noMultiLvlLbl val="0"/>
      </c:catAx>
      <c:valAx>
        <c:axId val="1"/>
        <c:scaling>
          <c:orientation val="minMax"/>
          <c:max val="8000"/>
          <c:min val="0"/>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125" b="0" i="0" u="none" strike="noStrike" baseline="0">
                <a:solidFill>
                  <a:srgbClr val="000000"/>
                </a:solidFill>
                <a:latin typeface="+mn-lt"/>
                <a:ea typeface="Arial"/>
                <a:cs typeface="Arial"/>
              </a:defRPr>
            </a:pPr>
            <a:endParaRPr lang="da-DK"/>
          </a:p>
        </c:txPr>
        <c:crossAx val="257342408"/>
        <c:crosses val="autoZero"/>
        <c:crossBetween val="midCat"/>
      </c:valAx>
      <c:spPr>
        <a:solidFill>
          <a:schemeClr val="bg1">
            <a:lumMod val="95000"/>
          </a:schemeClr>
        </a:solidFill>
        <a:ln>
          <a:solidFill>
            <a:srgbClr val="FFCC00"/>
          </a:solidFill>
        </a:ln>
      </c:spPr>
    </c:plotArea>
    <c:plotVisOnly val="1"/>
    <c:dispBlanksAs val="gap"/>
    <c:showDLblsOverMax val="0"/>
  </c:chart>
  <c:spPr>
    <a:solidFill>
      <a:srgbClr val="FFCC00"/>
    </a:solidFill>
    <a:ln w="9525">
      <a:noFill/>
    </a:ln>
  </c:spPr>
  <c:txPr>
    <a:bodyPr/>
    <a:lstStyle/>
    <a:p>
      <a:pPr>
        <a:defRPr sz="1100" b="0" i="0" u="none" strike="noStrike" baseline="0">
          <a:solidFill>
            <a:srgbClr val="000000"/>
          </a:solidFill>
          <a:latin typeface="Arial"/>
          <a:ea typeface="Arial"/>
          <a:cs typeface="Arial"/>
        </a:defRPr>
      </a:pPr>
      <a:endParaRPr lang="da-DK"/>
    </a:p>
  </c:txPr>
  <c:printSettings>
    <c:headerFooter alignWithMargins="0"/>
    <c:pageMargins b="1" l="0.75000000000000089" r="0.75000000000000089"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00262467191607E-2"/>
          <c:y val="0.12392041994750656"/>
          <c:w val="0.84390471945723766"/>
          <c:h val="0.79460976377952741"/>
        </c:manualLayout>
      </c:layout>
      <c:lineChart>
        <c:grouping val="standard"/>
        <c:varyColors val="0"/>
        <c:ser>
          <c:idx val="0"/>
          <c:order val="0"/>
          <c:tx>
            <c:strRef>
              <c:f>'climate debt over time'!$N$32</c:f>
              <c:strCache>
                <c:ptCount val="1"/>
                <c:pt idx="0">
                  <c:v>(world average)</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ln>
            </c:spPr>
          </c:marker>
          <c:dPt>
            <c:idx val="2"/>
            <c:bubble3D val="0"/>
            <c:spPr>
              <a:ln w="25400">
                <a:solidFill>
                  <a:schemeClr val="tx1">
                    <a:lumMod val="50000"/>
                    <a:lumOff val="50000"/>
                  </a:schemeClr>
                </a:solidFill>
                <a:prstDash val="solid"/>
              </a:ln>
            </c:spPr>
            <c:extLst>
              <c:ext xmlns:c16="http://schemas.microsoft.com/office/drawing/2014/chart" uri="{C3380CC4-5D6E-409C-BE32-E72D297353CC}">
                <c16:uniqueId val="{0000000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3-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time'!$O$32:$S$32</c:f>
              <c:numCache>
                <c:formatCode>General</c:formatCode>
                <c:ptCount val="5"/>
                <c:pt idx="0">
                  <c:v>100</c:v>
                </c:pt>
                <c:pt idx="1">
                  <c:v>100</c:v>
                </c:pt>
                <c:pt idx="2">
                  <c:v>100</c:v>
                </c:pt>
              </c:numCache>
            </c:numRef>
          </c:val>
          <c:smooth val="0"/>
          <c:extLst>
            <c:ext xmlns:c16="http://schemas.microsoft.com/office/drawing/2014/chart" uri="{C3380CC4-5D6E-409C-BE32-E72D297353CC}">
              <c16:uniqueId val="{00000004-D385-4294-933C-3426B58CD954}"/>
            </c:ext>
          </c:extLst>
        </c:ser>
        <c:ser>
          <c:idx val="1"/>
          <c:order val="1"/>
          <c:tx>
            <c:strRef>
              <c:f>'climate debt over time'!$N$33</c:f>
              <c:strCache>
                <c:ptCount val="1"/>
                <c:pt idx="0">
                  <c:v>United Kingdom</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extLst>
              <c:ext xmlns:c16="http://schemas.microsoft.com/office/drawing/2014/chart" uri="{C3380CC4-5D6E-409C-BE32-E72D297353CC}">
                <c16:uniqueId val="{00000005-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6-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7-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time'!$O$33:$S$33</c:f>
              <c:numCache>
                <c:formatCode>0.00</c:formatCode>
                <c:ptCount val="5"/>
                <c:pt idx="0">
                  <c:v>166.95118638176658</c:v>
                </c:pt>
                <c:pt idx="1">
                  <c:v>194.92049850972967</c:v>
                </c:pt>
                <c:pt idx="2">
                  <c:v>132.57721037527187</c:v>
                </c:pt>
              </c:numCache>
            </c:numRef>
          </c:val>
          <c:smooth val="1"/>
          <c:extLst>
            <c:ext xmlns:c16="http://schemas.microsoft.com/office/drawing/2014/chart" uri="{C3380CC4-5D6E-409C-BE32-E72D297353CC}">
              <c16:uniqueId val="{00000008-D385-4294-933C-3426B58CD954}"/>
            </c:ext>
          </c:extLst>
        </c:ser>
        <c:ser>
          <c:idx val="2"/>
          <c:order val="2"/>
          <c:tx>
            <c:strRef>
              <c:f>'climate debt over time'!$N$34</c:f>
              <c:strCache>
                <c:ptCount val="1"/>
                <c:pt idx="0">
                  <c:v>China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9-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A-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B-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time'!$O$34:$S$34</c:f>
              <c:numCache>
                <c:formatCode>0.00</c:formatCode>
                <c:ptCount val="5"/>
                <c:pt idx="0">
                  <c:v>20.813695246078634</c:v>
                </c:pt>
                <c:pt idx="1">
                  <c:v>37.201531471224783</c:v>
                </c:pt>
                <c:pt idx="2">
                  <c:v>76.462544227185461</c:v>
                </c:pt>
              </c:numCache>
            </c:numRef>
          </c:val>
          <c:smooth val="1"/>
          <c:extLst>
            <c:ext xmlns:c16="http://schemas.microsoft.com/office/drawing/2014/chart" uri="{C3380CC4-5D6E-409C-BE32-E72D297353CC}">
              <c16:uniqueId val="{0000000C-D385-4294-933C-3426B58CD954}"/>
            </c:ext>
          </c:extLst>
        </c:ser>
        <c:ser>
          <c:idx val="3"/>
          <c:order val="3"/>
          <c:tx>
            <c:strRef>
              <c:f>'climate debt over time'!$N$35</c:f>
              <c:strCache>
                <c:ptCount val="1"/>
                <c:pt idx="0">
                  <c:v>Algeria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D-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0E-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0F-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time'!$O$35:$S$35</c:f>
              <c:numCache>
                <c:formatCode>0.00</c:formatCode>
                <c:ptCount val="5"/>
                <c:pt idx="0">
                  <c:v>1.1034789931270339</c:v>
                </c:pt>
                <c:pt idx="1">
                  <c:v>7.122332487830116</c:v>
                </c:pt>
                <c:pt idx="2">
                  <c:v>15.278230146208207</c:v>
                </c:pt>
              </c:numCache>
            </c:numRef>
          </c:val>
          <c:smooth val="1"/>
          <c:extLst>
            <c:ext xmlns:c16="http://schemas.microsoft.com/office/drawing/2014/chart" uri="{C3380CC4-5D6E-409C-BE32-E72D297353CC}">
              <c16:uniqueId val="{00000010-D385-4294-933C-3426B58CD954}"/>
            </c:ext>
          </c:extLst>
        </c:ser>
        <c:ser>
          <c:idx val="4"/>
          <c:order val="4"/>
          <c:tx>
            <c:strRef>
              <c:f>'climate debt over time'!$N$36</c:f>
              <c:strCache>
                <c:ptCount val="1"/>
                <c:pt idx="0">
                  <c:v>Australia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11-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2-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3-D385-4294-933C-3426B58CD954}"/>
                </c:ext>
              </c:extLst>
            </c:dLbl>
            <c:dLbl>
              <c:idx val="2"/>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1-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time'!$O$36:$S$36</c:f>
              <c:numCache>
                <c:formatCode>0.00</c:formatCode>
                <c:ptCount val="5"/>
                <c:pt idx="0">
                  <c:v>748.68060505833091</c:v>
                </c:pt>
                <c:pt idx="1">
                  <c:v>902.04820474078565</c:v>
                </c:pt>
                <c:pt idx="2">
                  <c:v>741.41857022246552</c:v>
                </c:pt>
              </c:numCache>
            </c:numRef>
          </c:val>
          <c:smooth val="1"/>
          <c:extLst>
            <c:ext xmlns:c16="http://schemas.microsoft.com/office/drawing/2014/chart" uri="{C3380CC4-5D6E-409C-BE32-E72D297353CC}">
              <c16:uniqueId val="{00000014-D385-4294-933C-3426B58CD954}"/>
            </c:ext>
          </c:extLst>
        </c:ser>
        <c:ser>
          <c:idx val="5"/>
          <c:order val="5"/>
          <c:tx>
            <c:strRef>
              <c:f>'climate debt over time'!$N$37</c:f>
              <c:strCache>
                <c:ptCount val="1"/>
                <c:pt idx="0">
                  <c:v>Germany</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noFill/>
              </a:ln>
            </c:spPr>
          </c:marker>
          <c:dPt>
            <c:idx val="2"/>
            <c:bubble3D val="0"/>
            <c:extLst>
              <c:ext xmlns:c16="http://schemas.microsoft.com/office/drawing/2014/chart" uri="{C3380CC4-5D6E-409C-BE32-E72D297353CC}">
                <c16:uniqueId val="{00000015-D385-4294-933C-3426B58CD954}"/>
              </c:ext>
            </c:extLst>
          </c:dPt>
          <c:dLbls>
            <c:dLbl>
              <c:idx val="0"/>
              <c:delete val="1"/>
              <c:extLst>
                <c:ext xmlns:c15="http://schemas.microsoft.com/office/drawing/2012/chart" uri="{CE6537A1-D6FC-4f65-9D91-7224C49458BB}"/>
                <c:ext xmlns:c16="http://schemas.microsoft.com/office/drawing/2014/chart" uri="{C3380CC4-5D6E-409C-BE32-E72D297353CC}">
                  <c16:uniqueId val="{00000016-D385-4294-933C-3426B58CD954}"/>
                </c:ext>
              </c:extLst>
            </c:dLbl>
            <c:dLbl>
              <c:idx val="1"/>
              <c:delete val="1"/>
              <c:extLst>
                <c:ext xmlns:c15="http://schemas.microsoft.com/office/drawing/2012/chart" uri="{CE6537A1-D6FC-4f65-9D91-7224C49458BB}"/>
                <c:ext xmlns:c16="http://schemas.microsoft.com/office/drawing/2014/chart" uri="{C3380CC4-5D6E-409C-BE32-E72D297353CC}">
                  <c16:uniqueId val="{00000017-D385-4294-933C-3426B58CD954}"/>
                </c:ext>
              </c:extLst>
            </c:dLbl>
            <c:dLbl>
              <c:idx val="2"/>
              <c:spPr/>
              <c:txPr>
                <a:bodyPr anchorCtr="0"/>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15-D385-4294-933C-3426B58CD954}"/>
                </c:ext>
              </c:extLst>
            </c:dLbl>
            <c:spPr>
              <a:noFill/>
              <a:ln w="25400">
                <a:noFill/>
              </a:ln>
            </c:spPr>
            <c:txPr>
              <a:bodyPr wrap="square" lIns="38100" tIns="19050" rIns="38100" bIns="19050" anchor="ctr" anchorCtr="0">
                <a:spAutoFit/>
              </a:bodyPr>
              <a:lstStyle/>
              <a:p>
                <a:pPr algn="ctr" rtl="0">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'climate debt over time'!$O$31:$S$31</c:f>
              <c:numCache>
                <c:formatCode>General</c:formatCode>
                <c:ptCount val="5"/>
                <c:pt idx="0">
                  <c:v>2005</c:v>
                </c:pt>
                <c:pt idx="1">
                  <c:v>2010</c:v>
                </c:pt>
                <c:pt idx="2">
                  <c:v>2015</c:v>
                </c:pt>
                <c:pt idx="3">
                  <c:v>2020</c:v>
                </c:pt>
                <c:pt idx="4">
                  <c:v>2025</c:v>
                </c:pt>
              </c:numCache>
            </c:numRef>
          </c:cat>
          <c:val>
            <c:numRef>
              <c:f>'climate debt over time'!$O$37:$S$37</c:f>
              <c:numCache>
                <c:formatCode>0.00</c:formatCode>
                <c:ptCount val="5"/>
                <c:pt idx="0">
                  <c:v>136.11578717255557</c:v>
                </c:pt>
                <c:pt idx="1">
                  <c:v>205.39459646850835</c:v>
                </c:pt>
                <c:pt idx="2">
                  <c:v>194.91359401128625</c:v>
                </c:pt>
              </c:numCache>
            </c:numRef>
          </c:val>
          <c:smooth val="1"/>
          <c:extLst>
            <c:ext xmlns:c16="http://schemas.microsoft.com/office/drawing/2014/chart" uri="{C3380CC4-5D6E-409C-BE32-E72D297353CC}">
              <c16:uniqueId val="{00000018-D385-4294-933C-3426B58CD954}"/>
            </c:ext>
          </c:extLst>
        </c:ser>
        <c:dLbls>
          <c:showLegendKey val="0"/>
          <c:showVal val="0"/>
          <c:showCatName val="0"/>
          <c:showSerName val="0"/>
          <c:showPercent val="0"/>
          <c:showBubbleSize val="0"/>
        </c:dLbls>
        <c:marker val="1"/>
        <c:smooth val="0"/>
        <c:axId val="323657512"/>
        <c:axId val="1"/>
      </c:lineChart>
      <c:catAx>
        <c:axId val="323657512"/>
        <c:scaling>
          <c:orientation val="minMax"/>
        </c:scaling>
        <c:delete val="0"/>
        <c:axPos val="b"/>
        <c:majorGridlines>
          <c:spPr>
            <a:ln>
              <a:solidFill>
                <a:srgbClr val="FFCC00"/>
              </a:solidFill>
            </a:ln>
          </c:spPr>
        </c:majorGridlines>
        <c:numFmt formatCode="General" sourceLinked="1"/>
        <c:majorTickMark val="out"/>
        <c:minorTickMark val="none"/>
        <c:tickLblPos val="nextTo"/>
        <c:spPr>
          <a:ln>
            <a:solidFill>
              <a:srgbClr val="FFCC00"/>
            </a:solidFill>
          </a:ln>
        </c:spPr>
        <c:txPr>
          <a:bodyPr rot="0" vert="horz"/>
          <a:lstStyle/>
          <a:p>
            <a:pPr>
              <a:defRPr sz="1100" b="0" i="0" u="none" strike="noStrike" baseline="0">
                <a:solidFill>
                  <a:srgbClr val="000000"/>
                </a:solidFill>
                <a:latin typeface="+mn-lt"/>
                <a:ea typeface="Arial"/>
                <a:cs typeface="Arial"/>
              </a:defRPr>
            </a:pPr>
            <a:endParaRPr lang="da-DK"/>
          </a:p>
        </c:txPr>
        <c:crossAx val="1"/>
        <c:crosses val="autoZero"/>
        <c:auto val="1"/>
        <c:lblAlgn val="ctr"/>
        <c:lblOffset val="100"/>
        <c:noMultiLvlLbl val="0"/>
      </c:catAx>
      <c:valAx>
        <c:axId val="1"/>
        <c:scaling>
          <c:orientation val="minMax"/>
          <c:min val="0"/>
        </c:scaling>
        <c:delete val="0"/>
        <c:axPos val="l"/>
        <c:majorGridlines>
          <c:spPr>
            <a:ln>
              <a:solidFill>
                <a:srgbClr val="FFCC00"/>
              </a:solidFill>
            </a:ln>
          </c:spPr>
        </c:majorGridlines>
        <c:numFmt formatCode="General" sourceLinked="1"/>
        <c:majorTickMark val="out"/>
        <c:minorTickMark val="none"/>
        <c:tickLblPos val="nextTo"/>
        <c:spPr>
          <a:ln>
            <a:solidFill>
              <a:srgbClr val="FFCC00"/>
            </a:solidFill>
          </a:ln>
        </c:spPr>
        <c:txPr>
          <a:bodyPr rot="0" vert="horz"/>
          <a:lstStyle/>
          <a:p>
            <a:pPr>
              <a:defRPr sz="1100" b="0" i="0" u="none" strike="noStrike" baseline="0">
                <a:solidFill>
                  <a:srgbClr val="000000"/>
                </a:solidFill>
                <a:latin typeface="+mn-lt"/>
                <a:ea typeface="Arial"/>
                <a:cs typeface="Arial"/>
              </a:defRPr>
            </a:pPr>
            <a:endParaRPr lang="da-DK"/>
          </a:p>
        </c:txPr>
        <c:crossAx val="323657512"/>
        <c:crosses val="autoZero"/>
        <c:crossBetween val="midCat"/>
      </c:valAx>
      <c:spPr>
        <a:solidFill>
          <a:schemeClr val="bg1">
            <a:lumMod val="95000"/>
          </a:schemeClr>
        </a:solidFill>
        <a:ln w="6350">
          <a:solidFill>
            <a:srgbClr val="FFCC00"/>
          </a:solidFill>
        </a:ln>
      </c:spPr>
    </c:plotArea>
    <c:plotVisOnly val="1"/>
    <c:dispBlanksAs val="gap"/>
    <c:showDLblsOverMax val="0"/>
  </c:chart>
  <c:spPr>
    <a:solidFill>
      <a:srgbClr val="FFCC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150040455469379E-2"/>
          <c:y val="9.4972583872560468E-2"/>
          <c:w val="0.86039883172498177"/>
          <c:h val="0.82385572100517135"/>
        </c:manualLayout>
      </c:layout>
      <c:lineChart>
        <c:grouping val="standard"/>
        <c:varyColors val="0"/>
        <c:ser>
          <c:idx val="0"/>
          <c:order val="0"/>
          <c:tx>
            <c:strRef>
              <c:f>'share of GDP(ppp-$)'!$B$32</c:f>
              <c:strCache>
                <c:ptCount val="1"/>
                <c:pt idx="0">
                  <c:v>United States</c:v>
                </c:pt>
              </c:strCache>
            </c:strRef>
          </c:tx>
          <c:spPr>
            <a:ln w="25400">
              <a:solidFill>
                <a:srgbClr val="FFC000"/>
              </a:solidFill>
              <a:prstDash val="solid"/>
            </a:ln>
          </c:spPr>
          <c:marker>
            <c:symbol val="circle"/>
            <c:size val="5"/>
            <c:spPr>
              <a:solidFill>
                <a:srgbClr val="FFC000"/>
              </a:solidFill>
              <a:ln>
                <a:solidFill>
                  <a:srgbClr val="FFC000"/>
                </a:solidFill>
              </a:ln>
            </c:spPr>
          </c:marker>
          <c:dPt>
            <c:idx val="2"/>
            <c:bubble3D val="0"/>
            <c:spPr>
              <a:ln w="25400">
                <a:solidFill>
                  <a:srgbClr val="FFC000"/>
                </a:solidFill>
                <a:prstDash val="solid"/>
              </a:ln>
            </c:spPr>
            <c:extLst>
              <c:ext xmlns:c16="http://schemas.microsoft.com/office/drawing/2014/chart" uri="{C3380CC4-5D6E-409C-BE32-E72D297353CC}">
                <c16:uniqueId val="{0000000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GDP(ppp-$)'!$C$32:$F$32</c:f>
              <c:numCache>
                <c:formatCode>0.00%</c:formatCode>
                <c:ptCount val="4"/>
                <c:pt idx="0">
                  <c:v>5.2828643076881189E-3</c:v>
                </c:pt>
                <c:pt idx="1">
                  <c:v>7.9661705806554784E-3</c:v>
                </c:pt>
                <c:pt idx="2">
                  <c:v>8.9017015947771925E-3</c:v>
                </c:pt>
              </c:numCache>
            </c:numRef>
          </c:val>
          <c:smooth val="1"/>
          <c:extLst>
            <c:ext xmlns:c16="http://schemas.microsoft.com/office/drawing/2014/chart" uri="{C3380CC4-5D6E-409C-BE32-E72D297353CC}">
              <c16:uniqueId val="{00000004-4088-426F-B08B-FA3BB5E263D7}"/>
            </c:ext>
          </c:extLst>
        </c:ser>
        <c:ser>
          <c:idx val="1"/>
          <c:order val="1"/>
          <c:tx>
            <c:strRef>
              <c:f>'share of GDP(ppp-$)'!$B$33</c:f>
              <c:strCache>
                <c:ptCount val="1"/>
                <c:pt idx="0">
                  <c:v>Canada</c:v>
                </c:pt>
              </c:strCache>
            </c:strRef>
          </c:tx>
          <c:spPr>
            <a:ln w="25400">
              <a:solidFill>
                <a:srgbClr val="00B050"/>
              </a:solidFill>
              <a:prstDash val="solid"/>
            </a:ln>
          </c:spPr>
          <c:marker>
            <c:symbol val="circle"/>
            <c:size val="5"/>
            <c:spPr>
              <a:solidFill>
                <a:srgbClr val="00B050"/>
              </a:solidFill>
              <a:ln>
                <a:solidFill>
                  <a:srgbClr val="00B050"/>
                </a:solidFill>
              </a:ln>
            </c:spPr>
          </c:marker>
          <c:dPt>
            <c:idx val="2"/>
            <c:bubble3D val="0"/>
            <c:extLst>
              <c:ext xmlns:c16="http://schemas.microsoft.com/office/drawing/2014/chart" uri="{C3380CC4-5D6E-409C-BE32-E72D297353CC}">
                <c16:uniqueId val="{00000005-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6-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7-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GDP(ppp-$)'!$C$33:$F$33</c:f>
              <c:numCache>
                <c:formatCode>0.00%</c:formatCode>
                <c:ptCount val="4"/>
                <c:pt idx="0">
                  <c:v>4.9994112151889479E-3</c:v>
                </c:pt>
                <c:pt idx="1">
                  <c:v>8.0433393661174992E-3</c:v>
                </c:pt>
                <c:pt idx="2">
                  <c:v>8.5100779669957122E-3</c:v>
                </c:pt>
              </c:numCache>
            </c:numRef>
          </c:val>
          <c:smooth val="1"/>
          <c:extLst>
            <c:ext xmlns:c16="http://schemas.microsoft.com/office/drawing/2014/chart" uri="{C3380CC4-5D6E-409C-BE32-E72D297353CC}">
              <c16:uniqueId val="{00000008-4088-426F-B08B-FA3BB5E263D7}"/>
            </c:ext>
          </c:extLst>
        </c:ser>
        <c:ser>
          <c:idx val="2"/>
          <c:order val="2"/>
          <c:tx>
            <c:strRef>
              <c:f>'share of GDP(ppp-$)'!$B$34</c:f>
              <c:strCache>
                <c:ptCount val="1"/>
                <c:pt idx="0">
                  <c:v>Angola</c:v>
                </c:pt>
              </c:strCache>
            </c:strRef>
          </c:tx>
          <c:spPr>
            <a:ln w="25400">
              <a:solidFill>
                <a:srgbClr val="C00000"/>
              </a:solidFill>
              <a:prstDash val="solid"/>
            </a:ln>
          </c:spPr>
          <c:marker>
            <c:symbol val="circle"/>
            <c:size val="5"/>
            <c:spPr>
              <a:solidFill>
                <a:srgbClr val="C00000"/>
              </a:solidFill>
              <a:ln>
                <a:solidFill>
                  <a:srgbClr val="C00000"/>
                </a:solidFill>
              </a:ln>
            </c:spPr>
          </c:marker>
          <c:dPt>
            <c:idx val="2"/>
            <c:bubble3D val="0"/>
            <c:extLst>
              <c:ext xmlns:c16="http://schemas.microsoft.com/office/drawing/2014/chart" uri="{C3380CC4-5D6E-409C-BE32-E72D297353CC}">
                <c16:uniqueId val="{00000009-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A-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B-4088-426F-B08B-FA3BB5E263D7}"/>
                </c:ext>
              </c:extLst>
            </c:dLbl>
            <c:dLbl>
              <c:idx val="2"/>
              <c:spPr>
                <a:noFill/>
                <a:ln w="25400">
                  <a:noFill/>
                </a:ln>
              </c:spPr>
              <c:txPr>
                <a:bodyPr wrap="square" lIns="38100" tIns="19050" rIns="38100" bIns="19050" anchor="ctr">
                  <a:spAutoFit/>
                </a:bodyPr>
                <a:lstStyle/>
                <a:p>
                  <a:pPr>
                    <a:defRPr sz="900" b="0" i="0" u="none" strike="noStrike"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extLst>
                <c:ext xmlns:c16="http://schemas.microsoft.com/office/drawing/2014/chart" uri="{C3380CC4-5D6E-409C-BE32-E72D297353CC}">
                  <c16:uniqueId val="{00000009-4088-426F-B08B-FA3BB5E263D7}"/>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Times New Roman"/>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GDP(ppp-$)'!$C$34:$F$34</c:f>
              <c:numCache>
                <c:formatCode>0.00%</c:formatCode>
                <c:ptCount val="4"/>
                <c:pt idx="0">
                  <c:v>9.6264091243400366E-5</c:v>
                </c:pt>
                <c:pt idx="1">
                  <c:v>1.9380513646223931E-4</c:v>
                </c:pt>
                <c:pt idx="2">
                  <c:v>2.9629879646743184E-4</c:v>
                </c:pt>
              </c:numCache>
            </c:numRef>
          </c:val>
          <c:smooth val="1"/>
          <c:extLst>
            <c:ext xmlns:c16="http://schemas.microsoft.com/office/drawing/2014/chart" uri="{C3380CC4-5D6E-409C-BE32-E72D297353CC}">
              <c16:uniqueId val="{0000000C-4088-426F-B08B-FA3BB5E263D7}"/>
            </c:ext>
          </c:extLst>
        </c:ser>
        <c:ser>
          <c:idx val="3"/>
          <c:order val="3"/>
          <c:tx>
            <c:strRef>
              <c:f>'share of GDP(ppp-$)'!$B$35</c:f>
              <c:strCache>
                <c:ptCount val="1"/>
                <c:pt idx="0">
                  <c:v>China</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ln>
            </c:spPr>
          </c:marker>
          <c:dPt>
            <c:idx val="2"/>
            <c:bubble3D val="0"/>
            <c:extLst>
              <c:ext xmlns:c16="http://schemas.microsoft.com/office/drawing/2014/chart" uri="{C3380CC4-5D6E-409C-BE32-E72D297353CC}">
                <c16:uniqueId val="{0000000D-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0E-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0F-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GDP(ppp-$)'!$C$35:$F$35</c:f>
              <c:numCache>
                <c:formatCode>0.00%</c:formatCode>
                <c:ptCount val="4"/>
                <c:pt idx="0">
                  <c:v>1.0780319059635929E-3</c:v>
                </c:pt>
                <c:pt idx="1">
                  <c:v>2.0149384470256682E-3</c:v>
                </c:pt>
                <c:pt idx="2">
                  <c:v>5.1281763224843195E-3</c:v>
                </c:pt>
              </c:numCache>
            </c:numRef>
          </c:val>
          <c:smooth val="1"/>
          <c:extLst>
            <c:ext xmlns:c16="http://schemas.microsoft.com/office/drawing/2014/chart" uri="{C3380CC4-5D6E-409C-BE32-E72D297353CC}">
              <c16:uniqueId val="{00000010-4088-426F-B08B-FA3BB5E263D7}"/>
            </c:ext>
          </c:extLst>
        </c:ser>
        <c:ser>
          <c:idx val="4"/>
          <c:order val="4"/>
          <c:tx>
            <c:strRef>
              <c:f>'share of GDP(ppp-$)'!$B$36</c:f>
              <c:strCache>
                <c:ptCount val="1"/>
                <c:pt idx="0">
                  <c:v>Russia</c:v>
                </c:pt>
              </c:strCache>
            </c:strRef>
          </c:tx>
          <c:spPr>
            <a:ln w="25400">
              <a:solidFill>
                <a:schemeClr val="tx2">
                  <a:lumMod val="40000"/>
                  <a:lumOff val="60000"/>
                </a:schemeClr>
              </a:solidFill>
              <a:prstDash val="solid"/>
            </a:ln>
          </c:spPr>
          <c:marker>
            <c:symbol val="circle"/>
            <c:size val="5"/>
            <c:spPr>
              <a:solidFill>
                <a:schemeClr val="tx2">
                  <a:lumMod val="40000"/>
                  <a:lumOff val="60000"/>
                </a:schemeClr>
              </a:solidFill>
              <a:ln>
                <a:solidFill>
                  <a:schemeClr val="tx2">
                    <a:lumMod val="40000"/>
                    <a:lumOff val="60000"/>
                  </a:schemeClr>
                </a:solidFill>
              </a:ln>
            </c:spPr>
          </c:marker>
          <c:dPt>
            <c:idx val="2"/>
            <c:bubble3D val="0"/>
            <c:extLst>
              <c:ext xmlns:c16="http://schemas.microsoft.com/office/drawing/2014/chart" uri="{C3380CC4-5D6E-409C-BE32-E72D297353CC}">
                <c16:uniqueId val="{00000011-4088-426F-B08B-FA3BB5E263D7}"/>
              </c:ext>
            </c:extLst>
          </c:dPt>
          <c:dLbls>
            <c:dLbl>
              <c:idx val="0"/>
              <c:delete val="1"/>
              <c:extLst>
                <c:ext xmlns:c15="http://schemas.microsoft.com/office/drawing/2012/chart" uri="{CE6537A1-D6FC-4f65-9D91-7224C49458BB}"/>
                <c:ext xmlns:c16="http://schemas.microsoft.com/office/drawing/2014/chart" uri="{C3380CC4-5D6E-409C-BE32-E72D297353CC}">
                  <c16:uniqueId val="{00000012-4088-426F-B08B-FA3BB5E263D7}"/>
                </c:ext>
              </c:extLst>
            </c:dLbl>
            <c:dLbl>
              <c:idx val="1"/>
              <c:delete val="1"/>
              <c:extLst>
                <c:ext xmlns:c15="http://schemas.microsoft.com/office/drawing/2012/chart" uri="{CE6537A1-D6FC-4f65-9D91-7224C49458BB}"/>
                <c:ext xmlns:c16="http://schemas.microsoft.com/office/drawing/2014/chart" uri="{C3380CC4-5D6E-409C-BE32-E72D297353CC}">
                  <c16:uniqueId val="{00000013-4088-426F-B08B-FA3BB5E263D7}"/>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'share of GDP(ppp-$)'!$C$31:$F$31</c:f>
              <c:numCache>
                <c:formatCode>General</c:formatCode>
                <c:ptCount val="4"/>
                <c:pt idx="0">
                  <c:v>2005</c:v>
                </c:pt>
                <c:pt idx="1">
                  <c:v>2010</c:v>
                </c:pt>
                <c:pt idx="2">
                  <c:v>2015</c:v>
                </c:pt>
                <c:pt idx="3">
                  <c:v>2020</c:v>
                </c:pt>
              </c:numCache>
            </c:numRef>
          </c:cat>
          <c:val>
            <c:numRef>
              <c:f>'share of GDP(ppp-$)'!$C$36:$F$36</c:f>
              <c:numCache>
                <c:formatCode>0.00%</c:formatCode>
                <c:ptCount val="4"/>
                <c:pt idx="0">
                  <c:v>1.0125651009391806E-3</c:v>
                </c:pt>
                <c:pt idx="1">
                  <c:v>3.8363594444206181E-3</c:v>
                </c:pt>
                <c:pt idx="2">
                  <c:v>5.5877911863401767E-3</c:v>
                </c:pt>
              </c:numCache>
            </c:numRef>
          </c:val>
          <c:smooth val="1"/>
          <c:extLst>
            <c:ext xmlns:c16="http://schemas.microsoft.com/office/drawing/2014/chart" uri="{C3380CC4-5D6E-409C-BE32-E72D297353CC}">
              <c16:uniqueId val="{00000014-4088-426F-B08B-FA3BB5E263D7}"/>
            </c:ext>
          </c:extLst>
        </c:ser>
        <c:dLbls>
          <c:showLegendKey val="0"/>
          <c:showVal val="0"/>
          <c:showCatName val="0"/>
          <c:showSerName val="0"/>
          <c:showPercent val="0"/>
          <c:showBubbleSize val="0"/>
        </c:dLbls>
        <c:marker val="1"/>
        <c:smooth val="0"/>
        <c:axId val="314185680"/>
        <c:axId val="1"/>
      </c:lineChart>
      <c:catAx>
        <c:axId val="314185680"/>
        <c:scaling>
          <c:orientation val="minMax"/>
        </c:scaling>
        <c:delete val="0"/>
        <c:axPos val="b"/>
        <c:majorGridlines>
          <c:spPr>
            <a:ln>
              <a:solidFill>
                <a:srgbClr val="FFC000"/>
              </a:solidFill>
            </a:ln>
          </c:spPr>
        </c:majorGridlines>
        <c:numFmt formatCode="General" sourceLinked="1"/>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1"/>
        <c:crosses val="autoZero"/>
        <c:auto val="1"/>
        <c:lblAlgn val="ctr"/>
        <c:lblOffset val="100"/>
        <c:noMultiLvlLbl val="0"/>
      </c:catAx>
      <c:valAx>
        <c:axId val="1"/>
        <c:scaling>
          <c:orientation val="minMax"/>
        </c:scaling>
        <c:delete val="0"/>
        <c:axPos val="l"/>
        <c:majorGridlines>
          <c:spPr>
            <a:ln>
              <a:solidFill>
                <a:srgbClr val="FFC000"/>
              </a:solidFill>
            </a:ln>
          </c:spPr>
        </c:majorGridlines>
        <c:numFmt formatCode="0.0%" sourceLinked="0"/>
        <c:majorTickMark val="out"/>
        <c:minorTickMark val="none"/>
        <c:tickLblPos val="nextTo"/>
        <c:spPr>
          <a:ln>
            <a:solidFill>
              <a:srgbClr val="FFC000"/>
            </a:solidFill>
          </a:ln>
        </c:spPr>
        <c:txPr>
          <a:bodyPr rot="0" vert="horz"/>
          <a:lstStyle/>
          <a:p>
            <a:pPr>
              <a:defRPr sz="1000" b="0" i="0" u="none" strike="noStrike" baseline="0">
                <a:solidFill>
                  <a:srgbClr val="000000"/>
                </a:solidFill>
                <a:latin typeface="Calibri"/>
                <a:ea typeface="Calibri"/>
                <a:cs typeface="Calibri"/>
              </a:defRPr>
            </a:pPr>
            <a:endParaRPr lang="da-DK"/>
          </a:p>
        </c:txPr>
        <c:crossAx val="314185680"/>
        <c:crosses val="autoZero"/>
        <c:crossBetween val="midCat"/>
      </c:valAx>
      <c:spPr>
        <a:solidFill>
          <a:schemeClr val="bg1">
            <a:lumMod val="95000"/>
          </a:schemeClr>
        </a:solidFill>
        <a:ln>
          <a:solidFill>
            <a:srgbClr val="FFC000"/>
          </a:solidFill>
        </a:ln>
      </c:spPr>
    </c:plotArea>
    <c:plotVisOnly val="1"/>
    <c:dispBlanksAs val="gap"/>
    <c:showDLblsOverMax val="0"/>
  </c:chart>
  <c:spPr>
    <a:solidFill>
      <a:srgbClr val="FFC000"/>
    </a:solidFill>
    <a:ln>
      <a:noFill/>
    </a:ln>
  </c:spPr>
  <c:txPr>
    <a:bodyPr/>
    <a:lstStyle/>
    <a:p>
      <a:pPr>
        <a:defRPr sz="1000" b="0" i="0" u="none" strike="noStrike" baseline="0">
          <a:solidFill>
            <a:srgbClr val="000000"/>
          </a:solidFill>
          <a:latin typeface="Calibri"/>
          <a:ea typeface="Calibri"/>
          <a:cs typeface="Calibri"/>
        </a:defRPr>
      </a:pPr>
      <a:endParaRPr lang="da-DK"/>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Annual CO2 Emissions</a:t>
            </a:r>
            <a:r>
              <a:rPr lang="da-DK" sz="1100" b="1" i="0" u="none" strike="noStrike" baseline="30000">
                <a:solidFill>
                  <a:schemeClr val="bg1">
                    <a:lumMod val="50000"/>
                  </a:schemeClr>
                </a:solidFill>
                <a:latin typeface="+mn-lt"/>
                <a:cs typeface="Arial"/>
              </a:rPr>
              <a:t>a)</a:t>
            </a:r>
            <a:r>
              <a:rPr lang="da-DK" sz="1000" b="0" i="0" u="none" strike="noStrike" baseline="0">
                <a:solidFill>
                  <a:srgbClr val="333333"/>
                </a:solidFill>
                <a:latin typeface="+mn-lt"/>
                <a:cs typeface="Times New Roman"/>
              </a:rPr>
              <a:t> in tons per capita (black)</a:t>
            </a:r>
          </a:p>
          <a:p>
            <a:pPr>
              <a:defRPr sz="1000" b="0" i="0" u="none" strike="noStrike" baseline="0">
                <a:solidFill>
                  <a:srgbClr val="000000"/>
                </a:solidFill>
                <a:latin typeface="+mn-lt"/>
                <a:ea typeface="Arial"/>
                <a:cs typeface="Arial"/>
              </a:defRPr>
            </a:pPr>
            <a:r>
              <a:rPr lang="da-DK" sz="1000" b="0" i="0" u="none" strike="noStrike" baseline="0">
                <a:solidFill>
                  <a:srgbClr val="333333"/>
                </a:solidFill>
                <a:latin typeface="+mn-lt"/>
                <a:cs typeface="Times New Roman"/>
              </a:rPr>
              <a:t>and Free Emission Level (green)</a:t>
            </a:r>
          </a:p>
        </c:rich>
      </c:tx>
      <c:layout>
        <c:manualLayout>
          <c:xMode val="edge"/>
          <c:yMode val="edge"/>
          <c:x val="0.10266996867327068"/>
          <c:y val="4.7543332445763118E-3"/>
        </c:manualLayout>
      </c:layout>
      <c:overlay val="1"/>
    </c:title>
    <c:autoTitleDeleted val="0"/>
    <c:plotArea>
      <c:layout>
        <c:manualLayout>
          <c:layoutTarget val="inner"/>
          <c:xMode val="edge"/>
          <c:yMode val="edge"/>
          <c:x val="8.0459920640117338E-2"/>
          <c:y val="0.17113831359315379"/>
          <c:w val="0.89426699686732702"/>
          <c:h val="0.57530249895233687"/>
        </c:manualLayout>
      </c:layout>
      <c:barChart>
        <c:barDir val="col"/>
        <c:grouping val="clustered"/>
        <c:varyColors val="0"/>
        <c:ser>
          <c:idx val="0"/>
          <c:order val="0"/>
          <c:spPr>
            <a:solidFill>
              <a:schemeClr val="bg1">
                <a:lumMod val="65000"/>
              </a:schemeClr>
            </a:solidFill>
            <a:ln w="12700">
              <a:noFill/>
              <a:prstDash val="solid"/>
            </a:ln>
          </c:spPr>
          <c:invertIfNegative val="0"/>
          <c:dPt>
            <c:idx val="0"/>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1-B520-4A17-8B82-64ACFABD2177}"/>
              </c:ext>
            </c:extLst>
          </c:dPt>
          <c:dPt>
            <c:idx val="1"/>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3-B520-4A17-8B82-64ACFABD2177}"/>
              </c:ext>
            </c:extLst>
          </c:dPt>
          <c:dPt>
            <c:idx val="2"/>
            <c:invertIfNegative val="0"/>
            <c:bubble3D val="0"/>
            <c:spPr>
              <a:solidFill>
                <a:schemeClr val="tx1">
                  <a:lumMod val="95000"/>
                  <a:lumOff val="5000"/>
                </a:schemeClr>
              </a:solidFill>
              <a:ln w="12700">
                <a:noFill/>
                <a:prstDash val="solid"/>
              </a:ln>
            </c:spPr>
            <c:extLst>
              <c:ext xmlns:c16="http://schemas.microsoft.com/office/drawing/2014/chart" uri="{C3380CC4-5D6E-409C-BE32-E72D297353CC}">
                <c16:uniqueId val="{00000005-B520-4A17-8B82-64ACFABD2177}"/>
              </c:ext>
            </c:extLst>
          </c:dPt>
          <c:dPt>
            <c:idx val="5"/>
            <c:invertIfNegative val="0"/>
            <c:bubble3D val="0"/>
            <c:extLst>
              <c:ext xmlns:c16="http://schemas.microsoft.com/office/drawing/2014/chart" uri="{C3380CC4-5D6E-409C-BE32-E72D297353CC}">
                <c16:uniqueId val="{00000006-B520-4A17-8B82-64ACFABD2177}"/>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calculation!$H$20:$H$25</c:f>
              <c:numCache>
                <c:formatCode>0.00</c:formatCode>
                <c:ptCount val="6"/>
                <c:pt idx="0">
                  <c:v>7.9451846456087951</c:v>
                </c:pt>
                <c:pt idx="1">
                  <c:v>9.7003335424595925</c:v>
                </c:pt>
                <c:pt idx="2">
                  <c:v>10.950057849417441</c:v>
                </c:pt>
                <c:pt idx="3">
                  <c:v>3.98</c:v>
                </c:pt>
                <c:pt idx="4">
                  <c:v>4.25</c:v>
                </c:pt>
                <c:pt idx="5">
                  <c:v>4.79</c:v>
                </c:pt>
              </c:numCache>
            </c:numRef>
          </c:val>
          <c:extLst>
            <c:ext xmlns:c16="http://schemas.microsoft.com/office/drawing/2014/chart" uri="{C3380CC4-5D6E-409C-BE32-E72D297353CC}">
              <c16:uniqueId val="{00000007-B520-4A17-8B82-64ACFABD2177}"/>
            </c:ext>
          </c:extLst>
        </c:ser>
        <c:ser>
          <c:idx val="1"/>
          <c:order val="1"/>
          <c:spPr>
            <a:ln>
              <a:noFill/>
            </a:ln>
          </c:spPr>
          <c:invertIfNegative val="0"/>
          <c:dPt>
            <c:idx val="0"/>
            <c:invertIfNegative val="0"/>
            <c:bubble3D val="0"/>
            <c:spPr>
              <a:solidFill>
                <a:schemeClr val="accent6">
                  <a:lumMod val="75000"/>
                </a:schemeClr>
              </a:solidFill>
              <a:ln>
                <a:noFill/>
              </a:ln>
            </c:spPr>
            <c:extLst>
              <c:ext xmlns:c16="http://schemas.microsoft.com/office/drawing/2014/chart" uri="{C3380CC4-5D6E-409C-BE32-E72D297353CC}">
                <c16:uniqueId val="{00000008-8189-4C31-9BAC-088E0C5D8334}"/>
              </c:ext>
            </c:extLst>
          </c:dPt>
          <c:dPt>
            <c:idx val="1"/>
            <c:invertIfNegative val="0"/>
            <c:bubble3D val="0"/>
            <c:spPr>
              <a:solidFill>
                <a:schemeClr val="accent6">
                  <a:lumMod val="75000"/>
                </a:schemeClr>
              </a:solidFill>
              <a:ln>
                <a:noFill/>
              </a:ln>
            </c:spPr>
            <c:extLst>
              <c:ext xmlns:c16="http://schemas.microsoft.com/office/drawing/2014/chart" uri="{C3380CC4-5D6E-409C-BE32-E72D297353CC}">
                <c16:uniqueId val="{0000000A-8189-4C31-9BAC-088E0C5D8334}"/>
              </c:ext>
            </c:extLst>
          </c:dPt>
          <c:dPt>
            <c:idx val="2"/>
            <c:invertIfNegative val="0"/>
            <c:bubble3D val="0"/>
            <c:spPr>
              <a:solidFill>
                <a:schemeClr val="accent6">
                  <a:lumMod val="75000"/>
                </a:schemeClr>
              </a:solidFill>
              <a:ln>
                <a:noFill/>
              </a:ln>
            </c:spPr>
            <c:extLst>
              <c:ext xmlns:c16="http://schemas.microsoft.com/office/drawing/2014/chart" uri="{C3380CC4-5D6E-409C-BE32-E72D297353CC}">
                <c16:uniqueId val="{0000000C-8189-4C31-9BAC-088E0C5D8334}"/>
              </c:ext>
            </c:extLst>
          </c:dPt>
          <c:dPt>
            <c:idx val="3"/>
            <c:invertIfNegative val="0"/>
            <c:bubble3D val="0"/>
            <c:spPr>
              <a:solidFill>
                <a:schemeClr val="bg1">
                  <a:lumMod val="65000"/>
                </a:schemeClr>
              </a:solidFill>
              <a:ln>
                <a:noFill/>
              </a:ln>
            </c:spPr>
            <c:extLst>
              <c:ext xmlns:c16="http://schemas.microsoft.com/office/drawing/2014/chart" uri="{C3380CC4-5D6E-409C-BE32-E72D297353CC}">
                <c16:uniqueId val="{0000000E-8189-4C31-9BAC-088E0C5D8334}"/>
              </c:ext>
            </c:extLst>
          </c:dPt>
          <c:dPt>
            <c:idx val="4"/>
            <c:invertIfNegative val="0"/>
            <c:bubble3D val="0"/>
            <c:spPr>
              <a:solidFill>
                <a:schemeClr val="bg1">
                  <a:lumMod val="65000"/>
                </a:schemeClr>
              </a:solidFill>
              <a:ln>
                <a:noFill/>
              </a:ln>
            </c:spPr>
            <c:extLst>
              <c:ext xmlns:c16="http://schemas.microsoft.com/office/drawing/2014/chart" uri="{C3380CC4-5D6E-409C-BE32-E72D297353CC}">
                <c16:uniqueId val="{00000010-8189-4C31-9BAC-088E0C5D8334}"/>
              </c:ext>
            </c:extLst>
          </c:dPt>
          <c:dPt>
            <c:idx val="5"/>
            <c:invertIfNegative val="0"/>
            <c:bubble3D val="0"/>
            <c:spPr>
              <a:solidFill>
                <a:schemeClr val="bg1">
                  <a:lumMod val="65000"/>
                </a:schemeClr>
              </a:solidFill>
              <a:ln>
                <a:noFill/>
              </a:ln>
            </c:spPr>
            <c:extLst>
              <c:ext xmlns:c16="http://schemas.microsoft.com/office/drawing/2014/chart" uri="{C3380CC4-5D6E-409C-BE32-E72D297353CC}">
                <c16:uniqueId val="{00000012-8189-4C31-9BAC-088E0C5D8334}"/>
              </c:ext>
            </c:extLst>
          </c:dPt>
          <c:cat>
            <c:strRef>
              <c:f>calculation!$G$20:$G$25</c:f>
              <c:strCache>
                <c:ptCount val="6"/>
                <c:pt idx="0">
                  <c:v>1990-1999</c:v>
                </c:pt>
                <c:pt idx="1">
                  <c:v>2000-2009</c:v>
                </c:pt>
                <c:pt idx="2">
                  <c:v>2010-2015</c:v>
                </c:pt>
                <c:pt idx="3">
                  <c:v>   World 1990-1999</c:v>
                </c:pt>
                <c:pt idx="4">
                  <c:v>    World 2000-2009</c:v>
                </c:pt>
                <c:pt idx="5">
                  <c:v>    World 2010-2015</c:v>
                </c:pt>
              </c:strCache>
            </c:strRef>
          </c:cat>
          <c:val>
            <c:numRef>
              <c:f>calculation!$I$20:$I$25</c:f>
              <c:numCache>
                <c:formatCode>0.00</c:formatCode>
                <c:ptCount val="6"/>
                <c:pt idx="0">
                  <c:v>7.9451846456087951</c:v>
                </c:pt>
                <c:pt idx="1">
                  <c:v>6.2285652960469449</c:v>
                </c:pt>
                <c:pt idx="2">
                  <c:v>4.6476405360744026</c:v>
                </c:pt>
                <c:pt idx="3" formatCode="0.0">
                  <c:v>3.98</c:v>
                </c:pt>
                <c:pt idx="4" formatCode="0.0">
                  <c:v>4.25</c:v>
                </c:pt>
                <c:pt idx="5" formatCode="0.0">
                  <c:v>4.79</c:v>
                </c:pt>
              </c:numCache>
            </c:numRef>
          </c:val>
          <c:extLst>
            <c:ext xmlns:c16="http://schemas.microsoft.com/office/drawing/2014/chart" uri="{C3380CC4-5D6E-409C-BE32-E72D297353CC}">
              <c16:uniqueId val="{00000015-B520-4A17-8B82-64ACFABD2177}"/>
            </c:ext>
          </c:extLst>
        </c:ser>
        <c:dLbls>
          <c:showLegendKey val="0"/>
          <c:showVal val="0"/>
          <c:showCatName val="0"/>
          <c:showSerName val="0"/>
          <c:showPercent val="0"/>
          <c:showBubbleSize val="0"/>
        </c:dLbls>
        <c:gapWidth val="232"/>
        <c:axId val="315726688"/>
        <c:axId val="1"/>
      </c:barChart>
      <c:catAx>
        <c:axId val="315726688"/>
        <c:scaling>
          <c:orientation val="minMax"/>
        </c:scaling>
        <c:delete val="0"/>
        <c:axPos val="b"/>
        <c:numFmt formatCode="General" sourceLinked="1"/>
        <c:majorTickMark val="out"/>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At val="0"/>
        <c:auto val="1"/>
        <c:lblAlgn val="ctr"/>
        <c:lblOffset val="100"/>
        <c:tickLblSkip val="1"/>
        <c:tickMarkSkip val="1"/>
        <c:noMultiLvlLbl val="0"/>
      </c:catAx>
      <c:valAx>
        <c:axId val="1"/>
        <c:scaling>
          <c:orientation val="minMax"/>
          <c:min val="0"/>
        </c:scaling>
        <c:delete val="0"/>
        <c:axPos val="l"/>
        <c:majorGridlines>
          <c:spPr>
            <a:ln w="3175">
              <a:solidFill>
                <a:srgbClr val="FFCC00"/>
              </a:solidFill>
              <a:prstDash val="solid"/>
            </a:ln>
          </c:spPr>
        </c:majorGridlines>
        <c:numFmt formatCode="0.0" sourceLinked="0"/>
        <c:majorTickMark val="out"/>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315726688"/>
        <c:crosses val="autoZero"/>
        <c:crossBetween val="between"/>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CO2 Emissions</a:t>
            </a:r>
            <a:r>
              <a:rPr lang="da-DK" sz="1100" b="1" i="0" u="none" strike="noStrike" baseline="30000">
                <a:solidFill>
                  <a:schemeClr val="bg1">
                    <a:lumMod val="50000"/>
                  </a:schemeClr>
                </a:solidFill>
                <a:effectLst/>
              </a:rPr>
              <a:t>a)</a:t>
            </a:r>
            <a:r>
              <a:rPr lang="da-DK" sz="1000" b="0" i="0" u="none" strike="noStrike" kern="1200" baseline="0">
                <a:solidFill>
                  <a:srgbClr val="333333"/>
                </a:solidFill>
                <a:latin typeface="+mn-lt"/>
                <a:ea typeface="Arial"/>
                <a:cs typeface="Times New Roman"/>
              </a:rPr>
              <a:t> in tons per capita (black) </a:t>
            </a:r>
          </a:p>
          <a:p>
            <a:pPr algn="ctr" rtl="0">
              <a:defRPr lang="da-DK" sz="1000" b="0" i="0" u="none" strike="noStrike" kern="1200" baseline="0">
                <a:solidFill>
                  <a:srgbClr val="333333"/>
                </a:solidFill>
                <a:latin typeface="+mn-lt"/>
                <a:ea typeface="Arial"/>
                <a:cs typeface="Times New Roman"/>
              </a:defRPr>
            </a:pPr>
            <a:r>
              <a:rPr lang="da-DK" sz="1000" b="0" i="0" u="none" strike="noStrike" kern="1200" baseline="0">
                <a:solidFill>
                  <a:srgbClr val="333333"/>
                </a:solidFill>
                <a:latin typeface="+mn-lt"/>
                <a:ea typeface="Arial"/>
                <a:cs typeface="Times New Roman"/>
              </a:rPr>
              <a:t>and Free Emission Level (green)</a:t>
            </a:r>
          </a:p>
        </c:rich>
      </c:tx>
      <c:layout>
        <c:manualLayout>
          <c:xMode val="edge"/>
          <c:yMode val="edge"/>
          <c:x val="8.0120155435116067E-2"/>
          <c:y val="0"/>
        </c:manualLayout>
      </c:layout>
      <c:overlay val="0"/>
    </c:title>
    <c:autoTitleDeleted val="0"/>
    <c:plotArea>
      <c:layout>
        <c:manualLayout>
          <c:layoutTarget val="inner"/>
          <c:xMode val="edge"/>
          <c:yMode val="edge"/>
          <c:x val="5.0205161285918586E-2"/>
          <c:y val="0.15736214981495517"/>
          <c:w val="0.92295019940689227"/>
          <c:h val="0.61365312599523381"/>
        </c:manualLayout>
      </c:layout>
      <c:barChart>
        <c:barDir val="col"/>
        <c:grouping val="clustered"/>
        <c:varyColors val="0"/>
        <c:ser>
          <c:idx val="0"/>
          <c:order val="0"/>
          <c:tx>
            <c:strRef>
              <c:f>calculation!$K$21</c:f>
              <c:strCache>
                <c:ptCount val="1"/>
              </c:strCache>
            </c:strRef>
          </c:tx>
          <c:spPr>
            <a:solidFill>
              <a:srgbClr val="000000"/>
            </a:solidFill>
            <a:ln>
              <a:noFill/>
            </a:ln>
          </c:spPr>
          <c:invertIfNegative val="0"/>
          <c:dPt>
            <c:idx val="14"/>
            <c:invertIfNegative val="0"/>
            <c:bubble3D val="0"/>
            <c:spPr>
              <a:pattFill prst="narHorz">
                <a:fgClr>
                  <a:srgbClr val="000000"/>
                </a:fgClr>
                <a:bgClr>
                  <a:schemeClr val="bg1"/>
                </a:bgClr>
              </a:pattFill>
              <a:ln>
                <a:noFill/>
              </a:ln>
            </c:spPr>
            <c:extLst>
              <c:ext xmlns:c16="http://schemas.microsoft.com/office/drawing/2014/chart" uri="{C3380CC4-5D6E-409C-BE32-E72D297353CC}">
                <c16:uniqueId val="{00000001-E0BA-4468-A287-D2EEF073A58D}"/>
              </c:ext>
            </c:extLst>
          </c:dPt>
          <c:dPt>
            <c:idx val="15"/>
            <c:invertIfNegative val="0"/>
            <c:bubble3D val="0"/>
            <c:spPr>
              <a:pattFill prst="narHorz">
                <a:fgClr>
                  <a:srgbClr val="000000"/>
                </a:fgClr>
                <a:bgClr>
                  <a:schemeClr val="bg1"/>
                </a:bgClr>
              </a:pattFill>
              <a:ln>
                <a:noFill/>
              </a:ln>
            </c:spPr>
            <c:extLst>
              <c:ext xmlns:c16="http://schemas.microsoft.com/office/drawing/2014/chart" uri="{C3380CC4-5D6E-409C-BE32-E72D297353CC}">
                <c16:uniqueId val="{00000003-E0BA-4468-A287-D2EEF073A58D}"/>
              </c:ext>
            </c:extLst>
          </c:dPt>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calculation!$L$21:$AE$21</c:f>
              <c:numCache>
                <c:formatCode>0.0</c:formatCode>
                <c:ptCount val="20"/>
                <c:pt idx="0">
                  <c:v>8.8267885290628953</c:v>
                </c:pt>
                <c:pt idx="1">
                  <c:v>9.2773961168881485</c:v>
                </c:pt>
                <c:pt idx="2">
                  <c:v>8.3716802342095118</c:v>
                </c:pt>
                <c:pt idx="3">
                  <c:v>9.8983314913617182</c:v>
                </c:pt>
                <c:pt idx="4">
                  <c:v>9.2798682901015042</c:v>
                </c:pt>
                <c:pt idx="5">
                  <c:v>9.171707340074418</c:v>
                </c:pt>
                <c:pt idx="6">
                  <c:v>9.4880670769504079</c:v>
                </c:pt>
                <c:pt idx="7">
                  <c:v>9.5670164040115075</c:v>
                </c:pt>
                <c:pt idx="8">
                  <c:v>11.670028094388423</c:v>
                </c:pt>
                <c:pt idx="9">
                  <c:v>11.452451847547366</c:v>
                </c:pt>
                <c:pt idx="10">
                  <c:v>12.284895930911313</c:v>
                </c:pt>
                <c:pt idx="11">
                  <c:v>9.1173021759354995</c:v>
                </c:pt>
                <c:pt idx="12">
                  <c:v>9.9328474448812436</c:v>
                </c:pt>
                <c:pt idx="13">
                  <c:v>11.730719386064676</c:v>
                </c:pt>
                <c:pt idx="14">
                  <c:v>11.340655381820358</c:v>
                </c:pt>
                <c:pt idx="15">
                  <c:v>11.293926776891556</c:v>
                </c:pt>
              </c:numCache>
            </c:numRef>
          </c:val>
          <c:extLst>
            <c:ext xmlns:c16="http://schemas.microsoft.com/office/drawing/2014/chart" uri="{C3380CC4-5D6E-409C-BE32-E72D297353CC}">
              <c16:uniqueId val="{00000004-E0BA-4468-A287-D2EEF073A58D}"/>
            </c:ext>
          </c:extLst>
        </c:ser>
        <c:ser>
          <c:idx val="1"/>
          <c:order val="1"/>
          <c:tx>
            <c:strRef>
              <c:f>calculation!$K$22</c:f>
              <c:strCache>
                <c:ptCount val="1"/>
              </c:strCache>
            </c:strRef>
          </c:tx>
          <c:spPr>
            <a:solidFill>
              <a:schemeClr val="accent6">
                <a:lumMod val="75000"/>
              </a:schemeClr>
            </a:solidFill>
            <a:ln>
              <a:noFill/>
            </a:ln>
          </c:spPr>
          <c:invertIfNegative val="0"/>
          <c:trendline>
            <c:spPr>
              <a:ln w="12700">
                <a:solidFill>
                  <a:schemeClr val="accent3">
                    <a:lumMod val="75000"/>
                  </a:schemeClr>
                </a:solidFill>
                <a:prstDash val="sysDash"/>
              </a:ln>
            </c:spPr>
            <c:trendlineType val="linear"/>
            <c:dispRSqr val="0"/>
            <c:dispEq val="0"/>
          </c:trendline>
          <c:cat>
            <c:numRef>
              <c:f>calculation!$L$20:$AE$20</c:f>
              <c:numCache>
                <c:formatCode>General</c:formatCod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numCache>
            </c:numRef>
          </c:cat>
          <c:val>
            <c:numRef>
              <c:f>calculation!$L$22:$AE$22</c:f>
              <c:numCache>
                <c:formatCode>0.0</c:formatCode>
                <c:ptCount val="20"/>
                <c:pt idx="0">
                  <c:v>7.1178354735314997</c:v>
                </c:pt>
                <c:pt idx="1">
                  <c:v>6.9202198785349323</c:v>
                </c:pt>
                <c:pt idx="2">
                  <c:v>6.7226042835383639</c:v>
                </c:pt>
                <c:pt idx="3">
                  <c:v>6.5249886885417965</c:v>
                </c:pt>
                <c:pt idx="4">
                  <c:v>6.3273730935452281</c:v>
                </c:pt>
                <c:pt idx="5">
                  <c:v>6.1297574985486607</c:v>
                </c:pt>
                <c:pt idx="6">
                  <c:v>5.9321419035520933</c:v>
                </c:pt>
                <c:pt idx="7">
                  <c:v>5.7345263085555249</c:v>
                </c:pt>
                <c:pt idx="8">
                  <c:v>5.5369107135589575</c:v>
                </c:pt>
                <c:pt idx="9">
                  <c:v>5.3392951185623891</c:v>
                </c:pt>
                <c:pt idx="10">
                  <c:v>5.1416795235658217</c:v>
                </c:pt>
                <c:pt idx="11">
                  <c:v>4.9440639285692543</c:v>
                </c:pt>
                <c:pt idx="12">
                  <c:v>4.7464483335726859</c:v>
                </c:pt>
                <c:pt idx="13">
                  <c:v>4.5488327385761185</c:v>
                </c:pt>
                <c:pt idx="14">
                  <c:v>4.351217143579551</c:v>
                </c:pt>
                <c:pt idx="15">
                  <c:v>4.1536015485829827</c:v>
                </c:pt>
                <c:pt idx="16">
                  <c:v>3.9559859535864148</c:v>
                </c:pt>
                <c:pt idx="17">
                  <c:v>3.7583703585898474</c:v>
                </c:pt>
                <c:pt idx="18">
                  <c:v>3.5607547635932795</c:v>
                </c:pt>
                <c:pt idx="19">
                  <c:v>3.3631391685967116</c:v>
                </c:pt>
              </c:numCache>
            </c:numRef>
          </c:val>
          <c:extLst>
            <c:ext xmlns:c16="http://schemas.microsoft.com/office/drawing/2014/chart" uri="{C3380CC4-5D6E-409C-BE32-E72D297353CC}">
              <c16:uniqueId val="{00000006-E0BA-4468-A287-D2EEF073A58D}"/>
            </c:ext>
          </c:extLst>
        </c:ser>
        <c:dLbls>
          <c:showLegendKey val="0"/>
          <c:showVal val="0"/>
          <c:showCatName val="0"/>
          <c:showSerName val="0"/>
          <c:showPercent val="0"/>
          <c:showBubbleSize val="0"/>
        </c:dLbls>
        <c:gapWidth val="150"/>
        <c:axId val="316635608"/>
        <c:axId val="1"/>
      </c:barChart>
      <c:catAx>
        <c:axId val="316635608"/>
        <c:scaling>
          <c:orientation val="minMax"/>
        </c:scaling>
        <c:delete val="0"/>
        <c:axPos val="b"/>
        <c:numFmt formatCode="General" sourceLinked="1"/>
        <c:majorTickMark val="none"/>
        <c:minorTickMark val="none"/>
        <c:tickLblPos val="nextTo"/>
        <c:spPr>
          <a:ln w="3175">
            <a:solidFill>
              <a:srgbClr val="FFCC00"/>
            </a:solidFill>
            <a:prstDash val="solid"/>
          </a:ln>
        </c:spPr>
        <c:txPr>
          <a:bodyPr rot="0" vert="horz"/>
          <a:lstStyle/>
          <a:p>
            <a:pPr>
              <a:defRPr sz="800" b="0" i="0" u="none" strike="noStrike" baseline="0">
                <a:solidFill>
                  <a:srgbClr val="000000"/>
                </a:solidFill>
                <a:latin typeface="Arial"/>
                <a:ea typeface="Arial"/>
                <a:cs typeface="Arial"/>
              </a:defRPr>
            </a:pPr>
            <a:endParaRPr lang="da-DK"/>
          </a:p>
        </c:txPr>
        <c:crossAx val="1"/>
        <c:crosses val="autoZero"/>
        <c:auto val="1"/>
        <c:lblAlgn val="ctr"/>
        <c:lblOffset val="100"/>
        <c:tickMarkSkip val="1"/>
        <c:noMultiLvlLbl val="0"/>
      </c:catAx>
      <c:valAx>
        <c:axId val="1"/>
        <c:scaling>
          <c:orientation val="minMax"/>
          <c:min val="0"/>
        </c:scaling>
        <c:delete val="0"/>
        <c:axPos val="l"/>
        <c:majorGridlines>
          <c:spPr>
            <a:ln w="12700">
              <a:solidFill>
                <a:srgbClr val="FFCC00"/>
              </a:solidFill>
              <a:prstDash val="solid"/>
            </a:ln>
          </c:spPr>
        </c:majorGridlines>
        <c:numFmt formatCode="0.0" sourceLinked="0"/>
        <c:majorTickMark val="out"/>
        <c:minorTickMark val="none"/>
        <c:tickLblPos val="nextTo"/>
        <c:spPr>
          <a:ln>
            <a:noFill/>
          </a:ln>
        </c:spPr>
        <c:txPr>
          <a:bodyPr rot="0" vert="horz"/>
          <a:lstStyle/>
          <a:p>
            <a:pPr>
              <a:defRPr sz="800" b="0" i="0" u="none" strike="noStrike" baseline="0">
                <a:solidFill>
                  <a:srgbClr val="000000"/>
                </a:solidFill>
                <a:latin typeface="Arial"/>
                <a:ea typeface="Arial"/>
                <a:cs typeface="Arial"/>
              </a:defRPr>
            </a:pPr>
            <a:endParaRPr lang="da-DK"/>
          </a:p>
        </c:txPr>
        <c:crossAx val="316635608"/>
        <c:crosses val="autoZero"/>
        <c:crossBetween val="between"/>
      </c:valAx>
      <c:spPr>
        <a:solidFill>
          <a:schemeClr val="bg1">
            <a:lumMod val="95000"/>
          </a:schemeClr>
        </a:solidFill>
        <a:ln w="12700">
          <a:noFill/>
          <a:prstDash val="solid"/>
        </a:ln>
      </c:spPr>
    </c:plotArea>
    <c:plotVisOnly val="1"/>
    <c:dispBlanksAs val="gap"/>
    <c:showDLblsOverMax val="0"/>
  </c:chart>
  <c:spPr>
    <a:solidFill>
      <a:srgbClr val="FFCC00"/>
    </a:solidFill>
    <a:ln w="3175">
      <a:noFill/>
      <a:prstDash val="solid"/>
    </a:ln>
  </c:spPr>
  <c:txPr>
    <a:bodyPr/>
    <a:lstStyle/>
    <a:p>
      <a:pPr>
        <a:defRPr sz="800" b="0" i="0" u="none" strike="noStrike" baseline="0">
          <a:solidFill>
            <a:srgbClr val="000000"/>
          </a:solidFill>
          <a:latin typeface="Arial"/>
          <a:ea typeface="Arial"/>
          <a:cs typeface="Arial"/>
        </a:defRPr>
      </a:pPr>
      <a:endParaRPr lang="da-DK"/>
    </a:p>
  </c:txPr>
  <c:printSettings>
    <c:headerFooter alignWithMargins="0"/>
    <c:pageMargins b="1" l="0.75000000000000022" r="0.75000000000000022" t="1" header="0" footer="0"/>
    <c:pageSetup paperSize="9"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43470876882076E-2"/>
          <c:y val="8.9449318835145605E-2"/>
          <c:w val="0.88362030193796104"/>
          <c:h val="0.7804061992250968"/>
        </c:manualLayout>
      </c:layout>
      <c:lineChart>
        <c:grouping val="standard"/>
        <c:varyColors val="0"/>
        <c:ser>
          <c:idx val="0"/>
          <c:order val="0"/>
          <c:tx>
            <c:strRef>
              <c:f>'GDP(ppp-$)'!$B$28</c:f>
              <c:strCache>
                <c:ptCount val="1"/>
                <c:pt idx="0">
                  <c:v>(world)</c:v>
                </c:pt>
              </c:strCache>
            </c:strRef>
          </c:tx>
          <c:spPr>
            <a:ln w="25400">
              <a:solidFill>
                <a:schemeClr val="tx1">
                  <a:lumMod val="50000"/>
                  <a:lumOff val="50000"/>
                </a:schemeClr>
              </a:solidFill>
              <a:prstDash val="solid"/>
            </a:ln>
          </c:spPr>
          <c:marker>
            <c:symbol val="circle"/>
            <c:size val="5"/>
            <c:spPr>
              <a:solidFill>
                <a:schemeClr val="tx1">
                  <a:lumMod val="50000"/>
                  <a:lumOff val="50000"/>
                </a:schemeClr>
              </a:solidFill>
              <a:ln>
                <a:solidFill>
                  <a:schemeClr val="tx1">
                    <a:lumMod val="50000"/>
                    <a:lumOff val="50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0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0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0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0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0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0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0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0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0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0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0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0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0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0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4-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'GDP(ppp-$)'!$C$28:$X$28</c:f>
              <c:numCache>
                <c:formatCode>[$$-409]#,##0</c:formatCode>
                <c:ptCount val="22"/>
                <c:pt idx="0">
                  <c:v>7913.476834016602</c:v>
                </c:pt>
                <c:pt idx="1">
                  <c:v>8195.838292607621</c:v>
                </c:pt>
                <c:pt idx="2">
                  <c:v>8471.3611128350767</c:v>
                </c:pt>
                <c:pt idx="3">
                  <c:v>8837.5816638137076</c:v>
                </c:pt>
                <c:pt idx="4">
                  <c:v>9451.6668781729804</c:v>
                </c:pt>
                <c:pt idx="5">
                  <c:v>10070.28776206886</c:v>
                </c:pt>
                <c:pt idx="6">
                  <c:v>10897.623865270722</c:v>
                </c:pt>
                <c:pt idx="7">
                  <c:v>11667.169476605708</c:v>
                </c:pt>
                <c:pt idx="8">
                  <c:v>12203.310815292074</c:v>
                </c:pt>
                <c:pt idx="9">
                  <c:v>12172.486667936775</c:v>
                </c:pt>
                <c:pt idx="10">
                  <c:v>12833.616610228728</c:v>
                </c:pt>
                <c:pt idx="11">
                  <c:v>13541.895094017955</c:v>
                </c:pt>
                <c:pt idx="12">
                  <c:v>14071.513812234954</c:v>
                </c:pt>
                <c:pt idx="13">
                  <c:v>14654.357229821235</c:v>
                </c:pt>
                <c:pt idx="14">
                  <c:v>15227.282760746075</c:v>
                </c:pt>
                <c:pt idx="15">
                  <c:v>15668.332536731165</c:v>
                </c:pt>
                <c:pt idx="16">
                  <c:v>16136.077451067402</c:v>
                </c:pt>
              </c:numCache>
            </c:numRef>
          </c:val>
          <c:smooth val="1"/>
          <c:extLst>
            <c:ext xmlns:c16="http://schemas.microsoft.com/office/drawing/2014/chart" uri="{C3380CC4-5D6E-409C-BE32-E72D297353CC}">
              <c16:uniqueId val="{0000000F-CA02-4121-BB13-A0E96BEE8EE9}"/>
            </c:ext>
          </c:extLst>
        </c:ser>
        <c:ser>
          <c:idx val="1"/>
          <c:order val="1"/>
          <c:tx>
            <c:strRef>
              <c:f>'GDP(ppp-$)'!$B$29</c:f>
              <c:strCache>
                <c:ptCount val="1"/>
                <c:pt idx="0">
                  <c:v>Belgium</c:v>
                </c:pt>
              </c:strCache>
            </c:strRef>
          </c:tx>
          <c:spPr>
            <a:ln w="25400">
              <a:solidFill>
                <a:srgbClr val="FFC000"/>
              </a:solidFill>
              <a:prstDash val="solid"/>
            </a:ln>
          </c:spPr>
          <c:marker>
            <c:symbol val="circle"/>
            <c:size val="5"/>
            <c:spPr>
              <a:solidFill>
                <a:srgbClr val="FFC000"/>
              </a:solidFill>
              <a:ln>
                <a:solidFill>
                  <a:srgbClr val="FFC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1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1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1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1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1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1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1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1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1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1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1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1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1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1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1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1-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'GDP(ppp-$)'!$C$29:$X$29</c:f>
              <c:numCache>
                <c:formatCode>[$$-409]#,##0</c:formatCode>
                <c:ptCount val="22"/>
                <c:pt idx="0">
                  <c:v>27966.938803937272</c:v>
                </c:pt>
                <c:pt idx="1">
                  <c:v>29024.907963367987</c:v>
                </c:pt>
                <c:pt idx="2">
                  <c:v>30482.773569188059</c:v>
                </c:pt>
                <c:pt idx="3">
                  <c:v>31054.643562605379</c:v>
                </c:pt>
                <c:pt idx="4">
                  <c:v>32260.772898462252</c:v>
                </c:pt>
                <c:pt idx="5">
                  <c:v>33332.352752355393</c:v>
                </c:pt>
                <c:pt idx="6">
                  <c:v>35406.622795257819</c:v>
                </c:pt>
                <c:pt idx="7">
                  <c:v>36858.193315424753</c:v>
                </c:pt>
                <c:pt idx="8">
                  <c:v>38133.512234636488</c:v>
                </c:pt>
                <c:pt idx="9">
                  <c:v>38047.677270766006</c:v>
                </c:pt>
                <c:pt idx="10">
                  <c:v>40129.42633466499</c:v>
                </c:pt>
                <c:pt idx="11">
                  <c:v>41248.692700462059</c:v>
                </c:pt>
                <c:pt idx="12">
                  <c:v>42354.620555175497</c:v>
                </c:pt>
                <c:pt idx="13">
                  <c:v>43452.247578370865</c:v>
                </c:pt>
                <c:pt idx="14">
                  <c:v>44794.772842723316</c:v>
                </c:pt>
                <c:pt idx="15">
                  <c:v>45608.429292686771</c:v>
                </c:pt>
                <c:pt idx="16">
                  <c:v>46383.236962548079</c:v>
                </c:pt>
              </c:numCache>
            </c:numRef>
          </c:val>
          <c:smooth val="1"/>
          <c:extLst>
            <c:ext xmlns:c16="http://schemas.microsoft.com/office/drawing/2014/chart" uri="{C3380CC4-5D6E-409C-BE32-E72D297353CC}">
              <c16:uniqueId val="{0000001F-CA02-4121-BB13-A0E96BEE8EE9}"/>
            </c:ext>
          </c:extLst>
        </c:ser>
        <c:ser>
          <c:idx val="2"/>
          <c:order val="2"/>
          <c:tx>
            <c:strRef>
              <c:f>'GDP(ppp-$)'!$B$30</c:f>
              <c:strCache>
                <c:ptCount val="1"/>
                <c:pt idx="0">
                  <c:v>Denmark</c:v>
                </c:pt>
              </c:strCache>
            </c:strRef>
          </c:tx>
          <c:spPr>
            <a:ln w="25400">
              <a:solidFill>
                <a:srgbClr val="00B050"/>
              </a:solidFill>
              <a:prstDash val="solid"/>
            </a:ln>
          </c:spPr>
          <c:marker>
            <c:symbol val="circle"/>
            <c:size val="5"/>
            <c:spPr>
              <a:solidFill>
                <a:srgbClr val="00B050"/>
              </a:solidFill>
              <a:ln>
                <a:solidFill>
                  <a:srgbClr val="00B05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2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2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2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2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2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2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2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2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2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2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2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2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2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2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2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0-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'GDP(ppp-$)'!$C$30:$X$30</c:f>
              <c:numCache>
                <c:formatCode>[$$-409]#,##0</c:formatCode>
                <c:ptCount val="22"/>
                <c:pt idx="0">
                  <c:v>28640.062432903</c:v>
                </c:pt>
                <c:pt idx="1">
                  <c:v>29517.216403631046</c:v>
                </c:pt>
                <c:pt idx="2">
                  <c:v>30640.34503647955</c:v>
                </c:pt>
                <c:pt idx="3">
                  <c:v>30784.416114996831</c:v>
                </c:pt>
                <c:pt idx="4">
                  <c:v>32931.946498468293</c:v>
                </c:pt>
                <c:pt idx="5">
                  <c:v>34150.155795374267</c:v>
                </c:pt>
                <c:pt idx="6">
                  <c:v>37317.116439444362</c:v>
                </c:pt>
                <c:pt idx="7">
                  <c:v>38953.199886202099</c:v>
                </c:pt>
                <c:pt idx="8">
                  <c:v>41278.328843462004</c:v>
                </c:pt>
                <c:pt idx="9">
                  <c:v>40380.944470136623</c:v>
                </c:pt>
                <c:pt idx="10">
                  <c:v>43082.755538458216</c:v>
                </c:pt>
                <c:pt idx="11">
                  <c:v>44403.394145925668</c:v>
                </c:pt>
                <c:pt idx="12">
                  <c:v>44803.962236741798</c:v>
                </c:pt>
                <c:pt idx="13">
                  <c:v>46726.853320478032</c:v>
                </c:pt>
                <c:pt idx="14">
                  <c:v>47805.572709400636</c:v>
                </c:pt>
                <c:pt idx="15">
                  <c:v>48980.791733371407</c:v>
                </c:pt>
                <c:pt idx="16">
                  <c:v>49695.967505111803</c:v>
                </c:pt>
              </c:numCache>
            </c:numRef>
          </c:val>
          <c:smooth val="1"/>
          <c:extLst>
            <c:ext xmlns:c16="http://schemas.microsoft.com/office/drawing/2014/chart" uri="{C3380CC4-5D6E-409C-BE32-E72D297353CC}">
              <c16:uniqueId val="{0000002F-CA02-4121-BB13-A0E96BEE8EE9}"/>
            </c:ext>
          </c:extLst>
        </c:ser>
        <c:ser>
          <c:idx val="3"/>
          <c:order val="3"/>
          <c:tx>
            <c:strRef>
              <c:f>'GDP(ppp-$)'!$B$31</c:f>
              <c:strCache>
                <c:ptCount val="1"/>
                <c:pt idx="0">
                  <c:v>Argentina</c:v>
                </c:pt>
              </c:strCache>
            </c:strRef>
          </c:tx>
          <c:spPr>
            <a:ln w="25400">
              <a:solidFill>
                <a:srgbClr val="C00000"/>
              </a:solidFill>
              <a:prstDash val="solid"/>
            </a:ln>
          </c:spPr>
          <c:marker>
            <c:symbol val="circle"/>
            <c:size val="5"/>
            <c:spPr>
              <a:solidFill>
                <a:srgbClr val="C00000"/>
              </a:solidFill>
              <a:ln>
                <a:solidFill>
                  <a:srgbClr val="C0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3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3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3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3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3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3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3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3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3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3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3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3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3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3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3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3-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'GDP(ppp-$)'!$C$31:$X$31</c:f>
              <c:numCache>
                <c:formatCode>[$$-409]#,##0</c:formatCode>
                <c:ptCount val="22"/>
                <c:pt idx="0">
                  <c:v>11810.06136433316</c:v>
                </c:pt>
                <c:pt idx="1">
                  <c:v>11419.058866265175</c:v>
                </c:pt>
                <c:pt idx="2">
                  <c:v>10217.273099783357</c:v>
                </c:pt>
                <c:pt idx="3">
                  <c:v>11217.571927688754</c:v>
                </c:pt>
                <c:pt idx="4">
                  <c:v>12430.713724945206</c:v>
                </c:pt>
                <c:pt idx="5">
                  <c:v>13817.714073788426</c:v>
                </c:pt>
                <c:pt idx="6">
                  <c:v>15227.512496123374</c:v>
                </c:pt>
                <c:pt idx="7">
                  <c:v>16865.544759521177</c:v>
                </c:pt>
                <c:pt idx="8">
                  <c:v>17711.441786757092</c:v>
                </c:pt>
                <c:pt idx="9">
                  <c:v>16618.120852378179</c:v>
                </c:pt>
                <c:pt idx="10">
                  <c:v>18333.543698546109</c:v>
                </c:pt>
                <c:pt idx="11">
                  <c:v>19629.351845191642</c:v>
                </c:pt>
                <c:pt idx="12">
                  <c:v>19579.006483713914</c:v>
                </c:pt>
                <c:pt idx="13">
                  <c:v>20161.496832425448</c:v>
                </c:pt>
                <c:pt idx="14">
                  <c:v>19801.259115092467</c:v>
                </c:pt>
                <c:pt idx="15">
                  <c:v>20337.715945278858</c:v>
                </c:pt>
                <c:pt idx="16">
                  <c:v>19934.372487130146</c:v>
                </c:pt>
              </c:numCache>
            </c:numRef>
          </c:val>
          <c:smooth val="1"/>
          <c:extLst>
            <c:ext xmlns:c16="http://schemas.microsoft.com/office/drawing/2014/chart" uri="{C3380CC4-5D6E-409C-BE32-E72D297353CC}">
              <c16:uniqueId val="{0000003F-CA02-4121-BB13-A0E96BEE8EE9}"/>
            </c:ext>
          </c:extLst>
        </c:ser>
        <c:ser>
          <c:idx val="4"/>
          <c:order val="4"/>
          <c:tx>
            <c:strRef>
              <c:f>'GDP(ppp-$)'!$B$32</c:f>
              <c:strCache>
                <c:ptCount val="1"/>
                <c:pt idx="0">
                  <c:v>United States</c:v>
                </c:pt>
              </c:strCache>
            </c:strRef>
          </c:tx>
          <c:spPr>
            <a:ln w="25400">
              <a:solidFill>
                <a:schemeClr val="accent1">
                  <a:lumMod val="75000"/>
                </a:schemeClr>
              </a:solidFill>
              <a:prstDash val="solid"/>
            </a:ln>
          </c:spPr>
          <c:marker>
            <c:symbol val="circle"/>
            <c:size val="5"/>
            <c:spPr>
              <a:solidFill>
                <a:schemeClr val="accent1">
                  <a:lumMod val="75000"/>
                </a:schemeClr>
              </a:solidFill>
              <a:ln>
                <a:solidFill>
                  <a:schemeClr val="accent1">
                    <a:lumMod val="75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4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4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4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4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4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4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4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4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4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4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4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4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4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4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4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02-9062-4403-9B02-89E20814692A}"/>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'GDP(ppp-$)'!$C$32:$X$32</c:f>
              <c:numCache>
                <c:formatCode>[$$-409]#,##0</c:formatCode>
                <c:ptCount val="22"/>
                <c:pt idx="0">
                  <c:v>36449.855115534861</c:v>
                </c:pt>
                <c:pt idx="1">
                  <c:v>37273.618103417619</c:v>
                </c:pt>
                <c:pt idx="2">
                  <c:v>38166.037840781217</c:v>
                </c:pt>
                <c:pt idx="3">
                  <c:v>39677.198348105841</c:v>
                </c:pt>
                <c:pt idx="4">
                  <c:v>41921.809761789213</c:v>
                </c:pt>
                <c:pt idx="5">
                  <c:v>44307.92058486028</c:v>
                </c:pt>
                <c:pt idx="6">
                  <c:v>46437.067117306477</c:v>
                </c:pt>
                <c:pt idx="7">
                  <c:v>48061.537661335336</c:v>
                </c:pt>
                <c:pt idx="8">
                  <c:v>48401.427340389913</c:v>
                </c:pt>
                <c:pt idx="9">
                  <c:v>47001.555349681752</c:v>
                </c:pt>
                <c:pt idx="10">
                  <c:v>48373.878815577889</c:v>
                </c:pt>
                <c:pt idx="11">
                  <c:v>49790.66547823052</c:v>
                </c:pt>
                <c:pt idx="12">
                  <c:v>51450.122295058092</c:v>
                </c:pt>
                <c:pt idx="13">
                  <c:v>52787.026948993465</c:v>
                </c:pt>
                <c:pt idx="14">
                  <c:v>54598.550688751944</c:v>
                </c:pt>
                <c:pt idx="15">
                  <c:v>56207.036747267928</c:v>
                </c:pt>
                <c:pt idx="16">
                  <c:v>57466.787113234765</c:v>
                </c:pt>
              </c:numCache>
            </c:numRef>
          </c:val>
          <c:smooth val="1"/>
          <c:extLst>
            <c:ext xmlns:c16="http://schemas.microsoft.com/office/drawing/2014/chart" uri="{C3380CC4-5D6E-409C-BE32-E72D297353CC}">
              <c16:uniqueId val="{0000004F-CA02-4121-BB13-A0E96BEE8EE9}"/>
            </c:ext>
          </c:extLst>
        </c:ser>
        <c:ser>
          <c:idx val="5"/>
          <c:order val="5"/>
          <c:tx>
            <c:strRef>
              <c:f>'GDP(ppp-$)'!$B$33</c:f>
              <c:strCache>
                <c:ptCount val="1"/>
                <c:pt idx="0">
                  <c:v>Norway</c:v>
                </c:pt>
              </c:strCache>
            </c:strRef>
          </c:tx>
          <c:spPr>
            <a:ln w="25400">
              <a:solidFill>
                <a:schemeClr val="accent1">
                  <a:lumMod val="60000"/>
                  <a:lumOff val="40000"/>
                </a:schemeClr>
              </a:solidFill>
              <a:prstDash val="solid"/>
            </a:ln>
          </c:spPr>
          <c:marker>
            <c:symbol val="circle"/>
            <c:size val="5"/>
            <c:spPr>
              <a:solidFill>
                <a:schemeClr val="accent1">
                  <a:lumMod val="60000"/>
                  <a:lumOff val="40000"/>
                </a:schemeClr>
              </a:solidFill>
              <a:ln>
                <a:solidFill>
                  <a:schemeClr val="accent1">
                    <a:lumMod val="60000"/>
                    <a:lumOff val="40000"/>
                  </a:schemeClr>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50-CA02-4121-BB13-A0E96BEE8EE9}"/>
                </c:ext>
              </c:extLst>
            </c:dLbl>
            <c:dLbl>
              <c:idx val="1"/>
              <c:delete val="1"/>
              <c:extLst>
                <c:ext xmlns:c15="http://schemas.microsoft.com/office/drawing/2012/chart" uri="{CE6537A1-D6FC-4f65-9D91-7224C49458BB}"/>
                <c:ext xmlns:c16="http://schemas.microsoft.com/office/drawing/2014/chart" uri="{C3380CC4-5D6E-409C-BE32-E72D297353CC}">
                  <c16:uniqueId val="{00000051-CA02-4121-BB13-A0E96BEE8EE9}"/>
                </c:ext>
              </c:extLst>
            </c:dLbl>
            <c:dLbl>
              <c:idx val="2"/>
              <c:delete val="1"/>
              <c:extLst>
                <c:ext xmlns:c15="http://schemas.microsoft.com/office/drawing/2012/chart" uri="{CE6537A1-D6FC-4f65-9D91-7224C49458BB}"/>
                <c:ext xmlns:c16="http://schemas.microsoft.com/office/drawing/2014/chart" uri="{C3380CC4-5D6E-409C-BE32-E72D297353CC}">
                  <c16:uniqueId val="{00000052-CA02-4121-BB13-A0E96BEE8EE9}"/>
                </c:ext>
              </c:extLst>
            </c:dLbl>
            <c:dLbl>
              <c:idx val="3"/>
              <c:delete val="1"/>
              <c:extLst>
                <c:ext xmlns:c15="http://schemas.microsoft.com/office/drawing/2012/chart" uri="{CE6537A1-D6FC-4f65-9D91-7224C49458BB}"/>
                <c:ext xmlns:c16="http://schemas.microsoft.com/office/drawing/2014/chart" uri="{C3380CC4-5D6E-409C-BE32-E72D297353CC}">
                  <c16:uniqueId val="{00000053-CA02-4121-BB13-A0E96BEE8EE9}"/>
                </c:ext>
              </c:extLst>
            </c:dLbl>
            <c:dLbl>
              <c:idx val="4"/>
              <c:delete val="1"/>
              <c:extLst>
                <c:ext xmlns:c15="http://schemas.microsoft.com/office/drawing/2012/chart" uri="{CE6537A1-D6FC-4f65-9D91-7224C49458BB}"/>
                <c:ext xmlns:c16="http://schemas.microsoft.com/office/drawing/2014/chart" uri="{C3380CC4-5D6E-409C-BE32-E72D297353CC}">
                  <c16:uniqueId val="{00000054-CA02-4121-BB13-A0E96BEE8EE9}"/>
                </c:ext>
              </c:extLst>
            </c:dLbl>
            <c:dLbl>
              <c:idx val="5"/>
              <c:delete val="1"/>
              <c:extLst>
                <c:ext xmlns:c15="http://schemas.microsoft.com/office/drawing/2012/chart" uri="{CE6537A1-D6FC-4f65-9D91-7224C49458BB}"/>
                <c:ext xmlns:c16="http://schemas.microsoft.com/office/drawing/2014/chart" uri="{C3380CC4-5D6E-409C-BE32-E72D297353CC}">
                  <c16:uniqueId val="{00000055-CA02-4121-BB13-A0E96BEE8EE9}"/>
                </c:ext>
              </c:extLst>
            </c:dLbl>
            <c:dLbl>
              <c:idx val="6"/>
              <c:delete val="1"/>
              <c:extLst>
                <c:ext xmlns:c15="http://schemas.microsoft.com/office/drawing/2012/chart" uri="{CE6537A1-D6FC-4f65-9D91-7224C49458BB}"/>
                <c:ext xmlns:c16="http://schemas.microsoft.com/office/drawing/2014/chart" uri="{C3380CC4-5D6E-409C-BE32-E72D297353CC}">
                  <c16:uniqueId val="{00000056-CA02-4121-BB13-A0E96BEE8EE9}"/>
                </c:ext>
              </c:extLst>
            </c:dLbl>
            <c:dLbl>
              <c:idx val="7"/>
              <c:delete val="1"/>
              <c:extLst>
                <c:ext xmlns:c15="http://schemas.microsoft.com/office/drawing/2012/chart" uri="{CE6537A1-D6FC-4f65-9D91-7224C49458BB}"/>
                <c:ext xmlns:c16="http://schemas.microsoft.com/office/drawing/2014/chart" uri="{C3380CC4-5D6E-409C-BE32-E72D297353CC}">
                  <c16:uniqueId val="{00000057-CA02-4121-BB13-A0E96BEE8EE9}"/>
                </c:ext>
              </c:extLst>
            </c:dLbl>
            <c:dLbl>
              <c:idx val="8"/>
              <c:delete val="1"/>
              <c:extLst>
                <c:ext xmlns:c15="http://schemas.microsoft.com/office/drawing/2012/chart" uri="{CE6537A1-D6FC-4f65-9D91-7224C49458BB}"/>
                <c:ext xmlns:c16="http://schemas.microsoft.com/office/drawing/2014/chart" uri="{C3380CC4-5D6E-409C-BE32-E72D297353CC}">
                  <c16:uniqueId val="{00000058-CA02-4121-BB13-A0E96BEE8EE9}"/>
                </c:ext>
              </c:extLst>
            </c:dLbl>
            <c:dLbl>
              <c:idx val="9"/>
              <c:delete val="1"/>
              <c:extLst>
                <c:ext xmlns:c15="http://schemas.microsoft.com/office/drawing/2012/chart" uri="{CE6537A1-D6FC-4f65-9D91-7224C49458BB}"/>
                <c:ext xmlns:c16="http://schemas.microsoft.com/office/drawing/2014/chart" uri="{C3380CC4-5D6E-409C-BE32-E72D297353CC}">
                  <c16:uniqueId val="{00000059-CA02-4121-BB13-A0E96BEE8EE9}"/>
                </c:ext>
              </c:extLst>
            </c:dLbl>
            <c:dLbl>
              <c:idx val="10"/>
              <c:delete val="1"/>
              <c:extLst>
                <c:ext xmlns:c15="http://schemas.microsoft.com/office/drawing/2012/chart" uri="{CE6537A1-D6FC-4f65-9D91-7224C49458BB}"/>
                <c:ext xmlns:c16="http://schemas.microsoft.com/office/drawing/2014/chart" uri="{C3380CC4-5D6E-409C-BE32-E72D297353CC}">
                  <c16:uniqueId val="{0000005A-CA02-4121-BB13-A0E96BEE8EE9}"/>
                </c:ext>
              </c:extLst>
            </c:dLbl>
            <c:dLbl>
              <c:idx val="11"/>
              <c:delete val="1"/>
              <c:extLst>
                <c:ext xmlns:c15="http://schemas.microsoft.com/office/drawing/2012/chart" uri="{CE6537A1-D6FC-4f65-9D91-7224C49458BB}"/>
                <c:ext xmlns:c16="http://schemas.microsoft.com/office/drawing/2014/chart" uri="{C3380CC4-5D6E-409C-BE32-E72D297353CC}">
                  <c16:uniqueId val="{0000005B-CA02-4121-BB13-A0E96BEE8EE9}"/>
                </c:ext>
              </c:extLst>
            </c:dLbl>
            <c:dLbl>
              <c:idx val="12"/>
              <c:delete val="1"/>
              <c:extLst>
                <c:ext xmlns:c15="http://schemas.microsoft.com/office/drawing/2012/chart" uri="{CE6537A1-D6FC-4f65-9D91-7224C49458BB}"/>
                <c:ext xmlns:c16="http://schemas.microsoft.com/office/drawing/2014/chart" uri="{C3380CC4-5D6E-409C-BE32-E72D297353CC}">
                  <c16:uniqueId val="{0000005C-CA02-4121-BB13-A0E96BEE8EE9}"/>
                </c:ext>
              </c:extLst>
            </c:dLbl>
            <c:dLbl>
              <c:idx val="13"/>
              <c:delete val="1"/>
              <c:extLst>
                <c:ext xmlns:c15="http://schemas.microsoft.com/office/drawing/2012/chart" uri="{CE6537A1-D6FC-4f65-9D91-7224C49458BB}"/>
                <c:ext xmlns:c16="http://schemas.microsoft.com/office/drawing/2014/chart" uri="{C3380CC4-5D6E-409C-BE32-E72D297353CC}">
                  <c16:uniqueId val="{0000005D-CA02-4121-BB13-A0E96BEE8EE9}"/>
                </c:ext>
              </c:extLst>
            </c:dLbl>
            <c:dLbl>
              <c:idx val="14"/>
              <c:delete val="1"/>
              <c:extLst>
                <c:ext xmlns:c15="http://schemas.microsoft.com/office/drawing/2012/chart" uri="{CE6537A1-D6FC-4f65-9D91-7224C49458BB}"/>
                <c:ext xmlns:c16="http://schemas.microsoft.com/office/drawing/2014/chart" uri="{C3380CC4-5D6E-409C-BE32-E72D297353CC}">
                  <c16:uniqueId val="{0000005E-CA02-4121-BB13-A0E96BEE8EE9}"/>
                </c:ext>
              </c:extLst>
            </c:dLbl>
            <c:dLbl>
              <c:idx val="15"/>
              <c:delete val="1"/>
              <c:extLst>
                <c:ext xmlns:c15="http://schemas.microsoft.com/office/drawing/2012/chart" uri="{CE6537A1-D6FC-4f65-9D91-7224C49458BB}"/>
                <c:ext xmlns:c16="http://schemas.microsoft.com/office/drawing/2014/chart" uri="{C3380CC4-5D6E-409C-BE32-E72D297353CC}">
                  <c16:uniqueId val="{00000060-CA02-4121-BB13-A0E96BEE8EE9}"/>
                </c:ext>
              </c:extLst>
            </c:dLbl>
            <c:spPr>
              <a:noFill/>
              <a:ln w="25400">
                <a:noFill/>
              </a:ln>
            </c:spPr>
            <c:txPr>
              <a:bodyPr wrap="square" lIns="38100" tIns="19050" rIns="38100" bIns="19050" anchor="ctr" anchorCtr="0">
                <a:spAutoFit/>
              </a:bodyPr>
              <a:lstStyle/>
              <a:p>
                <a:pPr algn="ctr">
                  <a:defRPr lang="da-DK" sz="900" b="0" i="0" u="none" strike="noStrike" kern="1200" baseline="0">
                    <a:solidFill>
                      <a:srgbClr val="000000"/>
                    </a:solidFill>
                    <a:latin typeface="+mn-lt"/>
                    <a:ea typeface="Times New Roman"/>
                    <a:cs typeface="Times New Roman"/>
                  </a:defRPr>
                </a:pPr>
                <a:endParaRPr lang="da-DK"/>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'GDP(ppp-$)'!$C$27:$X$27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'GDP(ppp-$)'!$C$33:$X$33</c:f>
              <c:numCache>
                <c:formatCode>[$$-409]#,##0</c:formatCode>
                <c:ptCount val="22"/>
                <c:pt idx="0">
                  <c:v>36927.960129639992</c:v>
                </c:pt>
                <c:pt idx="1">
                  <c:v>37873.578999856174</c:v>
                </c:pt>
                <c:pt idx="2">
                  <c:v>37959.794806045487</c:v>
                </c:pt>
                <c:pt idx="3">
                  <c:v>38530.803129614273</c:v>
                </c:pt>
                <c:pt idx="4">
                  <c:v>42516.43220964435</c:v>
                </c:pt>
                <c:pt idx="5">
                  <c:v>47772.430075299089</c:v>
                </c:pt>
                <c:pt idx="6">
                  <c:v>54110.88264604604</c:v>
                </c:pt>
                <c:pt idx="7">
                  <c:v>55847.138716076232</c:v>
                </c:pt>
                <c:pt idx="8">
                  <c:v>61676.119566200177</c:v>
                </c:pt>
                <c:pt idx="9">
                  <c:v>55459.989667019276</c:v>
                </c:pt>
                <c:pt idx="10">
                  <c:v>57995.860188863197</c:v>
                </c:pt>
                <c:pt idx="11">
                  <c:v>62060.958527771712</c:v>
                </c:pt>
                <c:pt idx="12">
                  <c:v>65380.245989378396</c:v>
                </c:pt>
                <c:pt idx="13">
                  <c:v>66959.290847685857</c:v>
                </c:pt>
                <c:pt idx="14">
                  <c:v>65655.459464395841</c:v>
                </c:pt>
                <c:pt idx="15">
                  <c:v>62053.212917729295</c:v>
                </c:pt>
                <c:pt idx="16">
                  <c:v>59301.67024243054</c:v>
                </c:pt>
              </c:numCache>
            </c:numRef>
          </c:val>
          <c:smooth val="1"/>
          <c:extLst>
            <c:ext xmlns:c16="http://schemas.microsoft.com/office/drawing/2014/chart" uri="{C3380CC4-5D6E-409C-BE32-E72D297353CC}">
              <c16:uniqueId val="{0000005F-CA02-4121-BB13-A0E96BEE8EE9}"/>
            </c:ext>
          </c:extLst>
        </c:ser>
        <c:dLbls>
          <c:showLegendKey val="0"/>
          <c:showVal val="0"/>
          <c:showCatName val="0"/>
          <c:showSerName val="0"/>
          <c:showPercent val="0"/>
          <c:showBubbleSize val="0"/>
        </c:dLbls>
        <c:marker val="1"/>
        <c:smooth val="0"/>
        <c:axId val="327761520"/>
        <c:axId val="1"/>
      </c:lineChart>
      <c:catAx>
        <c:axId val="327761520"/>
        <c:scaling>
          <c:orientation val="minMax"/>
        </c:scaling>
        <c:delete val="0"/>
        <c:axPos val="b"/>
        <c:minorGridlines>
          <c:spPr>
            <a:ln>
              <a:solidFill>
                <a:srgbClr val="FFC000"/>
              </a:solidFill>
            </a:ln>
          </c:spPr>
        </c:minorGridlines>
        <c:numFmt formatCode="General" sourceLinked="1"/>
        <c:majorTickMark val="out"/>
        <c:minorTickMark val="none"/>
        <c:tickLblPos val="nextTo"/>
        <c:spPr>
          <a:ln w="3175">
            <a:solidFill>
              <a:srgbClr val="FFCC00"/>
            </a:solidFill>
            <a:prstDash val="solid"/>
          </a:ln>
        </c:spPr>
        <c:txPr>
          <a:bodyPr rot="-2700000" vert="horz"/>
          <a:lstStyle/>
          <a:p>
            <a:pPr>
              <a:defRPr sz="1000" b="0" i="0" u="none" strike="noStrike" baseline="0">
                <a:solidFill>
                  <a:srgbClr val="333333"/>
                </a:solidFill>
                <a:latin typeface="Calibri"/>
                <a:ea typeface="Calibri"/>
                <a:cs typeface="Calibri"/>
              </a:defRPr>
            </a:pPr>
            <a:endParaRPr lang="da-DK"/>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FFCC00"/>
              </a:solidFill>
              <a:prstDash val="solid"/>
            </a:ln>
          </c:spPr>
        </c:majorGridlines>
        <c:numFmt formatCode="[$$-409]#,##0" sourceLinked="1"/>
        <c:majorTickMark val="out"/>
        <c:minorTickMark val="none"/>
        <c:tickLblPos val="nextTo"/>
        <c:spPr>
          <a:ln w="3175">
            <a:solidFill>
              <a:srgbClr val="FFCC00"/>
            </a:solidFill>
            <a:prstDash val="solid"/>
          </a:ln>
        </c:spPr>
        <c:txPr>
          <a:bodyPr rot="0" vert="horz"/>
          <a:lstStyle/>
          <a:p>
            <a:pPr>
              <a:defRPr sz="1000" b="0" i="0" u="none" strike="noStrike" baseline="0">
                <a:solidFill>
                  <a:srgbClr val="333333"/>
                </a:solidFill>
                <a:latin typeface="Calibri"/>
                <a:ea typeface="Calibri"/>
                <a:cs typeface="Calibri"/>
              </a:defRPr>
            </a:pPr>
            <a:endParaRPr lang="da-DK"/>
          </a:p>
        </c:txPr>
        <c:crossAx val="327761520"/>
        <c:crosses val="autoZero"/>
        <c:crossBetween val="midCat"/>
      </c:valAx>
      <c:spPr>
        <a:solidFill>
          <a:schemeClr val="bg1">
            <a:lumMod val="95000"/>
          </a:schemeClr>
        </a:solidFill>
        <a:ln w="12700">
          <a:solidFill>
            <a:srgbClr val="FFCC00"/>
          </a:solidFill>
          <a:prstDash val="solid"/>
        </a:ln>
      </c:spPr>
    </c:plotArea>
    <c:plotVisOnly val="1"/>
    <c:dispBlanksAs val="gap"/>
    <c:showDLblsOverMax val="0"/>
  </c:chart>
  <c:spPr>
    <a:solidFill>
      <a:srgbClr val="FFCC00"/>
    </a:solidFill>
    <a:ln w="12700">
      <a:solidFill>
        <a:srgbClr val="FFFF99"/>
      </a:solidFill>
      <a:prstDash val="solid"/>
    </a:ln>
  </c:spPr>
  <c:txPr>
    <a:bodyPr/>
    <a:lstStyle/>
    <a:p>
      <a:pPr>
        <a:defRPr sz="1200" b="0" i="0" u="none" strike="noStrike" baseline="0">
          <a:solidFill>
            <a:srgbClr val="000000"/>
          </a:solidFill>
          <a:latin typeface="Arial"/>
          <a:ea typeface="Arial"/>
          <a:cs typeface="Arial"/>
        </a:defRPr>
      </a:pPr>
      <a:endParaRPr lang="da-DK"/>
    </a:p>
  </c:txPr>
  <c:printSettings>
    <c:headerFooter alignWithMargins="0"/>
    <c:pageMargins b="1" l="0.75" r="0.75" t="1" header="0" footer="0"/>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1</xdr:rowOff>
    </xdr:from>
    <xdr:to>
      <xdr:col>6</xdr:col>
      <xdr:colOff>9526</xdr:colOff>
      <xdr:row>14</xdr:row>
      <xdr:rowOff>19050</xdr:rowOff>
    </xdr:to>
    <xdr:graphicFrame macro="">
      <xdr:nvGraphicFramePr>
        <xdr:cNvPr id="2" name="Diagram 1">
          <a:extLst>
            <a:ext uri="{FF2B5EF4-FFF2-40B4-BE49-F238E27FC236}">
              <a16:creationId xmlns:a16="http://schemas.microsoft.com/office/drawing/2014/main" id="{73D4FE15-A0AC-452A-A1EE-8D99079EB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855664</xdr:colOff>
      <xdr:row>3</xdr:row>
      <xdr:rowOff>58738</xdr:rowOff>
    </xdr:from>
    <xdr:to>
      <xdr:col>5</xdr:col>
      <xdr:colOff>1106489</xdr:colOff>
      <xdr:row>10</xdr:row>
      <xdr:rowOff>134938</xdr:rowOff>
    </xdr:to>
    <xdr:sp macro="" textlink="">
      <xdr:nvSpPr>
        <xdr:cNvPr id="4" name="Tekstboks 4">
          <a:extLst>
            <a:ext uri="{FF2B5EF4-FFF2-40B4-BE49-F238E27FC236}">
              <a16:creationId xmlns:a16="http://schemas.microsoft.com/office/drawing/2014/main" id="{15F7FCFA-47BE-4C58-8985-6317AF5ED1A7}"/>
            </a:ext>
          </a:extLst>
        </xdr:cNvPr>
        <xdr:cNvSpPr txBox="1"/>
      </xdr:nvSpPr>
      <xdr:spPr>
        <a:xfrm rot="5400000">
          <a:off x="4667252" y="1219200"/>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6</xdr:col>
      <xdr:colOff>104775</xdr:colOff>
      <xdr:row>3</xdr:row>
      <xdr:rowOff>9525</xdr:rowOff>
    </xdr:from>
    <xdr:to>
      <xdr:col>11</xdr:col>
      <xdr:colOff>0</xdr:colOff>
      <xdr:row>14</xdr:row>
      <xdr:rowOff>38100</xdr:rowOff>
    </xdr:to>
    <xdr:graphicFrame macro="">
      <xdr:nvGraphicFramePr>
        <xdr:cNvPr id="7" name="Diagram 6">
          <a:extLst>
            <a:ext uri="{FF2B5EF4-FFF2-40B4-BE49-F238E27FC236}">
              <a16:creationId xmlns:a16="http://schemas.microsoft.com/office/drawing/2014/main" id="{D54047DE-F75A-4E76-A857-230495F9DF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836614</xdr:colOff>
      <xdr:row>3</xdr:row>
      <xdr:rowOff>106364</xdr:rowOff>
    </xdr:from>
    <xdr:to>
      <xdr:col>10</xdr:col>
      <xdr:colOff>1087439</xdr:colOff>
      <xdr:row>10</xdr:row>
      <xdr:rowOff>182564</xdr:rowOff>
    </xdr:to>
    <xdr:sp macro="" textlink="">
      <xdr:nvSpPr>
        <xdr:cNvPr id="8" name="Tekstboks 4">
          <a:extLst>
            <a:ext uri="{FF2B5EF4-FFF2-40B4-BE49-F238E27FC236}">
              <a16:creationId xmlns:a16="http://schemas.microsoft.com/office/drawing/2014/main" id="{279A01D4-5100-44A3-BFD4-59C3FA53AEEE}"/>
            </a:ext>
          </a:extLst>
        </xdr:cNvPr>
        <xdr:cNvSpPr txBox="1"/>
      </xdr:nvSpPr>
      <xdr:spPr>
        <a:xfrm rot="5400000">
          <a:off x="10220327" y="1266826"/>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25</xdr:row>
      <xdr:rowOff>9525</xdr:rowOff>
    </xdr:to>
    <xdr:graphicFrame macro="">
      <xdr:nvGraphicFramePr>
        <xdr:cNvPr id="2" name="Chart 1028">
          <a:extLst>
            <a:ext uri="{FF2B5EF4-FFF2-40B4-BE49-F238E27FC236}">
              <a16:creationId xmlns:a16="http://schemas.microsoft.com/office/drawing/2014/main" id="{A709AF56-00CF-4E54-B679-5C2BB43096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457199</xdr:colOff>
      <xdr:row>7</xdr:row>
      <xdr:rowOff>152400</xdr:rowOff>
    </xdr:from>
    <xdr:to>
      <xdr:col>2</xdr:col>
      <xdr:colOff>314325</xdr:colOff>
      <xdr:row>9</xdr:row>
      <xdr:rowOff>50800</xdr:rowOff>
    </xdr:to>
    <xdr:sp macro="" textlink="">
      <xdr:nvSpPr>
        <xdr:cNvPr id="3" name="Tekstboks 2">
          <a:extLst>
            <a:ext uri="{FF2B5EF4-FFF2-40B4-BE49-F238E27FC236}">
              <a16:creationId xmlns:a16="http://schemas.microsoft.com/office/drawing/2014/main" id="{06E77E13-2504-4896-AAA2-B7F5B4F89B14}"/>
            </a:ext>
          </a:extLst>
        </xdr:cNvPr>
        <xdr:cNvSpPr txBox="1"/>
      </xdr:nvSpPr>
      <xdr:spPr>
        <a:xfrm>
          <a:off x="933449" y="1495425"/>
          <a:ext cx="1257301"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9525</xdr:rowOff>
    </xdr:from>
    <xdr:to>
      <xdr:col>9</xdr:col>
      <xdr:colOff>9525</xdr:colOff>
      <xdr:row>25</xdr:row>
      <xdr:rowOff>28575</xdr:rowOff>
    </xdr:to>
    <xdr:graphicFrame macro="">
      <xdr:nvGraphicFramePr>
        <xdr:cNvPr id="2" name="Diagram 3">
          <a:extLst>
            <a:ext uri="{FF2B5EF4-FFF2-40B4-BE49-F238E27FC236}">
              <a16:creationId xmlns:a16="http://schemas.microsoft.com/office/drawing/2014/main" id="{14727B89-8E9C-4B21-B661-CAFA1BE56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457200</xdr:colOff>
      <xdr:row>7</xdr:row>
      <xdr:rowOff>57152</xdr:rowOff>
    </xdr:from>
    <xdr:to>
      <xdr:col>2</xdr:col>
      <xdr:colOff>247657</xdr:colOff>
      <xdr:row>8</xdr:row>
      <xdr:rowOff>146052</xdr:rowOff>
    </xdr:to>
    <xdr:sp macro="" textlink="">
      <xdr:nvSpPr>
        <xdr:cNvPr id="3" name="Tekstboks 2">
          <a:extLst>
            <a:ext uri="{FF2B5EF4-FFF2-40B4-BE49-F238E27FC236}">
              <a16:creationId xmlns:a16="http://schemas.microsoft.com/office/drawing/2014/main" id="{4CF7A798-D5A2-4F94-B5BE-405CDAF161FB}"/>
            </a:ext>
          </a:extLst>
        </xdr:cNvPr>
        <xdr:cNvSpPr txBox="1"/>
      </xdr:nvSpPr>
      <xdr:spPr>
        <a:xfrm>
          <a:off x="933450" y="1400177"/>
          <a:ext cx="1190632"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Calibri" panose="020F0502020204030204" pitchFamily="34" charset="0"/>
            </a:rPr>
            <a:t>climatepositions.com</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0.40228</cdr:x>
      <cdr:y>0.0927</cdr:y>
    </cdr:from>
    <cdr:to>
      <cdr:x>0.75901</cdr:x>
      <cdr:y>0.17978</cdr:y>
    </cdr:to>
    <cdr:sp macro="" textlink="">
      <cdr:nvSpPr>
        <cdr:cNvPr id="2" name="Tekstboks 1">
          <a:extLst xmlns:a="http://schemas.openxmlformats.org/drawingml/2006/main">
            <a:ext uri="{FF2B5EF4-FFF2-40B4-BE49-F238E27FC236}">
              <a16:creationId xmlns:a16="http://schemas.microsoft.com/office/drawing/2014/main" id="{A4DEB670-5ED6-4B32-AF0F-C7F62B18BC7A}"/>
            </a:ext>
          </a:extLst>
        </cdr:cNvPr>
        <cdr:cNvSpPr txBox="1"/>
      </cdr:nvSpPr>
      <cdr:spPr>
        <a:xfrm xmlns:a="http://schemas.openxmlformats.org/drawingml/2006/main">
          <a:off x="2019301" y="314325"/>
          <a:ext cx="1790700" cy="2952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da-DK"/>
        </a:p>
      </cdr:txBody>
    </cdr:sp>
  </cdr:relSizeAnchor>
  <cdr:relSizeAnchor xmlns:cdr="http://schemas.openxmlformats.org/drawingml/2006/chartDrawing">
    <cdr:from>
      <cdr:x>0.08565</cdr:x>
      <cdr:y>0.01133</cdr:y>
    </cdr:from>
    <cdr:to>
      <cdr:x>0.88651</cdr:x>
      <cdr:y>0.18384</cdr:y>
    </cdr:to>
    <cdr:sp macro="" textlink="">
      <cdr:nvSpPr>
        <cdr:cNvPr id="3" name="Tekstboks 2">
          <a:extLst xmlns:a="http://schemas.openxmlformats.org/drawingml/2006/main">
            <a:ext uri="{FF2B5EF4-FFF2-40B4-BE49-F238E27FC236}">
              <a16:creationId xmlns:a16="http://schemas.microsoft.com/office/drawing/2014/main" id="{36E73D76-0B1F-4429-BE7B-EC0DA6F24498}"/>
            </a:ext>
          </a:extLst>
        </cdr:cNvPr>
        <cdr:cNvSpPr txBox="1"/>
      </cdr:nvSpPr>
      <cdr:spPr>
        <a:xfrm xmlns:a="http://schemas.openxmlformats.org/drawingml/2006/main">
          <a:off x="433214" y="38742"/>
          <a:ext cx="4050551" cy="589907"/>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050" b="1">
              <a:solidFill>
                <a:schemeClr val="tx1">
                  <a:lumMod val="85000"/>
                  <a:lumOff val="15000"/>
                </a:schemeClr>
              </a:solidFill>
              <a:latin typeface="Times New Roman" pitchFamily="18" charset="0"/>
              <a:cs typeface="Times New Roman" pitchFamily="18" charset="0"/>
            </a:rPr>
            <a:t>Relative Ecological Footprint </a:t>
          </a:r>
          <a:r>
            <a:rPr lang="da-DK" sz="1100" b="1">
              <a:solidFill>
                <a:sysClr val="windowText" lastClr="000000"/>
              </a:solidFill>
              <a:effectLst/>
              <a:latin typeface="+mn-lt"/>
              <a:ea typeface="+mn-ea"/>
              <a:cs typeface="+mn-cs"/>
            </a:rPr>
            <a:t>E</a:t>
          </a:r>
          <a:r>
            <a:rPr lang="da-DK" sz="1100" b="1">
              <a:effectLst/>
              <a:latin typeface="+mn-lt"/>
              <a:ea typeface="+mn-ea"/>
              <a:cs typeface="+mn-cs"/>
            </a:rPr>
            <a:t>xclusive Carbon</a:t>
          </a:r>
          <a:r>
            <a:rPr lang="da-DK" sz="1100" b="1" baseline="0">
              <a:effectLst/>
              <a:latin typeface="+mn-lt"/>
              <a:ea typeface="+mn-ea"/>
              <a:cs typeface="+mn-cs"/>
            </a:rPr>
            <a:t> Emissions, </a:t>
          </a:r>
          <a:r>
            <a:rPr lang="da-DK" sz="1050" b="1">
              <a:solidFill>
                <a:schemeClr val="tx1">
                  <a:lumMod val="85000"/>
                  <a:lumOff val="15000"/>
                </a:schemeClr>
              </a:solidFill>
              <a:latin typeface="Times New Roman" pitchFamily="18" charset="0"/>
              <a:cs typeface="Times New Roman" pitchFamily="18" charset="0"/>
            </a:rPr>
            <a:t>per capita</a:t>
          </a:r>
          <a:r>
            <a:rPr lang="da-DK" sz="1050">
              <a:solidFill>
                <a:schemeClr val="tx1">
                  <a:lumMod val="85000"/>
                  <a:lumOff val="15000"/>
                </a:schemeClr>
              </a:solidFill>
              <a:latin typeface="Times New Roman" pitchFamily="18" charset="0"/>
              <a:cs typeface="Times New Roman" pitchFamily="18" charset="0"/>
            </a:rPr>
            <a:t> </a:t>
          </a:r>
        </a:p>
        <a:p xmlns:a="http://schemas.openxmlformats.org/drawingml/2006/main">
          <a:pPr algn="ctr"/>
          <a:r>
            <a:rPr lang="da-DK" sz="1050">
              <a:solidFill>
                <a:schemeClr val="tx1">
                  <a:lumMod val="85000"/>
                  <a:lumOff val="15000"/>
                </a:schemeClr>
              </a:solidFill>
              <a:latin typeface="Times New Roman" pitchFamily="18" charset="0"/>
              <a:cs typeface="Times New Roman" pitchFamily="18" charset="0"/>
            </a:rPr>
            <a:t>(higher figure = worse performance)</a:t>
          </a:r>
        </a:p>
        <a:p xmlns:a="http://schemas.openxmlformats.org/drawingml/2006/main">
          <a:pPr algn="ctr"/>
          <a:r>
            <a:rPr lang="en-US" sz="1100">
              <a:solidFill>
                <a:schemeClr val="tx1">
                  <a:lumMod val="65000"/>
                  <a:lumOff val="35000"/>
                </a:schemeClr>
              </a:solidFill>
              <a:effectLst/>
              <a:latin typeface="+mn-lt"/>
              <a:ea typeface="+mn-ea"/>
              <a:cs typeface="+mn-cs"/>
            </a:rPr>
            <a:t>Subject to changes in calculation methods over time</a:t>
          </a:r>
          <a:endParaRPr lang="da-DK" sz="1050">
            <a:solidFill>
              <a:schemeClr val="tx1">
                <a:lumMod val="65000"/>
                <a:lumOff val="35000"/>
              </a:schemeClr>
            </a:solidFill>
            <a:latin typeface="Times New Roman" pitchFamily="18" charset="0"/>
            <a:cs typeface="Times New Roman" pitchFamily="18"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9</xdr:col>
      <xdr:colOff>28575</xdr:colOff>
      <xdr:row>1</xdr:row>
      <xdr:rowOff>19050</xdr:rowOff>
    </xdr:from>
    <xdr:to>
      <xdr:col>11</xdr:col>
      <xdr:colOff>838200</xdr:colOff>
      <xdr:row>13</xdr:row>
      <xdr:rowOff>19050</xdr:rowOff>
    </xdr:to>
    <xdr:graphicFrame macro="">
      <xdr:nvGraphicFramePr>
        <xdr:cNvPr id="2" name="Diagram 2">
          <a:extLst>
            <a:ext uri="{FF2B5EF4-FFF2-40B4-BE49-F238E27FC236}">
              <a16:creationId xmlns:a16="http://schemas.microsoft.com/office/drawing/2014/main" id="{870D9F1A-CD99-4692-A014-CF48FB833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1133475</xdr:colOff>
      <xdr:row>1</xdr:row>
      <xdr:rowOff>0</xdr:rowOff>
    </xdr:from>
    <xdr:to>
      <xdr:col>16</xdr:col>
      <xdr:colOff>104775</xdr:colOff>
      <xdr:row>13</xdr:row>
      <xdr:rowOff>9525</xdr:rowOff>
    </xdr:to>
    <xdr:graphicFrame macro="">
      <xdr:nvGraphicFramePr>
        <xdr:cNvPr id="3" name="Diagram 3">
          <a:extLst>
            <a:ext uri="{FF2B5EF4-FFF2-40B4-BE49-F238E27FC236}">
              <a16:creationId xmlns:a16="http://schemas.microsoft.com/office/drawing/2014/main" id="{44943C79-7EE9-46BE-BD2F-0539C4E20F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571500</xdr:colOff>
      <xdr:row>2</xdr:row>
      <xdr:rowOff>133352</xdr:rowOff>
    </xdr:from>
    <xdr:to>
      <xdr:col>13</xdr:col>
      <xdr:colOff>619130</xdr:colOff>
      <xdr:row>3</xdr:row>
      <xdr:rowOff>180975</xdr:rowOff>
    </xdr:to>
    <xdr:sp macro="" textlink="">
      <xdr:nvSpPr>
        <xdr:cNvPr id="4" name="Tekstboks 3">
          <a:extLst>
            <a:ext uri="{FF2B5EF4-FFF2-40B4-BE49-F238E27FC236}">
              <a16:creationId xmlns:a16="http://schemas.microsoft.com/office/drawing/2014/main" id="{BF267DB1-C3EE-4A32-A47D-3027752A121C}"/>
            </a:ext>
          </a:extLst>
        </xdr:cNvPr>
        <xdr:cNvSpPr txBox="1"/>
      </xdr:nvSpPr>
      <xdr:spPr>
        <a:xfrm>
          <a:off x="14544675" y="523877"/>
          <a:ext cx="1200155" cy="238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bg1">
                  <a:lumMod val="50000"/>
                </a:schemeClr>
              </a:solidFill>
              <a:latin typeface="+mn-lt"/>
              <a:ea typeface="+mn-ea"/>
              <a:cs typeface="Times New Roman" panose="02020603050405020304" pitchFamily="18" charset="0"/>
            </a:rPr>
            <a:t>climatepositions.com</a:t>
          </a:r>
        </a:p>
      </xdr:txBody>
    </xdr:sp>
    <xdr:clientData/>
  </xdr:twoCellAnchor>
  <xdr:twoCellAnchor>
    <xdr:from>
      <xdr:col>9</xdr:col>
      <xdr:colOff>514350</xdr:colOff>
      <xdr:row>2</xdr:row>
      <xdr:rowOff>171452</xdr:rowOff>
    </xdr:from>
    <xdr:to>
      <xdr:col>10</xdr:col>
      <xdr:colOff>561980</xdr:colOff>
      <xdr:row>4</xdr:row>
      <xdr:rowOff>41277</xdr:rowOff>
    </xdr:to>
    <xdr:sp macro="" textlink="">
      <xdr:nvSpPr>
        <xdr:cNvPr id="5" name="Tekstboks 4">
          <a:extLst>
            <a:ext uri="{FF2B5EF4-FFF2-40B4-BE49-F238E27FC236}">
              <a16:creationId xmlns:a16="http://schemas.microsoft.com/office/drawing/2014/main" id="{0E18DC0B-0A1E-4931-9056-A6E45742454F}"/>
            </a:ext>
          </a:extLst>
        </xdr:cNvPr>
        <xdr:cNvSpPr txBox="1"/>
      </xdr:nvSpPr>
      <xdr:spPr>
        <a:xfrm>
          <a:off x="11029950" y="561977"/>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a:t>
          </a:r>
          <a:r>
            <a:rPr lang="en-US" sz="900">
              <a:solidFill>
                <a:schemeClr val="bg1">
                  <a:lumMod val="50000"/>
                </a:schemeClr>
              </a:solidFill>
              <a:latin typeface="Times New Roman" panose="02020603050405020304" pitchFamily="18" charset="0"/>
              <a:cs typeface="Times New Roman" panose="02020603050405020304" pitchFamily="18" charset="0"/>
            </a:rPr>
            <a:t>.com</a:t>
          </a:r>
        </a:p>
      </xdr:txBody>
    </xdr:sp>
    <xdr:clientData/>
  </xdr:twoCellAnchor>
</xdr:wsDr>
</file>

<file path=xl/drawings/drawing14.xml><?xml version="1.0" encoding="utf-8"?>
<c:userShapes xmlns:c="http://schemas.openxmlformats.org/drawingml/2006/chart">
  <cdr:relSizeAnchor xmlns:cdr="http://schemas.openxmlformats.org/drawingml/2006/chartDrawing">
    <cdr:from>
      <cdr:x>0.17021</cdr:x>
      <cdr:y>0</cdr:y>
    </cdr:from>
    <cdr:to>
      <cdr:x>0.98298</cdr:x>
      <cdr:y>0.31579</cdr:y>
    </cdr:to>
    <cdr:sp macro="" textlink="">
      <cdr:nvSpPr>
        <cdr:cNvPr id="2" name="Tekstboks 1">
          <a:extLst xmlns:a="http://schemas.openxmlformats.org/drawingml/2006/main">
            <a:ext uri="{FF2B5EF4-FFF2-40B4-BE49-F238E27FC236}">
              <a16:creationId xmlns:a16="http://schemas.microsoft.com/office/drawing/2014/main" id="{73C8943F-69F8-4BC5-8E98-E6BF3929CBC4}"/>
            </a:ext>
          </a:extLst>
        </cdr:cNvPr>
        <cdr:cNvSpPr txBox="1"/>
      </cdr:nvSpPr>
      <cdr:spPr>
        <a:xfrm xmlns:a="http://schemas.openxmlformats.org/drawingml/2006/main">
          <a:off x="535013" y="0"/>
          <a:ext cx="2554739" cy="6256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da-DK" sz="1000">
              <a:latin typeface="+mn-lt"/>
              <a:cs typeface="Times New Roman" pitchFamily="18" charset="0"/>
            </a:rPr>
            <a:t>Green: Forest Cover 1990-2015</a:t>
          </a:r>
        </a:p>
        <a:p xmlns:a="http://schemas.openxmlformats.org/drawingml/2006/main">
          <a:pPr algn="ctr"/>
          <a:r>
            <a:rPr lang="da-DK" sz="1000">
              <a:latin typeface="+mn-lt"/>
              <a:cs typeface="Times New Roman" pitchFamily="18" charset="0"/>
            </a:rPr>
            <a:t>Red:</a:t>
          </a:r>
          <a:r>
            <a:rPr lang="da-DK" sz="1000" baseline="0">
              <a:latin typeface="+mn-lt"/>
              <a:cs typeface="Times New Roman" pitchFamily="18" charset="0"/>
            </a:rPr>
            <a:t> </a:t>
          </a:r>
          <a:r>
            <a:rPr lang="da-DK" sz="1000">
              <a:latin typeface="+mn-lt"/>
              <a:cs typeface="Times New Roman" pitchFamily="18" charset="0"/>
            </a:rPr>
            <a:t>Primary Forest 1990-2015</a:t>
          </a:r>
        </a:p>
      </cdr:txBody>
    </cdr:sp>
  </cdr:relSizeAnchor>
</c:userShapes>
</file>

<file path=xl/drawings/drawing15.xml><?xml version="1.0" encoding="utf-8"?>
<c:userShapes xmlns:c="http://schemas.openxmlformats.org/drawingml/2006/chart">
  <cdr:relSizeAnchor xmlns:cdr="http://schemas.openxmlformats.org/drawingml/2006/chartDrawing">
    <cdr:from>
      <cdr:x>0.26153</cdr:x>
      <cdr:y>0.05376</cdr:y>
    </cdr:from>
    <cdr:to>
      <cdr:x>0.98727</cdr:x>
      <cdr:y>0.19726</cdr:y>
    </cdr:to>
    <cdr:sp macro="" textlink="">
      <cdr:nvSpPr>
        <cdr:cNvPr id="2" name="Tekstboks 1">
          <a:extLst xmlns:a="http://schemas.openxmlformats.org/drawingml/2006/main">
            <a:ext uri="{FF2B5EF4-FFF2-40B4-BE49-F238E27FC236}">
              <a16:creationId xmlns:a16="http://schemas.microsoft.com/office/drawing/2014/main" id="{6E18FF63-1E99-45C5-8719-C1F85BEBF13C}"/>
            </a:ext>
          </a:extLst>
        </cdr:cNvPr>
        <cdr:cNvSpPr txBox="1"/>
      </cdr:nvSpPr>
      <cdr:spPr>
        <a:xfrm xmlns:a="http://schemas.openxmlformats.org/drawingml/2006/main">
          <a:off x="812104" y="123919"/>
          <a:ext cx="2253532" cy="330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a-DK" sz="1000">
              <a:latin typeface="+mn-lt"/>
              <a:ea typeface="+mn-ea"/>
              <a:cs typeface="Times New Roman" pitchFamily="18" charset="0"/>
            </a:rPr>
            <a:t>Marine</a:t>
          </a:r>
          <a:r>
            <a:rPr lang="da-DK" sz="1000">
              <a:latin typeface="Times New Roman" pitchFamily="18" charset="0"/>
              <a:cs typeface="Times New Roman" pitchFamily="18" charset="0"/>
            </a:rPr>
            <a:t> Protection 1990-2014</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0</xdr:colOff>
      <xdr:row>3</xdr:row>
      <xdr:rowOff>190499</xdr:rowOff>
    </xdr:from>
    <xdr:to>
      <xdr:col>9</xdr:col>
      <xdr:colOff>19050</xdr:colOff>
      <xdr:row>22</xdr:row>
      <xdr:rowOff>19050</xdr:rowOff>
    </xdr:to>
    <xdr:graphicFrame macro="">
      <xdr:nvGraphicFramePr>
        <xdr:cNvPr id="2" name="Diagram 1">
          <a:extLst>
            <a:ext uri="{FF2B5EF4-FFF2-40B4-BE49-F238E27FC236}">
              <a16:creationId xmlns:a16="http://schemas.microsoft.com/office/drawing/2014/main" id="{929F65BC-A9CD-4018-8A6E-8AD6E4FFD5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5</xdr:row>
      <xdr:rowOff>133350</xdr:rowOff>
    </xdr:from>
    <xdr:to>
      <xdr:col>2</xdr:col>
      <xdr:colOff>419105</xdr:colOff>
      <xdr:row>7</xdr:row>
      <xdr:rowOff>3175</xdr:rowOff>
    </xdr:to>
    <xdr:sp macro="" textlink="">
      <xdr:nvSpPr>
        <xdr:cNvPr id="3" name="Tekstboks 3">
          <a:extLst>
            <a:ext uri="{FF2B5EF4-FFF2-40B4-BE49-F238E27FC236}">
              <a16:creationId xmlns:a16="http://schemas.microsoft.com/office/drawing/2014/main" id="{E2AF30AD-9414-4162-82E2-BA655374EDB1}"/>
            </a:ext>
          </a:extLst>
        </xdr:cNvPr>
        <xdr:cNvSpPr txBox="1"/>
      </xdr:nvSpPr>
      <xdr:spPr>
        <a:xfrm>
          <a:off x="1066800" y="10953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466725</xdr:colOff>
      <xdr:row>2</xdr:row>
      <xdr:rowOff>180974</xdr:rowOff>
    </xdr:from>
    <xdr:to>
      <xdr:col>5</xdr:col>
      <xdr:colOff>542925</xdr:colOff>
      <xdr:row>13</xdr:row>
      <xdr:rowOff>9525</xdr:rowOff>
    </xdr:to>
    <xdr:graphicFrame macro="">
      <xdr:nvGraphicFramePr>
        <xdr:cNvPr id="8" name="Diagram 7">
          <a:extLst>
            <a:ext uri="{FF2B5EF4-FFF2-40B4-BE49-F238E27FC236}">
              <a16:creationId xmlns:a16="http://schemas.microsoft.com/office/drawing/2014/main" id="{945FF49A-F110-4A74-9B88-20542DFD3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246064</xdr:colOff>
      <xdr:row>2</xdr:row>
      <xdr:rowOff>125413</xdr:rowOff>
    </xdr:from>
    <xdr:to>
      <xdr:col>5</xdr:col>
      <xdr:colOff>496889</xdr:colOff>
      <xdr:row>10</xdr:row>
      <xdr:rowOff>11113</xdr:rowOff>
    </xdr:to>
    <xdr:sp macro="" textlink="">
      <xdr:nvSpPr>
        <xdr:cNvPr id="9" name="Tekstboks 4">
          <a:extLst>
            <a:ext uri="{FF2B5EF4-FFF2-40B4-BE49-F238E27FC236}">
              <a16:creationId xmlns:a16="http://schemas.microsoft.com/office/drawing/2014/main" id="{C50575AD-A994-4AF8-BFC8-DE4815FD403E}"/>
            </a:ext>
          </a:extLst>
        </xdr:cNvPr>
        <xdr:cNvSpPr txBox="1"/>
      </xdr:nvSpPr>
      <xdr:spPr>
        <a:xfrm rot="5400000">
          <a:off x="4238627" y="109537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5</xdr:col>
      <xdr:colOff>638175</xdr:colOff>
      <xdr:row>2</xdr:row>
      <xdr:rowOff>171451</xdr:rowOff>
    </xdr:from>
    <xdr:to>
      <xdr:col>11</xdr:col>
      <xdr:colOff>323850</xdr:colOff>
      <xdr:row>13</xdr:row>
      <xdr:rowOff>1</xdr:rowOff>
    </xdr:to>
    <xdr:graphicFrame macro="">
      <xdr:nvGraphicFramePr>
        <xdr:cNvPr id="10" name="Diagram 9">
          <a:extLst>
            <a:ext uri="{FF2B5EF4-FFF2-40B4-BE49-F238E27FC236}">
              <a16:creationId xmlns:a16="http://schemas.microsoft.com/office/drawing/2014/main" id="{5321E648-B696-4D67-897B-EA2269C6A6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17464</xdr:colOff>
      <xdr:row>2</xdr:row>
      <xdr:rowOff>68263</xdr:rowOff>
    </xdr:from>
    <xdr:to>
      <xdr:col>11</xdr:col>
      <xdr:colOff>268289</xdr:colOff>
      <xdr:row>9</xdr:row>
      <xdr:rowOff>144463</xdr:rowOff>
    </xdr:to>
    <xdr:sp macro="" textlink="">
      <xdr:nvSpPr>
        <xdr:cNvPr id="11" name="Tekstboks 4">
          <a:extLst>
            <a:ext uri="{FF2B5EF4-FFF2-40B4-BE49-F238E27FC236}">
              <a16:creationId xmlns:a16="http://schemas.microsoft.com/office/drawing/2014/main" id="{962898D2-4A32-4A0F-AD58-2BAB2F8FA04C}"/>
            </a:ext>
          </a:extLst>
        </xdr:cNvPr>
        <xdr:cNvSpPr txBox="1"/>
      </xdr:nvSpPr>
      <xdr:spPr>
        <a:xfrm rot="5400000">
          <a:off x="8896352" y="1038225"/>
          <a:ext cx="14097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xdr:colOff>
      <xdr:row>36</xdr:row>
      <xdr:rowOff>152400</xdr:rowOff>
    </xdr:from>
    <xdr:to>
      <xdr:col>15</xdr:col>
      <xdr:colOff>0</xdr:colOff>
      <xdr:row>58</xdr:row>
      <xdr:rowOff>57150</xdr:rowOff>
    </xdr:to>
    <xdr:graphicFrame macro="">
      <xdr:nvGraphicFramePr>
        <xdr:cNvPr id="2" name="Chart 7">
          <a:extLst>
            <a:ext uri="{FF2B5EF4-FFF2-40B4-BE49-F238E27FC236}">
              <a16:creationId xmlns:a16="http://schemas.microsoft.com/office/drawing/2014/main" id="{B1D2E381-124B-42EC-80D9-1F5D2A55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10</xdr:row>
      <xdr:rowOff>9525</xdr:rowOff>
    </xdr:from>
    <xdr:to>
      <xdr:col>12</xdr:col>
      <xdr:colOff>19050</xdr:colOff>
      <xdr:row>31</xdr:row>
      <xdr:rowOff>0</xdr:rowOff>
    </xdr:to>
    <xdr:graphicFrame macro="">
      <xdr:nvGraphicFramePr>
        <xdr:cNvPr id="3" name="Chart 11">
          <a:extLst>
            <a:ext uri="{FF2B5EF4-FFF2-40B4-BE49-F238E27FC236}">
              <a16:creationId xmlns:a16="http://schemas.microsoft.com/office/drawing/2014/main" id="{86F2946D-3719-495F-8CFD-727CCE763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65</xdr:row>
      <xdr:rowOff>152400</xdr:rowOff>
    </xdr:from>
    <xdr:to>
      <xdr:col>12</xdr:col>
      <xdr:colOff>28575</xdr:colOff>
      <xdr:row>87</xdr:row>
      <xdr:rowOff>9525</xdr:rowOff>
    </xdr:to>
    <xdr:graphicFrame macro="">
      <xdr:nvGraphicFramePr>
        <xdr:cNvPr id="4" name="Chart 12">
          <a:extLst>
            <a:ext uri="{FF2B5EF4-FFF2-40B4-BE49-F238E27FC236}">
              <a16:creationId xmlns:a16="http://schemas.microsoft.com/office/drawing/2014/main" id="{E1E0F0F7-CB7A-483E-A482-EFB8506B9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171451</xdr:colOff>
      <xdr:row>37</xdr:row>
      <xdr:rowOff>85723</xdr:rowOff>
    </xdr:from>
    <xdr:to>
      <xdr:col>10</xdr:col>
      <xdr:colOff>123825</xdr:colOff>
      <xdr:row>39</xdr:row>
      <xdr:rowOff>142874</xdr:rowOff>
    </xdr:to>
    <xdr:sp macro="" textlink="">
      <xdr:nvSpPr>
        <xdr:cNvPr id="5" name="Tekstboks 6">
          <a:extLst>
            <a:ext uri="{FF2B5EF4-FFF2-40B4-BE49-F238E27FC236}">
              <a16:creationId xmlns:a16="http://schemas.microsoft.com/office/drawing/2014/main" id="{12C8FB00-FFDF-4F7D-97BA-CB9FDE26FB00}"/>
            </a:ext>
          </a:extLst>
        </xdr:cNvPr>
        <xdr:cNvSpPr txBox="1"/>
      </xdr:nvSpPr>
      <xdr:spPr>
        <a:xfrm>
          <a:off x="2724151" y="7153273"/>
          <a:ext cx="5086349" cy="438151"/>
        </a:xfrm>
        <a:prstGeom prst="rect">
          <a:avLst/>
        </a:prstGeom>
        <a:solidFill>
          <a:srgbClr val="FFCC00"/>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rtl="0"/>
          <a:r>
            <a:rPr lang="da-DK" sz="1200" b="1">
              <a:solidFill>
                <a:schemeClr val="tx1">
                  <a:lumMod val="85000"/>
                  <a:lumOff val="15000"/>
                </a:schemeClr>
              </a:solidFill>
              <a:latin typeface="+mn-lt"/>
              <a:cs typeface="Times New Roman" pitchFamily="18" charset="0"/>
            </a:rPr>
            <a:t>Land-Ocean (air) Temperature rise in °C</a:t>
          </a:r>
          <a:br>
            <a:rPr lang="da-DK" sz="1200" b="1">
              <a:solidFill>
                <a:schemeClr val="tx1">
                  <a:lumMod val="85000"/>
                  <a:lumOff val="15000"/>
                </a:schemeClr>
              </a:solidFill>
              <a:latin typeface="+mn-lt"/>
              <a:ea typeface="+mn-ea"/>
              <a:cs typeface="Times New Roman" pitchFamily="18" charset="0"/>
            </a:rPr>
          </a:br>
          <a:r>
            <a:rPr lang="da-DK" sz="1200" b="1">
              <a:solidFill>
                <a:schemeClr val="tx1">
                  <a:lumMod val="85000"/>
                  <a:lumOff val="15000"/>
                </a:schemeClr>
              </a:solidFill>
              <a:latin typeface="+mn-lt"/>
              <a:ea typeface="+mn-ea"/>
              <a:cs typeface="Times New Roman" pitchFamily="18" charset="0"/>
            </a:rPr>
            <a:t>compared</a:t>
          </a:r>
          <a:r>
            <a:rPr lang="da-DK" sz="1200" b="1" baseline="0">
              <a:solidFill>
                <a:schemeClr val="tx1">
                  <a:lumMod val="85000"/>
                  <a:lumOff val="15000"/>
                </a:schemeClr>
              </a:solidFill>
              <a:latin typeface="+mn-lt"/>
              <a:ea typeface="+mn-ea"/>
              <a:cs typeface="Times New Roman" pitchFamily="18" charset="0"/>
            </a:rPr>
            <a:t> to baseline</a:t>
          </a:r>
          <a:r>
            <a:rPr lang="da-DK" sz="1200" b="1">
              <a:solidFill>
                <a:schemeClr val="tx1">
                  <a:lumMod val="85000"/>
                  <a:lumOff val="15000"/>
                </a:schemeClr>
              </a:solidFill>
              <a:latin typeface="+mn-lt"/>
              <a:ea typeface="+mn-ea"/>
              <a:cs typeface="Times New Roman" pitchFamily="18" charset="0"/>
            </a:rPr>
            <a:t> 1880-1937 (set at 0 °C)</a:t>
          </a:r>
        </a:p>
        <a:p>
          <a:pPr algn="ctr"/>
          <a:endParaRPr lang="da-DK" sz="1200" b="1">
            <a:solidFill>
              <a:schemeClr val="tx1">
                <a:lumMod val="85000"/>
                <a:lumOff val="15000"/>
              </a:schemeClr>
            </a:solidFill>
            <a:latin typeface="+mn-lt"/>
            <a:cs typeface="Times New Roman" pitchFamily="18" charset="0"/>
          </a:endParaRPr>
        </a:p>
      </xdr:txBody>
    </xdr:sp>
    <xdr:clientData/>
  </xdr:twoCellAnchor>
  <xdr:twoCellAnchor>
    <xdr:from>
      <xdr:col>1</xdr:col>
      <xdr:colOff>0</xdr:colOff>
      <xdr:row>95</xdr:row>
      <xdr:rowOff>9525</xdr:rowOff>
    </xdr:from>
    <xdr:to>
      <xdr:col>12</xdr:col>
      <xdr:colOff>0</xdr:colOff>
      <xdr:row>116</xdr:row>
      <xdr:rowOff>0</xdr:rowOff>
    </xdr:to>
    <xdr:graphicFrame macro="">
      <xdr:nvGraphicFramePr>
        <xdr:cNvPr id="6" name="Diagram 7">
          <a:extLst>
            <a:ext uri="{FF2B5EF4-FFF2-40B4-BE49-F238E27FC236}">
              <a16:creationId xmlns:a16="http://schemas.microsoft.com/office/drawing/2014/main" id="{F311857D-775C-444F-BB4F-3EC3AF0061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457200</xdr:colOff>
      <xdr:row>12</xdr:row>
      <xdr:rowOff>9525</xdr:rowOff>
    </xdr:from>
    <xdr:to>
      <xdr:col>3</xdr:col>
      <xdr:colOff>257180</xdr:colOff>
      <xdr:row>13</xdr:row>
      <xdr:rowOff>98425</xdr:rowOff>
    </xdr:to>
    <xdr:sp macro="" textlink="">
      <xdr:nvSpPr>
        <xdr:cNvPr id="7" name="Tekstboks 7">
          <a:extLst>
            <a:ext uri="{FF2B5EF4-FFF2-40B4-BE49-F238E27FC236}">
              <a16:creationId xmlns:a16="http://schemas.microsoft.com/office/drawing/2014/main" id="{FBF193EA-5D23-4159-96E5-BA449AD6BA48}"/>
            </a:ext>
          </a:extLst>
        </xdr:cNvPr>
        <xdr:cNvSpPr txBox="1"/>
      </xdr:nvSpPr>
      <xdr:spPr>
        <a:xfrm>
          <a:off x="1543050" y="2305050"/>
          <a:ext cx="126683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xdr:col>
      <xdr:colOff>533400</xdr:colOff>
      <xdr:row>39</xdr:row>
      <xdr:rowOff>161925</xdr:rowOff>
    </xdr:from>
    <xdr:to>
      <xdr:col>3</xdr:col>
      <xdr:colOff>333380</xdr:colOff>
      <xdr:row>40</xdr:row>
      <xdr:rowOff>184150</xdr:rowOff>
    </xdr:to>
    <xdr:sp macro="" textlink="">
      <xdr:nvSpPr>
        <xdr:cNvPr id="8" name="Tekstboks 9">
          <a:extLst>
            <a:ext uri="{FF2B5EF4-FFF2-40B4-BE49-F238E27FC236}">
              <a16:creationId xmlns:a16="http://schemas.microsoft.com/office/drawing/2014/main" id="{81AC46C4-8F83-431A-8839-952D8D3C026B}"/>
            </a:ext>
          </a:extLst>
        </xdr:cNvPr>
        <xdr:cNvSpPr txBox="1"/>
      </xdr:nvSpPr>
      <xdr:spPr>
        <a:xfrm>
          <a:off x="1619250" y="7610475"/>
          <a:ext cx="1266830" cy="212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1</xdr:col>
      <xdr:colOff>476249</xdr:colOff>
      <xdr:row>67</xdr:row>
      <xdr:rowOff>161925</xdr:rowOff>
    </xdr:from>
    <xdr:to>
      <xdr:col>3</xdr:col>
      <xdr:colOff>542924</xdr:colOff>
      <xdr:row>69</xdr:row>
      <xdr:rowOff>28575</xdr:rowOff>
    </xdr:to>
    <xdr:sp macro="" textlink="">
      <xdr:nvSpPr>
        <xdr:cNvPr id="9" name="Tekstboks 10">
          <a:extLst>
            <a:ext uri="{FF2B5EF4-FFF2-40B4-BE49-F238E27FC236}">
              <a16:creationId xmlns:a16="http://schemas.microsoft.com/office/drawing/2014/main" id="{92D89F54-FC20-4AD4-8751-1A40FB32F7F0}"/>
            </a:ext>
          </a:extLst>
        </xdr:cNvPr>
        <xdr:cNvSpPr txBox="1"/>
      </xdr:nvSpPr>
      <xdr:spPr>
        <a:xfrm>
          <a:off x="1562099" y="12944475"/>
          <a:ext cx="1533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twoCellAnchor>
    <xdr:from>
      <xdr:col>5</xdr:col>
      <xdr:colOff>133350</xdr:colOff>
      <xdr:row>106</xdr:row>
      <xdr:rowOff>38100</xdr:rowOff>
    </xdr:from>
    <xdr:to>
      <xdr:col>7</xdr:col>
      <xdr:colOff>123825</xdr:colOff>
      <xdr:row>108</xdr:row>
      <xdr:rowOff>0</xdr:rowOff>
    </xdr:to>
    <xdr:sp macro="" textlink="">
      <xdr:nvSpPr>
        <xdr:cNvPr id="11" name="Tekstfelt 10">
          <a:extLst>
            <a:ext uri="{FF2B5EF4-FFF2-40B4-BE49-F238E27FC236}">
              <a16:creationId xmlns:a16="http://schemas.microsoft.com/office/drawing/2014/main" id="{82D7FA73-7BE9-4CBC-A25E-146E27203079}"/>
            </a:ext>
          </a:extLst>
        </xdr:cNvPr>
        <xdr:cNvSpPr txBox="1"/>
      </xdr:nvSpPr>
      <xdr:spPr>
        <a:xfrm rot="20832573">
          <a:off x="4152900" y="17259300"/>
          <a:ext cx="14573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a-DK" sz="1100">
              <a:solidFill>
                <a:schemeClr val="bg1">
                  <a:lumMod val="50000"/>
                </a:schemeClr>
              </a:solidFill>
              <a:latin typeface="+mn-lt"/>
              <a:cs typeface="Times New Roman" panose="02020603050405020304" pitchFamily="18" charset="0"/>
            </a:rPr>
            <a:t>polynomial trend</a:t>
          </a:r>
        </a:p>
      </xdr:txBody>
    </xdr:sp>
    <xdr:clientData/>
  </xdr:twoCellAnchor>
  <xdr:twoCellAnchor>
    <xdr:from>
      <xdr:col>1</xdr:col>
      <xdr:colOff>466724</xdr:colOff>
      <xdr:row>110</xdr:row>
      <xdr:rowOff>85724</xdr:rowOff>
    </xdr:from>
    <xdr:to>
      <xdr:col>1</xdr:col>
      <xdr:colOff>528406</xdr:colOff>
      <xdr:row>110</xdr:row>
      <xdr:rowOff>146924</xdr:rowOff>
    </xdr:to>
    <xdr:sp macro="" textlink="">
      <xdr:nvSpPr>
        <xdr:cNvPr id="12" name="Ellipse 11">
          <a:extLst>
            <a:ext uri="{FF2B5EF4-FFF2-40B4-BE49-F238E27FC236}">
              <a16:creationId xmlns:a16="http://schemas.microsoft.com/office/drawing/2014/main" id="{3262CAB6-0B81-47E4-B5EA-4F2F5F7934F5}"/>
            </a:ext>
          </a:extLst>
        </xdr:cNvPr>
        <xdr:cNvSpPr>
          <a:spLocks noChangeAspect="1"/>
        </xdr:cNvSpPr>
      </xdr:nvSpPr>
      <xdr:spPr>
        <a:xfrm>
          <a:off x="1552574" y="17954624"/>
          <a:ext cx="61682" cy="61200"/>
        </a:xfrm>
        <a:prstGeom prst="ellipse">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a-DK"/>
        </a:p>
      </xdr:txBody>
    </xdr:sp>
    <xdr:clientData/>
  </xdr:twoCellAnchor>
  <xdr:twoCellAnchor>
    <xdr:from>
      <xdr:col>13</xdr:col>
      <xdr:colOff>0</xdr:colOff>
      <xdr:row>10</xdr:row>
      <xdr:rowOff>9525</xdr:rowOff>
    </xdr:from>
    <xdr:to>
      <xdr:col>19</xdr:col>
      <xdr:colOff>0</xdr:colOff>
      <xdr:row>27</xdr:row>
      <xdr:rowOff>0</xdr:rowOff>
    </xdr:to>
    <xdr:graphicFrame macro="">
      <xdr:nvGraphicFramePr>
        <xdr:cNvPr id="13" name="Diagram 5">
          <a:extLst>
            <a:ext uri="{FF2B5EF4-FFF2-40B4-BE49-F238E27FC236}">
              <a16:creationId xmlns:a16="http://schemas.microsoft.com/office/drawing/2014/main" id="{745B6EC4-A00C-4AD4-8984-E10064412D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409575</xdr:colOff>
      <xdr:row>11</xdr:row>
      <xdr:rowOff>123825</xdr:rowOff>
    </xdr:from>
    <xdr:to>
      <xdr:col>15</xdr:col>
      <xdr:colOff>209555</xdr:colOff>
      <xdr:row>12</xdr:row>
      <xdr:rowOff>184150</xdr:rowOff>
    </xdr:to>
    <xdr:sp macro="" textlink="">
      <xdr:nvSpPr>
        <xdr:cNvPr id="14" name="Tekstboks 7">
          <a:extLst>
            <a:ext uri="{FF2B5EF4-FFF2-40B4-BE49-F238E27FC236}">
              <a16:creationId xmlns:a16="http://schemas.microsoft.com/office/drawing/2014/main" id="{A8601F39-DB25-4FE2-ACB1-2D29389521AE}"/>
            </a:ext>
          </a:extLst>
        </xdr:cNvPr>
        <xdr:cNvSpPr txBox="1"/>
      </xdr:nvSpPr>
      <xdr:spPr>
        <a:xfrm>
          <a:off x="10296525" y="2228850"/>
          <a:ext cx="126683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0.06651</cdr:x>
      <cdr:y>0.13206</cdr:y>
    </cdr:from>
    <cdr:to>
      <cdr:x>0.25659</cdr:x>
      <cdr:y>0.19411</cdr:y>
    </cdr:to>
    <cdr:sp macro="" textlink="">
      <cdr:nvSpPr>
        <cdr:cNvPr id="2" name="Tekstboks 10">
          <a:extLst xmlns:a="http://schemas.openxmlformats.org/drawingml/2006/main">
            <a:ext uri="{FF2B5EF4-FFF2-40B4-BE49-F238E27FC236}">
              <a16:creationId xmlns:a16="http://schemas.microsoft.com/office/drawing/2014/main" id="{92D89F54-FC20-4AD4-8751-1A40FB32F7F0}"/>
            </a:ext>
          </a:extLst>
        </cdr:cNvPr>
        <cdr:cNvSpPr txBox="1"/>
      </cdr:nvSpPr>
      <cdr:spPr>
        <a:xfrm xmlns:a="http://schemas.openxmlformats.org/drawingml/2006/main">
          <a:off x="536575" y="527050"/>
          <a:ext cx="1533525" cy="2476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900">
              <a:solidFill>
                <a:schemeClr val="bg1">
                  <a:lumMod val="50000"/>
                </a:schemeClr>
              </a:solidFill>
              <a:latin typeface="+mn-lt"/>
              <a:cs typeface="Times New Roman" panose="02020603050405020304" pitchFamily="18" charset="0"/>
            </a:rPr>
            <a:t>climatepositions.com</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4</xdr:row>
      <xdr:rowOff>9525</xdr:rowOff>
    </xdr:from>
    <xdr:to>
      <xdr:col>6</xdr:col>
      <xdr:colOff>514350</xdr:colOff>
      <xdr:row>29</xdr:row>
      <xdr:rowOff>9525</xdr:rowOff>
    </xdr:to>
    <xdr:graphicFrame macro="">
      <xdr:nvGraphicFramePr>
        <xdr:cNvPr id="2" name="Chart 5">
          <a:extLst>
            <a:ext uri="{FF2B5EF4-FFF2-40B4-BE49-F238E27FC236}">
              <a16:creationId xmlns:a16="http://schemas.microsoft.com/office/drawing/2014/main" id="{1F64CC9C-C6AD-4AD6-AA8A-1513899F0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0</xdr:colOff>
      <xdr:row>4</xdr:row>
      <xdr:rowOff>9525</xdr:rowOff>
    </xdr:from>
    <xdr:to>
      <xdr:col>23</xdr:col>
      <xdr:colOff>0</xdr:colOff>
      <xdr:row>25</xdr:row>
      <xdr:rowOff>9525</xdr:rowOff>
    </xdr:to>
    <xdr:graphicFrame macro="">
      <xdr:nvGraphicFramePr>
        <xdr:cNvPr id="3" name="Diagram 1">
          <a:extLst>
            <a:ext uri="{FF2B5EF4-FFF2-40B4-BE49-F238E27FC236}">
              <a16:creationId xmlns:a16="http://schemas.microsoft.com/office/drawing/2014/main" id="{86D07C2F-C911-4B72-8A1C-1004B3111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657225</xdr:colOff>
      <xdr:row>4</xdr:row>
      <xdr:rowOff>0</xdr:rowOff>
    </xdr:from>
    <xdr:to>
      <xdr:col>14</xdr:col>
      <xdr:colOff>533400</xdr:colOff>
      <xdr:row>29</xdr:row>
      <xdr:rowOff>0</xdr:rowOff>
    </xdr:to>
    <xdr:graphicFrame macro="">
      <xdr:nvGraphicFramePr>
        <xdr:cNvPr id="4" name="Diagram 6">
          <a:extLst>
            <a:ext uri="{FF2B5EF4-FFF2-40B4-BE49-F238E27FC236}">
              <a16:creationId xmlns:a16="http://schemas.microsoft.com/office/drawing/2014/main" id="{5B6EDBDD-BBF8-4B67-95A9-A291F017F3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733425</xdr:colOff>
      <xdr:row>7</xdr:row>
      <xdr:rowOff>38100</xdr:rowOff>
    </xdr:from>
    <xdr:to>
      <xdr:col>2</xdr:col>
      <xdr:colOff>666750</xdr:colOff>
      <xdr:row>8</xdr:row>
      <xdr:rowOff>127000</xdr:rowOff>
    </xdr:to>
    <xdr:sp macro="" textlink="">
      <xdr:nvSpPr>
        <xdr:cNvPr id="5" name="Tekstboks 9">
          <a:extLst>
            <a:ext uri="{FF2B5EF4-FFF2-40B4-BE49-F238E27FC236}">
              <a16:creationId xmlns:a16="http://schemas.microsoft.com/office/drawing/2014/main" id="{E70DC873-5682-40A6-B7FB-B52A33E084CD}"/>
            </a:ext>
          </a:extLst>
        </xdr:cNvPr>
        <xdr:cNvSpPr txBox="1"/>
      </xdr:nvSpPr>
      <xdr:spPr>
        <a:xfrm>
          <a:off x="1209675" y="1381125"/>
          <a:ext cx="13716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FFC000"/>
              </a:solidFill>
              <a:latin typeface="+mn-lt"/>
              <a:cs typeface="Times New Roman" panose="02020603050405020304" pitchFamily="18" charset="0"/>
            </a:rPr>
            <a:t>climatepositions.com</a:t>
          </a:r>
        </a:p>
      </xdr:txBody>
    </xdr:sp>
    <xdr:clientData/>
  </xdr:twoCellAnchor>
  <xdr:twoCellAnchor>
    <xdr:from>
      <xdr:col>7</xdr:col>
      <xdr:colOff>533400</xdr:colOff>
      <xdr:row>6</xdr:row>
      <xdr:rowOff>180975</xdr:rowOff>
    </xdr:from>
    <xdr:to>
      <xdr:col>9</xdr:col>
      <xdr:colOff>495300</xdr:colOff>
      <xdr:row>8</xdr:row>
      <xdr:rowOff>50800</xdr:rowOff>
    </xdr:to>
    <xdr:sp macro="" textlink="">
      <xdr:nvSpPr>
        <xdr:cNvPr id="6" name="Tekstboks 10">
          <a:extLst>
            <a:ext uri="{FF2B5EF4-FFF2-40B4-BE49-F238E27FC236}">
              <a16:creationId xmlns:a16="http://schemas.microsoft.com/office/drawing/2014/main" id="{005BB9AA-03BF-4B00-AF79-1F1BD8C12E31}"/>
            </a:ext>
          </a:extLst>
        </xdr:cNvPr>
        <xdr:cNvSpPr txBox="1"/>
      </xdr:nvSpPr>
      <xdr:spPr>
        <a:xfrm>
          <a:off x="5876925" y="1333500"/>
          <a:ext cx="1333500"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a:solidFill>
                <a:srgbClr val="FFC000"/>
              </a:solidFill>
              <a:latin typeface="+mn-lt"/>
              <a:ea typeface="+mn-ea"/>
              <a:cs typeface="Times New Roman" panose="02020603050405020304" pitchFamily="18" charset="0"/>
            </a:rPr>
            <a:t>climatepositions.com</a:t>
          </a:r>
        </a:p>
      </xdr:txBody>
    </xdr:sp>
    <xdr:clientData/>
  </xdr:twoCellAnchor>
  <xdr:twoCellAnchor>
    <xdr:from>
      <xdr:col>15</xdr:col>
      <xdr:colOff>923924</xdr:colOff>
      <xdr:row>6</xdr:row>
      <xdr:rowOff>142875</xdr:rowOff>
    </xdr:from>
    <xdr:to>
      <xdr:col>17</xdr:col>
      <xdr:colOff>523874</xdr:colOff>
      <xdr:row>8</xdr:row>
      <xdr:rowOff>41275</xdr:rowOff>
    </xdr:to>
    <xdr:sp macro="" textlink="">
      <xdr:nvSpPr>
        <xdr:cNvPr id="7" name="Tekstboks 11">
          <a:extLst>
            <a:ext uri="{FF2B5EF4-FFF2-40B4-BE49-F238E27FC236}">
              <a16:creationId xmlns:a16="http://schemas.microsoft.com/office/drawing/2014/main" id="{D2BCFF2E-4C69-48BB-8CCF-F2AFF7D40635}"/>
            </a:ext>
          </a:extLst>
        </xdr:cNvPr>
        <xdr:cNvSpPr txBox="1"/>
      </xdr:nvSpPr>
      <xdr:spPr>
        <a:xfrm>
          <a:off x="11753849" y="1295400"/>
          <a:ext cx="142875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rgbClr val="FFC000"/>
              </a:solidFill>
              <a:latin typeface="+mn-lt"/>
              <a:ea typeface="+mn-ea"/>
              <a:cs typeface="Times New Roman" panose="02020603050405020304" pitchFamily="18" charset="0"/>
            </a:rPr>
            <a:t>climatepositions</a:t>
          </a:r>
          <a:r>
            <a:rPr lang="en-US" sz="900">
              <a:solidFill>
                <a:srgbClr val="FFC000"/>
              </a:solidFill>
              <a:latin typeface="Times New Roman" panose="02020603050405020304" pitchFamily="18" charset="0"/>
              <a:cs typeface="Times New Roman" panose="02020603050405020304" pitchFamily="18" charset="0"/>
            </a:rPr>
            <a:t>.com</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0.08559</cdr:x>
      <cdr:y>0.03494</cdr:y>
    </cdr:from>
    <cdr:to>
      <cdr:x>0.89276</cdr:x>
      <cdr:y>0.15059</cdr:y>
    </cdr:to>
    <cdr:sp macro="" textlink="">
      <cdr:nvSpPr>
        <cdr:cNvPr id="2" name="Tekstboks 1">
          <a:extLst xmlns:a="http://schemas.openxmlformats.org/drawingml/2006/main">
            <a:ext uri="{FF2B5EF4-FFF2-40B4-BE49-F238E27FC236}">
              <a16:creationId xmlns:a16="http://schemas.microsoft.com/office/drawing/2014/main" id="{F864D1B1-E0CC-4B01-8CE0-E97F97595D04}"/>
            </a:ext>
          </a:extLst>
        </cdr:cNvPr>
        <cdr:cNvSpPr txBox="1"/>
      </cdr:nvSpPr>
      <cdr:spPr>
        <a:xfrm xmlns:a="http://schemas.openxmlformats.org/drawingml/2006/main">
          <a:off x="458956" y="141437"/>
          <a:ext cx="4328510" cy="4681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da-DK" sz="1100" b="1" i="0" baseline="0">
              <a:solidFill>
                <a:schemeClr val="tx1">
                  <a:lumMod val="85000"/>
                  <a:lumOff val="15000"/>
                </a:schemeClr>
              </a:solidFill>
              <a:effectLst/>
              <a:latin typeface="+mn-lt"/>
              <a:ea typeface="+mn-ea"/>
              <a:cs typeface="Times New Roman" panose="02020603050405020304" pitchFamily="18" charset="0"/>
            </a:rPr>
            <a:t>Relative Climate Debt over time </a:t>
          </a:r>
          <a:endParaRPr lang="da-DK">
            <a:solidFill>
              <a:schemeClr val="tx1">
                <a:lumMod val="85000"/>
                <a:lumOff val="15000"/>
              </a:schemeClr>
            </a:solidFill>
            <a:effectLst/>
            <a:latin typeface="+mn-lt"/>
            <a:cs typeface="Times New Roman" panose="02020603050405020304" pitchFamily="18" charset="0"/>
          </a:endParaRPr>
        </a:p>
        <a:p xmlns:a="http://schemas.openxmlformats.org/drawingml/2006/main">
          <a:pPr algn="ctr"/>
          <a:r>
            <a:rPr lang="da-DK" sz="1100" b="1">
              <a:solidFill>
                <a:schemeClr val="tx1">
                  <a:lumMod val="85000"/>
                  <a:lumOff val="15000"/>
                </a:schemeClr>
              </a:solidFill>
              <a:latin typeface="+mn-lt"/>
              <a:cs typeface="Times New Roman" pitchFamily="18" charset="0"/>
            </a:rPr>
            <a:t>with the world average per capita set at 100</a:t>
          </a: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3</xdr:row>
      <xdr:rowOff>152400</xdr:rowOff>
    </xdr:from>
    <xdr:to>
      <xdr:col>8</xdr:col>
      <xdr:colOff>28575</xdr:colOff>
      <xdr:row>29</xdr:row>
      <xdr:rowOff>0</xdr:rowOff>
    </xdr:to>
    <xdr:graphicFrame macro="">
      <xdr:nvGraphicFramePr>
        <xdr:cNvPr id="2" name="Diagram 1">
          <a:extLst>
            <a:ext uri="{FF2B5EF4-FFF2-40B4-BE49-F238E27FC236}">
              <a16:creationId xmlns:a16="http://schemas.microsoft.com/office/drawing/2014/main" id="{71E4A663-C2C0-43A6-95A8-DDD18F586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533400</xdr:colOff>
      <xdr:row>6</xdr:row>
      <xdr:rowOff>38100</xdr:rowOff>
    </xdr:from>
    <xdr:to>
      <xdr:col>2</xdr:col>
      <xdr:colOff>352430</xdr:colOff>
      <xdr:row>7</xdr:row>
      <xdr:rowOff>98425</xdr:rowOff>
    </xdr:to>
    <xdr:sp macro="" textlink="">
      <xdr:nvSpPr>
        <xdr:cNvPr id="3" name="Tekstboks 3">
          <a:extLst>
            <a:ext uri="{FF2B5EF4-FFF2-40B4-BE49-F238E27FC236}">
              <a16:creationId xmlns:a16="http://schemas.microsoft.com/office/drawing/2014/main" id="{8B8B157E-3ACE-4219-979B-120EA5E95F18}"/>
            </a:ext>
          </a:extLst>
        </xdr:cNvPr>
        <xdr:cNvSpPr txBox="1"/>
      </xdr:nvSpPr>
      <xdr:spPr>
        <a:xfrm>
          <a:off x="1009650" y="119062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rgbClr val="FFC000"/>
              </a:solidFill>
              <a:latin typeface="Times New Roman" panose="02020603050405020304" pitchFamily="18" charset="0"/>
              <a:cs typeface="Times New Roman" panose="02020603050405020304" pitchFamily="18" charset="0"/>
            </a:rPr>
            <a:t>climatepositions.com</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0.18307</cdr:x>
      <cdr:y>0.00526</cdr:y>
    </cdr:from>
    <cdr:to>
      <cdr:x>0.68931</cdr:x>
      <cdr:y>0.11948</cdr:y>
    </cdr:to>
    <cdr:sp macro="" textlink="">
      <cdr:nvSpPr>
        <cdr:cNvPr id="2" name="Tekstboks 1">
          <a:extLst xmlns:a="http://schemas.openxmlformats.org/drawingml/2006/main">
            <a:ext uri="{FF2B5EF4-FFF2-40B4-BE49-F238E27FC236}">
              <a16:creationId xmlns:a16="http://schemas.microsoft.com/office/drawing/2014/main" id="{8FD46F1E-A860-4E41-9B13-E0440AE683FE}"/>
            </a:ext>
          </a:extLst>
        </cdr:cNvPr>
        <cdr:cNvSpPr txBox="1"/>
      </cdr:nvSpPr>
      <cdr:spPr>
        <a:xfrm xmlns:a="http://schemas.openxmlformats.org/drawingml/2006/main">
          <a:off x="1257256" y="21481"/>
          <a:ext cx="3476616" cy="46672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050" b="1">
              <a:latin typeface="+mn-lt"/>
              <a:cs typeface="Times New Roman" panose="02020603050405020304" pitchFamily="18" charset="0"/>
            </a:rPr>
            <a:t>Climate Debt per capita </a:t>
          </a:r>
        </a:p>
        <a:p xmlns:a="http://schemas.openxmlformats.org/drawingml/2006/main">
          <a:pPr algn="ctr"/>
          <a:r>
            <a:rPr lang="en-US" sz="1050" b="1">
              <a:latin typeface="+mn-lt"/>
              <a:cs typeface="Times New Roman" panose="02020603050405020304" pitchFamily="18" charset="0"/>
            </a:rPr>
            <a:t>as percentage of GDP(ppp-$), </a:t>
          </a:r>
          <a:r>
            <a:rPr lang="en-US" sz="1050" b="1" baseline="0">
              <a:latin typeface="+mn-lt"/>
              <a:cs typeface="Times New Roman" panose="02020603050405020304" pitchFamily="18" charset="0"/>
            </a:rPr>
            <a:t>annually since 2000</a:t>
          </a:r>
        </a:p>
        <a:p xmlns:a="http://schemas.openxmlformats.org/drawingml/2006/main">
          <a:pPr algn="ctr"/>
          <a:endParaRPr lang="en-US" sz="1050" b="1">
            <a:latin typeface="+mn-lt"/>
            <a:cs typeface="Times New Roman" panose="02020603050405020304" pitchFamily="18"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47625</xdr:colOff>
      <xdr:row>18</xdr:row>
      <xdr:rowOff>180975</xdr:rowOff>
    </xdr:from>
    <xdr:to>
      <xdr:col>11</xdr:col>
      <xdr:colOff>104775</xdr:colOff>
      <xdr:row>30</xdr:row>
      <xdr:rowOff>161925</xdr:rowOff>
    </xdr:to>
    <xdr:graphicFrame macro="">
      <xdr:nvGraphicFramePr>
        <xdr:cNvPr id="2" name="Chart 1029">
          <a:extLst>
            <a:ext uri="{FF2B5EF4-FFF2-40B4-BE49-F238E27FC236}">
              <a16:creationId xmlns:a16="http://schemas.microsoft.com/office/drawing/2014/main" id="{9B21117E-2E25-4720-9062-547C3B0B1D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47625</xdr:colOff>
      <xdr:row>19</xdr:row>
      <xdr:rowOff>0</xdr:rowOff>
    </xdr:from>
    <xdr:to>
      <xdr:col>19</xdr:col>
      <xdr:colOff>581025</xdr:colOff>
      <xdr:row>30</xdr:row>
      <xdr:rowOff>180975</xdr:rowOff>
    </xdr:to>
    <xdr:graphicFrame macro="">
      <xdr:nvGraphicFramePr>
        <xdr:cNvPr id="3" name="Chart 1043">
          <a:extLst>
            <a:ext uri="{FF2B5EF4-FFF2-40B4-BE49-F238E27FC236}">
              <a16:creationId xmlns:a16="http://schemas.microsoft.com/office/drawing/2014/main" id="{355787D4-FE1E-401B-9E06-38C8D9CDEC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28574</xdr:colOff>
      <xdr:row>18</xdr:row>
      <xdr:rowOff>180974</xdr:rowOff>
    </xdr:from>
    <xdr:to>
      <xdr:col>17</xdr:col>
      <xdr:colOff>476249</xdr:colOff>
      <xdr:row>21</xdr:row>
      <xdr:rowOff>38100</xdr:rowOff>
    </xdr:to>
    <xdr:sp macro="" textlink="">
      <xdr:nvSpPr>
        <xdr:cNvPr id="4" name="Tekstboks 1">
          <a:extLst>
            <a:ext uri="{FF2B5EF4-FFF2-40B4-BE49-F238E27FC236}">
              <a16:creationId xmlns:a16="http://schemas.microsoft.com/office/drawing/2014/main" id="{47B2BEED-8F9D-4A4A-9DD6-FFD177E35863}"/>
            </a:ext>
          </a:extLst>
        </xdr:cNvPr>
        <xdr:cNvSpPr txBox="1"/>
      </xdr:nvSpPr>
      <xdr:spPr>
        <a:xfrm>
          <a:off x="12191999" y="3657599"/>
          <a:ext cx="1781175"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solidFill>
                <a:srgbClr val="FF0000"/>
              </a:solidFill>
              <a:latin typeface="Times New Roman" panose="02020603050405020304" pitchFamily="18" charset="0"/>
              <a:cs typeface="Times New Roman" panose="02020603050405020304" pitchFamily="18" charset="0"/>
            </a:rPr>
            <a:t>2014 and 2015</a:t>
          </a:r>
          <a:r>
            <a:rPr lang="en-US" sz="900" baseline="0">
              <a:solidFill>
                <a:srgbClr val="FF0000"/>
              </a:solidFill>
              <a:latin typeface="Times New Roman" panose="02020603050405020304" pitchFamily="18" charset="0"/>
              <a:cs typeface="Times New Roman" panose="02020603050405020304" pitchFamily="18" charset="0"/>
            </a:rPr>
            <a:t> </a:t>
          </a:r>
          <a:r>
            <a:rPr lang="en-US" sz="900">
              <a:solidFill>
                <a:srgbClr val="FF0000"/>
              </a:solidFill>
              <a:latin typeface="Times New Roman" panose="02020603050405020304" pitchFamily="18" charset="0"/>
              <a:cs typeface="Times New Roman" panose="02020603050405020304" pitchFamily="18" charset="0"/>
            </a:rPr>
            <a:t>emissions are </a:t>
          </a:r>
          <a:r>
            <a:rPr lang="en-US" sz="900">
              <a:solidFill>
                <a:srgbClr val="FF0000"/>
              </a:solidFill>
              <a:latin typeface="+mn-lt"/>
              <a:ea typeface="+mn-ea"/>
              <a:cs typeface="Times New Roman" panose="02020603050405020304" pitchFamily="18" charset="0"/>
            </a:rPr>
            <a:t>preliminary</a:t>
          </a:r>
          <a:r>
            <a:rPr lang="en-US" sz="900">
              <a:solidFill>
                <a:srgbClr val="FF0000"/>
              </a:solidFill>
              <a:latin typeface="Times New Roman" panose="02020603050405020304" pitchFamily="18" charset="0"/>
              <a:cs typeface="Times New Roman" panose="02020603050405020304" pitchFamily="18" charset="0"/>
            </a:rPr>
            <a:t> estimates</a:t>
          </a:r>
        </a:p>
      </xdr:txBody>
    </xdr:sp>
    <xdr:clientData/>
  </xdr:twoCellAnchor>
  <xdr:twoCellAnchor>
    <xdr:from>
      <xdr:col>8</xdr:col>
      <xdr:colOff>600075</xdr:colOff>
      <xdr:row>18</xdr:row>
      <xdr:rowOff>28575</xdr:rowOff>
    </xdr:from>
    <xdr:to>
      <xdr:col>10</xdr:col>
      <xdr:colOff>466730</xdr:colOff>
      <xdr:row>19</xdr:row>
      <xdr:rowOff>88900</xdr:rowOff>
    </xdr:to>
    <xdr:sp macro="" textlink="">
      <xdr:nvSpPr>
        <xdr:cNvPr id="5" name="Tekstboks 4">
          <a:extLst>
            <a:ext uri="{FF2B5EF4-FFF2-40B4-BE49-F238E27FC236}">
              <a16:creationId xmlns:a16="http://schemas.microsoft.com/office/drawing/2014/main" id="{265C5056-0109-40C9-A759-207A2F6DC2B8}"/>
            </a:ext>
          </a:extLst>
        </xdr:cNvPr>
        <xdr:cNvSpPr txBox="1"/>
      </xdr:nvSpPr>
      <xdr:spPr>
        <a:xfrm>
          <a:off x="8172450" y="3505200"/>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latin typeface="+mn-lt"/>
              <a:cs typeface="Times New Roman" panose="02020603050405020304" pitchFamily="18" charset="0"/>
            </a:rPr>
            <a:t>climatepositions.com</a:t>
          </a:r>
        </a:p>
      </xdr:txBody>
    </xdr:sp>
    <xdr:clientData/>
  </xdr:twoCellAnchor>
  <xdr:twoCellAnchor>
    <xdr:from>
      <xdr:col>15</xdr:col>
      <xdr:colOff>342900</xdr:colOff>
      <xdr:row>18</xdr:row>
      <xdr:rowOff>19050</xdr:rowOff>
    </xdr:from>
    <xdr:to>
      <xdr:col>17</xdr:col>
      <xdr:colOff>209555</xdr:colOff>
      <xdr:row>19</xdr:row>
      <xdr:rowOff>79375</xdr:rowOff>
    </xdr:to>
    <xdr:sp macro="" textlink="">
      <xdr:nvSpPr>
        <xdr:cNvPr id="6" name="Tekstboks 5">
          <a:extLst>
            <a:ext uri="{FF2B5EF4-FFF2-40B4-BE49-F238E27FC236}">
              <a16:creationId xmlns:a16="http://schemas.microsoft.com/office/drawing/2014/main" id="{28047084-504E-4034-A4E5-352924C3E019}"/>
            </a:ext>
          </a:extLst>
        </xdr:cNvPr>
        <xdr:cNvSpPr txBox="1"/>
      </xdr:nvSpPr>
      <xdr:spPr>
        <a:xfrm>
          <a:off x="12506325" y="34956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900">
              <a:solidFill>
                <a:schemeClr val="tx1">
                  <a:lumMod val="50000"/>
                  <a:lumOff val="50000"/>
                </a:schemeClr>
              </a:solidFill>
              <a:latin typeface="+mn-lt"/>
              <a:ea typeface="+mn-ea"/>
              <a:cs typeface="Times New Roman" panose="02020603050405020304" pitchFamily="18" charset="0"/>
            </a:rPr>
            <a:t>climatepositions</a:t>
          </a:r>
          <a:r>
            <a:rPr lang="en-US" sz="900">
              <a:solidFill>
                <a:schemeClr val="tx1">
                  <a:lumMod val="50000"/>
                  <a:lumOff val="50000"/>
                </a:schemeClr>
              </a:solidFill>
              <a:latin typeface="Times New Roman" panose="02020603050405020304" pitchFamily="18" charset="0"/>
              <a:ea typeface="+mn-ea"/>
              <a:cs typeface="Times New Roman" panose="02020603050405020304" pitchFamily="18" charset="0"/>
            </a:rPr>
            <a:t>.com</a:t>
          </a:r>
        </a:p>
      </xdr:txBody>
    </xdr:sp>
    <xdr:clientData/>
  </xdr:twoCellAnchor>
  <xdr:twoCellAnchor>
    <xdr:from>
      <xdr:col>5</xdr:col>
      <xdr:colOff>180975</xdr:colOff>
      <xdr:row>29</xdr:row>
      <xdr:rowOff>66675</xdr:rowOff>
    </xdr:from>
    <xdr:to>
      <xdr:col>10</xdr:col>
      <xdr:colOff>123825</xdr:colOff>
      <xdr:row>30</xdr:row>
      <xdr:rowOff>133350</xdr:rowOff>
    </xdr:to>
    <xdr:sp macro="" textlink="">
      <xdr:nvSpPr>
        <xdr:cNvPr id="7" name="Tekstboks 4">
          <a:extLst>
            <a:ext uri="{FF2B5EF4-FFF2-40B4-BE49-F238E27FC236}">
              <a16:creationId xmlns:a16="http://schemas.microsoft.com/office/drawing/2014/main" id="{369A6C0A-145F-4205-A310-D21E948CD1B8}"/>
            </a:ext>
          </a:extLst>
        </xdr:cNvPr>
        <xdr:cNvSpPr txBox="1"/>
      </xdr:nvSpPr>
      <xdr:spPr>
        <a:xfrm>
          <a:off x="5676900" y="4867275"/>
          <a:ext cx="3276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Emissions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a:t>
          </a:r>
          <a:r>
            <a:rPr lang="en-US" sz="900" baseline="0">
              <a:solidFill>
                <a:schemeClr val="tx1">
                  <a:lumMod val="65000"/>
                  <a:lumOff val="35000"/>
                </a:schemeClr>
              </a:solidFill>
              <a:latin typeface="+mn-lt"/>
              <a:cs typeface="Times New Roman" panose="02020603050405020304" pitchFamily="18" charset="0"/>
            </a:rPr>
            <a:t>without</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bunkers) and cement.</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twoCellAnchor>
    <xdr:from>
      <xdr:col>12</xdr:col>
      <xdr:colOff>123825</xdr:colOff>
      <xdr:row>29</xdr:row>
      <xdr:rowOff>66675</xdr:rowOff>
    </xdr:from>
    <xdr:to>
      <xdr:col>17</xdr:col>
      <xdr:colOff>66675</xdr:colOff>
      <xdr:row>30</xdr:row>
      <xdr:rowOff>133350</xdr:rowOff>
    </xdr:to>
    <xdr:sp macro="" textlink="">
      <xdr:nvSpPr>
        <xdr:cNvPr id="8" name="Tekstboks 4">
          <a:extLst>
            <a:ext uri="{FF2B5EF4-FFF2-40B4-BE49-F238E27FC236}">
              <a16:creationId xmlns:a16="http://schemas.microsoft.com/office/drawing/2014/main" id="{3777F549-7A63-4823-BCA9-2D55894BAB75}"/>
            </a:ext>
          </a:extLst>
        </xdr:cNvPr>
        <xdr:cNvSpPr txBox="1"/>
      </xdr:nvSpPr>
      <xdr:spPr>
        <a:xfrm>
          <a:off x="10287000" y="4867275"/>
          <a:ext cx="32766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0" baseline="30000">
              <a:solidFill>
                <a:schemeClr val="tx1">
                  <a:lumMod val="65000"/>
                  <a:lumOff val="35000"/>
                </a:schemeClr>
              </a:solidFill>
              <a:effectLst/>
            </a:rPr>
            <a:t>a) </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CO2 </a:t>
          </a:r>
          <a:r>
            <a:rPr lang="en-US" sz="900">
              <a:solidFill>
                <a:schemeClr val="tx1">
                  <a:lumMod val="65000"/>
                  <a:lumOff val="35000"/>
                </a:schemeClr>
              </a:solidFill>
              <a:latin typeface="+mn-lt"/>
              <a:cs typeface="Times New Roman" panose="02020603050405020304" pitchFamily="18" charset="0"/>
            </a:rPr>
            <a:t>Emissions</a:t>
          </a:r>
          <a:r>
            <a:rPr lang="en-US" sz="900">
              <a:solidFill>
                <a:schemeClr val="tx1">
                  <a:lumMod val="65000"/>
                  <a:lumOff val="35000"/>
                </a:schemeClr>
              </a:solidFill>
              <a:latin typeface="Times New Roman" panose="02020603050405020304" pitchFamily="18" charset="0"/>
              <a:cs typeface="Times New Roman" panose="02020603050405020304" pitchFamily="18" charset="0"/>
            </a:rPr>
            <a:t> from Fossil</a:t>
          </a:r>
          <a:r>
            <a:rPr lang="en-US" sz="900" baseline="0">
              <a:solidFill>
                <a:schemeClr val="tx1">
                  <a:lumMod val="65000"/>
                  <a:lumOff val="35000"/>
                </a:schemeClr>
              </a:solidFill>
              <a:latin typeface="Times New Roman" panose="02020603050405020304" pitchFamily="18" charset="0"/>
              <a:cs typeface="Times New Roman" panose="02020603050405020304" pitchFamily="18" charset="0"/>
            </a:rPr>
            <a:t> Fuels (without bunkers) and cement.</a:t>
          </a:r>
          <a:endParaRPr lang="en-US" sz="900">
            <a:solidFill>
              <a:schemeClr val="tx1">
                <a:lumMod val="65000"/>
                <a:lumOff val="3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0.625</cdr:x>
      <cdr:y>0</cdr:y>
    </cdr:from>
    <cdr:to>
      <cdr:x>0.99597</cdr:x>
      <cdr:y>0.21081</cdr:y>
    </cdr:to>
    <cdr:sp macro="" textlink="">
      <cdr:nvSpPr>
        <cdr:cNvPr id="2" name="Tekstboks 1">
          <a:extLst xmlns:a="http://schemas.openxmlformats.org/drawingml/2006/main">
            <a:ext uri="{FF2B5EF4-FFF2-40B4-BE49-F238E27FC236}">
              <a16:creationId xmlns:a16="http://schemas.microsoft.com/office/drawing/2014/main" id="{96B0BF72-13CA-411D-BBED-8723555D5064}"/>
            </a:ext>
          </a:extLst>
        </cdr:cNvPr>
        <cdr:cNvSpPr txBox="1"/>
      </cdr:nvSpPr>
      <cdr:spPr>
        <a:xfrm xmlns:a="http://schemas.openxmlformats.org/drawingml/2006/main">
          <a:off x="2952750" y="0"/>
          <a:ext cx="1752600" cy="37147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00">
              <a:solidFill>
                <a:srgbClr val="FF0000"/>
              </a:solidFill>
              <a:latin typeface="Times New Roman" panose="02020603050405020304" pitchFamily="18" charset="0"/>
              <a:cs typeface="Times New Roman" panose="02020603050405020304" pitchFamily="18" charset="0"/>
            </a:rPr>
            <a:t>2014 and 2015</a:t>
          </a:r>
          <a:r>
            <a:rPr lang="en-US" sz="900" baseline="0">
              <a:solidFill>
                <a:srgbClr val="FF0000"/>
              </a:solidFill>
              <a:latin typeface="Times New Roman" panose="02020603050405020304" pitchFamily="18" charset="0"/>
              <a:cs typeface="Times New Roman" panose="02020603050405020304" pitchFamily="18" charset="0"/>
            </a:rPr>
            <a:t> </a:t>
          </a:r>
          <a:r>
            <a:rPr lang="en-US" sz="900">
              <a:solidFill>
                <a:srgbClr val="FF0000"/>
              </a:solidFill>
              <a:latin typeface="Times New Roman" panose="02020603050405020304" pitchFamily="18" charset="0"/>
              <a:cs typeface="Times New Roman" panose="02020603050405020304" pitchFamily="18" charset="0"/>
            </a:rPr>
            <a:t>emissions are preliminary </a:t>
          </a:r>
          <a:r>
            <a:rPr lang="en-US" sz="900">
              <a:solidFill>
                <a:srgbClr val="FF0000"/>
              </a:solidFill>
              <a:latin typeface="+mn-lt"/>
              <a:cs typeface="Times New Roman" panose="02020603050405020304" pitchFamily="18" charset="0"/>
            </a:rPr>
            <a:t>estimates</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485775</xdr:colOff>
      <xdr:row>4</xdr:row>
      <xdr:rowOff>0</xdr:rowOff>
    </xdr:from>
    <xdr:to>
      <xdr:col>12</xdr:col>
      <xdr:colOff>9525</xdr:colOff>
      <xdr:row>25</xdr:row>
      <xdr:rowOff>0</xdr:rowOff>
    </xdr:to>
    <xdr:graphicFrame macro="">
      <xdr:nvGraphicFramePr>
        <xdr:cNvPr id="2" name="Chart 14">
          <a:extLst>
            <a:ext uri="{FF2B5EF4-FFF2-40B4-BE49-F238E27FC236}">
              <a16:creationId xmlns:a16="http://schemas.microsoft.com/office/drawing/2014/main" id="{868A86A4-582F-4841-B1C1-113EDC81C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704850</xdr:colOff>
      <xdr:row>5</xdr:row>
      <xdr:rowOff>171450</xdr:rowOff>
    </xdr:from>
    <xdr:to>
      <xdr:col>2</xdr:col>
      <xdr:colOff>571505</xdr:colOff>
      <xdr:row>7</xdr:row>
      <xdr:rowOff>41275</xdr:rowOff>
    </xdr:to>
    <xdr:sp macro="" textlink="">
      <xdr:nvSpPr>
        <xdr:cNvPr id="3" name="Tekstboks 3">
          <a:extLst>
            <a:ext uri="{FF2B5EF4-FFF2-40B4-BE49-F238E27FC236}">
              <a16:creationId xmlns:a16="http://schemas.microsoft.com/office/drawing/2014/main" id="{686E5538-1E10-4CC5-90F1-B33181B78AD2}"/>
            </a:ext>
          </a:extLst>
        </xdr:cNvPr>
        <xdr:cNvSpPr txBox="1"/>
      </xdr:nvSpPr>
      <xdr:spPr>
        <a:xfrm>
          <a:off x="1200150" y="1133475"/>
          <a:ext cx="1200155" cy="250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bg1">
                  <a:lumMod val="50000"/>
                </a:schemeClr>
              </a:solidFill>
              <a:latin typeface="+mn-lt"/>
              <a:cs typeface="Times New Roman" panose="02020603050405020304" pitchFamily="18" charset="0"/>
            </a:rPr>
            <a:t>climatepositions.com</a:t>
          </a:r>
        </a:p>
      </xdr:txBody>
    </xdr:sp>
    <xdr:clientData/>
  </xdr:twoCellAnchor>
</xdr:wsDr>
</file>

<file path=xl/drawings/drawing9.xml><?xml version="1.0" encoding="utf-8"?>
<c:userShapes xmlns:c="http://schemas.openxmlformats.org/drawingml/2006/chart">
  <cdr:relSizeAnchor xmlns:cdr="http://schemas.openxmlformats.org/drawingml/2006/chartDrawing">
    <cdr:from>
      <cdr:x>0.18302</cdr:x>
      <cdr:y>0.01681</cdr:y>
    </cdr:from>
    <cdr:to>
      <cdr:x>0.76087</cdr:x>
      <cdr:y>0.10644</cdr:y>
    </cdr:to>
    <cdr:sp macro="" textlink="">
      <cdr:nvSpPr>
        <cdr:cNvPr id="4" name="Tekstboks 3">
          <a:extLst xmlns:a="http://schemas.openxmlformats.org/drawingml/2006/main">
            <a:ext uri="{FF2B5EF4-FFF2-40B4-BE49-F238E27FC236}">
              <a16:creationId xmlns:a16="http://schemas.microsoft.com/office/drawing/2014/main" id="{611122C6-4718-415F-8C19-399B80B8D237}"/>
            </a:ext>
          </a:extLst>
        </cdr:cNvPr>
        <cdr:cNvSpPr txBox="1"/>
      </cdr:nvSpPr>
      <cdr:spPr>
        <a:xfrm xmlns:a="http://schemas.openxmlformats.org/drawingml/2006/main">
          <a:off x="1363223" y="57161"/>
          <a:ext cx="4304151" cy="30478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da-DK" sz="1200" b="1">
              <a:solidFill>
                <a:schemeClr val="tx1">
                  <a:lumMod val="85000"/>
                  <a:lumOff val="15000"/>
                </a:schemeClr>
              </a:solidFill>
              <a:latin typeface="+mn-lt"/>
              <a:cs typeface="Times New Roman" pitchFamily="18" charset="0"/>
            </a:rPr>
            <a:t>GDP</a:t>
          </a:r>
          <a:r>
            <a:rPr lang="da-DK" sz="1200" b="1" baseline="0">
              <a:solidFill>
                <a:schemeClr val="tx1">
                  <a:lumMod val="85000"/>
                  <a:lumOff val="15000"/>
                </a:schemeClr>
              </a:solidFill>
              <a:latin typeface="+mn-lt"/>
              <a:cs typeface="Times New Roman" pitchFamily="18" charset="0"/>
            </a:rPr>
            <a:t>(</a:t>
          </a:r>
          <a:r>
            <a:rPr lang="da-DK" sz="1200" b="1">
              <a:solidFill>
                <a:schemeClr val="tx1">
                  <a:lumMod val="85000"/>
                  <a:lumOff val="15000"/>
                </a:schemeClr>
              </a:solidFill>
              <a:latin typeface="+mn-lt"/>
              <a:cs typeface="Times New Roman" pitchFamily="18" charset="0"/>
            </a:rPr>
            <a:t>ppp-$) per capita in international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7.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8.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8"/>
  <sheetViews>
    <sheetView workbookViewId="0">
      <selection activeCell="B5" sqref="B5"/>
    </sheetView>
  </sheetViews>
  <sheetFormatPr defaultRowHeight="15"/>
  <cols>
    <col min="1" max="1" width="7.140625" style="2" customWidth="1"/>
    <col min="2" max="2" width="38.42578125" style="2" customWidth="1"/>
    <col min="3" max="4" width="13.7109375" style="2" customWidth="1"/>
    <col min="5" max="5" width="38.28515625" style="2" customWidth="1"/>
    <col min="6" max="16384" width="9.140625" style="2"/>
  </cols>
  <sheetData>
    <row r="1" spans="1:34">
      <c r="A1" s="721" t="s">
        <v>17</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 r="A2" s="3" t="s">
        <v>0</v>
      </c>
      <c r="B2" s="4"/>
      <c r="C2" s="1"/>
      <c r="D2" s="1"/>
      <c r="E2" s="5"/>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c r="A3" s="6" t="s">
        <v>1</v>
      </c>
      <c r="B3" s="1"/>
      <c r="C3" s="1"/>
      <c r="D3" s="7"/>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ht="15.75">
      <c r="A5" s="1"/>
      <c r="B5" s="8" t="s">
        <v>2</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c r="A6" s="1"/>
      <c r="B6" s="743">
        <v>42917</v>
      </c>
      <c r="C6" s="1"/>
      <c r="D6" s="9"/>
      <c r="E6" s="1"/>
      <c r="F6" s="1"/>
      <c r="G6" s="1"/>
      <c r="H6" s="1"/>
      <c r="I6" s="1"/>
      <c r="J6" s="1"/>
      <c r="K6" s="1"/>
      <c r="L6" s="1"/>
      <c r="M6" s="1"/>
      <c r="N6" s="1"/>
      <c r="O6" s="1"/>
      <c r="P6" s="1"/>
      <c r="Q6" s="1"/>
      <c r="R6" s="1"/>
      <c r="S6" s="1"/>
      <c r="T6" s="1"/>
      <c r="U6" s="1"/>
      <c r="V6" s="1"/>
      <c r="W6" s="1"/>
      <c r="X6" s="1"/>
      <c r="Y6" s="1"/>
      <c r="Z6" s="1"/>
      <c r="AA6" s="1"/>
      <c r="AB6" s="1"/>
      <c r="AC6" s="1"/>
      <c r="AD6" s="1"/>
      <c r="AE6" s="1"/>
      <c r="AF6" s="1"/>
      <c r="AG6" s="1"/>
      <c r="AH6" s="1"/>
    </row>
    <row r="7" spans="1:34">
      <c r="A7" s="1"/>
      <c r="B7" s="1"/>
      <c r="C7" s="9" t="s">
        <v>3</v>
      </c>
      <c r="D7" s="9" t="s">
        <v>4</v>
      </c>
      <c r="E7" s="9"/>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c r="A8" s="1"/>
      <c r="B8" s="1"/>
      <c r="C8" s="9" t="s">
        <v>5</v>
      </c>
      <c r="D8" s="9" t="s">
        <v>6</v>
      </c>
      <c r="E8" s="9"/>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c r="A9" s="10">
        <v>1</v>
      </c>
      <c r="B9" s="11" t="s">
        <v>508</v>
      </c>
      <c r="C9" s="12">
        <v>2016</v>
      </c>
      <c r="D9" s="13">
        <v>2017</v>
      </c>
      <c r="E9" s="14" t="s">
        <v>504</v>
      </c>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c r="A10" s="10">
        <v>2</v>
      </c>
      <c r="B10" s="15" t="s">
        <v>7</v>
      </c>
      <c r="C10" s="16">
        <v>2016</v>
      </c>
      <c r="D10" s="17">
        <v>2017</v>
      </c>
      <c r="E10" s="14" t="s">
        <v>504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c r="A11" s="10">
        <v>3</v>
      </c>
      <c r="B11" s="18" t="s">
        <v>505</v>
      </c>
      <c r="C11" s="19">
        <v>2016</v>
      </c>
      <c r="D11" s="20">
        <v>2017</v>
      </c>
      <c r="E11" s="14" t="s">
        <v>504</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1:34">
      <c r="A12" s="10">
        <v>4</v>
      </c>
      <c r="B12" s="15" t="s">
        <v>8</v>
      </c>
      <c r="C12" s="16">
        <v>2016</v>
      </c>
      <c r="D12" s="17">
        <v>2017</v>
      </c>
      <c r="E12" s="21" t="s">
        <v>504</v>
      </c>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4">
      <c r="A13" s="10">
        <v>5</v>
      </c>
      <c r="B13" s="22" t="s">
        <v>506</v>
      </c>
      <c r="C13" s="23">
        <v>2015</v>
      </c>
      <c r="D13" s="24">
        <v>2016</v>
      </c>
      <c r="E13" s="25"/>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1:34">
      <c r="A14" s="10">
        <v>6</v>
      </c>
      <c r="B14" s="26" t="s">
        <v>9</v>
      </c>
      <c r="C14" s="27">
        <v>2015</v>
      </c>
      <c r="D14" s="28">
        <v>2016</v>
      </c>
      <c r="E14" s="2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1:34">
      <c r="A15" s="10">
        <v>7</v>
      </c>
      <c r="B15" s="26" t="s">
        <v>10</v>
      </c>
      <c r="C15" s="27">
        <v>2015</v>
      </c>
      <c r="D15" s="28">
        <v>2016</v>
      </c>
      <c r="E15" s="2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1:34">
      <c r="A16" s="10">
        <v>8</v>
      </c>
      <c r="B16" s="22" t="s">
        <v>11</v>
      </c>
      <c r="C16" s="23">
        <v>2014</v>
      </c>
      <c r="D16" s="24">
        <v>2016</v>
      </c>
      <c r="E16" s="25" t="s">
        <v>503</v>
      </c>
      <c r="F16" s="1"/>
      <c r="G16" s="30"/>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34">
      <c r="A17" s="10">
        <v>9</v>
      </c>
      <c r="B17" s="26" t="s">
        <v>12</v>
      </c>
      <c r="C17" s="27">
        <v>2012</v>
      </c>
      <c r="D17" s="28">
        <v>2016</v>
      </c>
      <c r="E17" s="29" t="s">
        <v>503</v>
      </c>
      <c r="F17" s="30"/>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34">
      <c r="A18" s="10">
        <v>10</v>
      </c>
      <c r="B18" s="31" t="s">
        <v>13</v>
      </c>
      <c r="C18" s="32">
        <v>2015</v>
      </c>
      <c r="D18" s="33">
        <v>2015</v>
      </c>
      <c r="E18" s="34" t="s">
        <v>14</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1:34">
      <c r="A19" s="10">
        <v>11</v>
      </c>
      <c r="B19" s="35" t="s">
        <v>507</v>
      </c>
      <c r="C19" s="36">
        <v>2014</v>
      </c>
      <c r="D19" s="37">
        <v>2015</v>
      </c>
      <c r="E19" s="38"/>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1:34">
      <c r="A20" s="10">
        <v>12</v>
      </c>
      <c r="B20" s="22" t="s">
        <v>15</v>
      </c>
      <c r="C20" s="23">
        <v>2015</v>
      </c>
      <c r="D20" s="24">
        <v>2016</v>
      </c>
      <c r="E20" s="25"/>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1:34">
      <c r="A21" s="10">
        <v>13</v>
      </c>
      <c r="B21" s="26" t="s">
        <v>534</v>
      </c>
      <c r="C21" s="27" t="s">
        <v>16</v>
      </c>
      <c r="D21" s="28">
        <v>2017</v>
      </c>
      <c r="E21" s="2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1:34">
      <c r="A22" s="1"/>
      <c r="B22" s="1"/>
      <c r="C22" s="1"/>
      <c r="D22" s="1"/>
      <c r="E22" s="39"/>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row>
    <row r="23" spans="1:34">
      <c r="A23" s="10"/>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row>
    <row r="24" spans="1:34">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row>
    <row r="25" spans="1:34">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row>
    <row r="26" spans="1:34">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row>
    <row r="27" spans="1:34">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row>
    <row r="28" spans="1:3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row>
    <row r="29" spans="1:34">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row>
    <row r="30" spans="1:34">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row>
    <row r="31" spans="1:34">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c r="A32" s="1"/>
      <c r="B32" s="1"/>
      <c r="C32" s="1"/>
      <c r="D32" s="1"/>
      <c r="E32" s="1"/>
      <c r="F32" s="1"/>
      <c r="G32" s="1"/>
      <c r="H32" s="1"/>
      <c r="I32" s="1"/>
      <c r="J32" s="1"/>
      <c r="K32" s="1"/>
      <c r="L32" s="1"/>
      <c r="M32" s="1"/>
      <c r="N32" s="40"/>
      <c r="O32" s="1"/>
      <c r="P32" s="40"/>
      <c r="Q32" s="1"/>
      <c r="R32" s="1"/>
      <c r="S32" s="1"/>
      <c r="T32" s="1"/>
      <c r="U32" s="1"/>
      <c r="V32" s="1"/>
      <c r="W32" s="1"/>
      <c r="X32" s="1"/>
      <c r="Y32" s="1"/>
      <c r="Z32" s="1"/>
      <c r="AA32" s="1"/>
      <c r="AB32" s="1"/>
      <c r="AC32" s="1"/>
      <c r="AD32" s="1"/>
      <c r="AE32" s="1"/>
      <c r="AF32" s="1"/>
      <c r="AG32" s="1"/>
      <c r="AH32" s="1"/>
    </row>
    <row r="33" spans="1:34">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row r="37" spans="1:34">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row>
    <row r="38" spans="1:34">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row>
    <row r="39" spans="1:34">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row>
    <row r="40" spans="1:34">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row>
    <row r="41" spans="1:34">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row>
    <row r="42" spans="1:3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row>
    <row r="43" spans="1:3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row>
    <row r="44" spans="1:3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row>
    <row r="45" spans="1:3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row>
    <row r="46" spans="1:3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row>
    <row r="47" spans="1:3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row>
    <row r="48" spans="1:3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row>
    <row r="49" spans="1:3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row>
    <row r="50" spans="1:3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row>
    <row r="51" spans="1:3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row>
    <row r="52" spans="1:3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row>
    <row r="53" spans="1:3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row>
    <row r="54" spans="1:3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1:3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1:3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1:3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1:3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row>
    <row r="59" spans="1:3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row>
    <row r="60" spans="1:3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row>
    <row r="61" spans="1:3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row>
    <row r="62" spans="1:3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row>
    <row r="63" spans="1:3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row>
    <row r="64" spans="1:34">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row>
    <row r="65" spans="1:34">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row>
    <row r="66" spans="1:34">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row>
    <row r="67" spans="1:34">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row>
    <row r="68" spans="1:34">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row>
  </sheetData>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49"/>
  <sheetViews>
    <sheetView workbookViewId="0">
      <selection activeCell="A2" sqref="A2:D2"/>
    </sheetView>
  </sheetViews>
  <sheetFormatPr defaultRowHeight="15"/>
  <cols>
    <col min="1" max="1" width="7.140625" customWidth="1"/>
    <col min="2" max="2" width="20.5703125" customWidth="1"/>
    <col min="3" max="5" width="12.7109375" customWidth="1"/>
    <col min="6" max="24" width="10.28515625" customWidth="1"/>
    <col min="25" max="25" width="12.7109375" customWidth="1"/>
    <col min="26" max="27" width="14.7109375" customWidth="1"/>
  </cols>
  <sheetData>
    <row r="1" spans="1:41">
      <c r="A1" s="44" t="s">
        <v>0</v>
      </c>
      <c r="B1" s="2"/>
      <c r="C1" s="2"/>
      <c r="D1" s="2"/>
      <c r="E1" s="2"/>
      <c r="F1" s="2"/>
      <c r="G1" s="2"/>
      <c r="H1" s="2"/>
      <c r="I1" s="2"/>
      <c r="J1" s="2"/>
      <c r="K1" s="2"/>
      <c r="L1" s="2"/>
      <c r="M1" s="2"/>
      <c r="N1" s="2"/>
      <c r="O1" s="2"/>
      <c r="P1" s="72"/>
      <c r="Q1" s="72"/>
      <c r="R1" s="72"/>
      <c r="S1" s="72"/>
      <c r="T1" s="72"/>
      <c r="U1" s="72"/>
      <c r="V1" s="72"/>
      <c r="W1" s="2"/>
      <c r="X1" s="2"/>
      <c r="Y1" s="2"/>
      <c r="Z1" s="2"/>
      <c r="AA1" s="2"/>
      <c r="AB1" s="2"/>
      <c r="AC1" s="2"/>
      <c r="AD1" s="2"/>
      <c r="AE1" s="2"/>
      <c r="AF1" s="2"/>
      <c r="AG1" s="2"/>
      <c r="AH1" s="2"/>
      <c r="AI1" s="2"/>
      <c r="AJ1" s="2"/>
      <c r="AK1" s="2"/>
      <c r="AL1" s="2"/>
      <c r="AM1" s="2"/>
      <c r="AN1" s="2"/>
      <c r="AO1" s="2"/>
    </row>
    <row r="2" spans="1:41" ht="15.75">
      <c r="A2" s="47" t="s">
        <v>468</v>
      </c>
      <c r="B2" s="70"/>
      <c r="C2" s="70"/>
      <c r="D2" s="2"/>
      <c r="E2" s="2"/>
      <c r="F2" s="2"/>
      <c r="G2" s="71"/>
      <c r="H2" s="2"/>
      <c r="I2" s="2"/>
      <c r="J2" s="2"/>
      <c r="K2" s="2"/>
      <c r="L2" s="2"/>
      <c r="M2" s="2"/>
      <c r="N2" s="2"/>
      <c r="O2" s="2"/>
      <c r="P2" s="2"/>
      <c r="Q2" s="2"/>
      <c r="R2" s="2"/>
      <c r="S2" s="2"/>
      <c r="T2" s="2"/>
      <c r="U2" s="2"/>
      <c r="V2" s="61"/>
      <c r="W2" s="2"/>
      <c r="X2" s="2"/>
      <c r="Y2" s="2"/>
      <c r="Z2" s="2"/>
      <c r="AA2" s="2"/>
      <c r="AB2" s="2"/>
      <c r="AC2" s="2"/>
      <c r="AD2" s="2"/>
      <c r="AE2" s="2"/>
      <c r="AF2" s="2"/>
      <c r="AG2" s="2"/>
      <c r="AH2" s="2"/>
      <c r="AI2" s="2"/>
      <c r="AJ2" s="2"/>
      <c r="AK2" s="2"/>
      <c r="AL2" s="2"/>
      <c r="AM2" s="2"/>
      <c r="AN2" s="2"/>
      <c r="AO2" s="2"/>
    </row>
    <row r="3" spans="1:41">
      <c r="A3" s="2"/>
      <c r="B3" s="2"/>
      <c r="C3" s="2"/>
      <c r="D3" s="2"/>
      <c r="E3" s="2"/>
      <c r="F3" s="2"/>
      <c r="G3" s="2"/>
      <c r="H3" s="2"/>
      <c r="I3" s="2"/>
      <c r="J3" s="2"/>
      <c r="K3" s="2"/>
      <c r="L3" s="2"/>
      <c r="M3" s="2"/>
      <c r="N3" s="2"/>
      <c r="O3" s="2"/>
      <c r="P3" s="2"/>
      <c r="Q3" s="2"/>
      <c r="R3" s="2"/>
      <c r="S3" s="2"/>
      <c r="T3" s="2"/>
      <c r="U3" s="2"/>
      <c r="V3" s="61"/>
      <c r="W3" s="2"/>
      <c r="X3" s="2"/>
      <c r="Y3" s="2"/>
      <c r="Z3" s="2"/>
      <c r="AA3" s="2"/>
      <c r="AB3" s="2"/>
      <c r="AC3" s="2"/>
      <c r="AD3" s="2"/>
      <c r="AE3" s="2"/>
      <c r="AF3" s="2"/>
      <c r="AG3" s="2"/>
      <c r="AH3" s="2"/>
      <c r="AI3" s="2"/>
      <c r="AJ3" s="2"/>
      <c r="AK3" s="2"/>
      <c r="AL3" s="2"/>
      <c r="AM3" s="2"/>
      <c r="AN3" s="2"/>
      <c r="AO3" s="2"/>
    </row>
    <row r="4" spans="1:41">
      <c r="A4" s="2"/>
      <c r="B4" s="153"/>
      <c r="C4" s="153"/>
      <c r="D4" s="153"/>
      <c r="E4" s="519"/>
      <c r="F4" s="520"/>
      <c r="G4" s="134"/>
      <c r="H4" s="134"/>
      <c r="I4" s="153"/>
      <c r="J4" s="153"/>
      <c r="K4" s="153"/>
      <c r="L4" s="153"/>
      <c r="M4" s="153"/>
      <c r="N4" s="153"/>
      <c r="O4" s="153"/>
      <c r="P4" s="153"/>
      <c r="Q4" s="153"/>
      <c r="R4" s="153"/>
      <c r="S4" s="153"/>
      <c r="T4" s="153"/>
      <c r="U4" s="153"/>
      <c r="V4" s="223"/>
      <c r="W4" s="153"/>
      <c r="X4" s="153"/>
      <c r="Y4" s="223"/>
      <c r="Z4" s="153"/>
      <c r="AA4" s="2"/>
      <c r="AB4" s="2"/>
      <c r="AC4" s="2"/>
      <c r="AD4" s="2"/>
      <c r="AE4" s="2"/>
      <c r="AF4" s="2"/>
      <c r="AG4" s="2"/>
      <c r="AH4" s="2"/>
      <c r="AI4" s="2"/>
      <c r="AJ4" s="2"/>
      <c r="AK4" s="2"/>
      <c r="AL4" s="2"/>
      <c r="AM4" s="2"/>
      <c r="AN4" s="2"/>
      <c r="AO4" s="2"/>
    </row>
    <row r="5" spans="1:41">
      <c r="A5" s="2"/>
      <c r="B5" s="2"/>
      <c r="C5" s="2"/>
      <c r="D5" s="2"/>
      <c r="E5" s="2"/>
      <c r="F5" s="2"/>
      <c r="G5" s="2"/>
      <c r="H5" s="2"/>
      <c r="I5" s="2"/>
      <c r="J5" s="2"/>
      <c r="K5" s="2"/>
      <c r="L5" s="2"/>
      <c r="M5" s="2"/>
      <c r="N5" s="2"/>
      <c r="O5" s="2"/>
      <c r="P5" s="2"/>
      <c r="Q5" s="2"/>
      <c r="R5" s="2"/>
      <c r="S5" s="2"/>
      <c r="T5" s="2"/>
      <c r="U5" s="2"/>
      <c r="V5" s="2"/>
      <c r="W5" s="2"/>
      <c r="X5" s="2"/>
      <c r="Y5" s="521"/>
      <c r="Z5" s="2"/>
      <c r="AA5" s="2"/>
      <c r="AB5" s="2"/>
      <c r="AC5" s="2"/>
      <c r="AD5" s="2"/>
      <c r="AE5" s="2"/>
      <c r="AF5" s="2"/>
      <c r="AG5" s="2"/>
      <c r="AH5" s="2"/>
      <c r="AI5" s="2"/>
      <c r="AJ5" s="2"/>
      <c r="AK5" s="2"/>
      <c r="AL5" s="2"/>
      <c r="AM5" s="2"/>
      <c r="AN5" s="2"/>
      <c r="AO5" s="2"/>
    </row>
    <row r="6" spans="1:41">
      <c r="A6" s="2"/>
      <c r="B6" s="2"/>
      <c r="C6" s="2"/>
      <c r="D6" s="2"/>
      <c r="E6" s="2"/>
      <c r="F6" s="2"/>
      <c r="G6" s="2"/>
      <c r="H6" s="2"/>
      <c r="I6" s="2"/>
      <c r="J6" s="2"/>
      <c r="K6" s="2"/>
      <c r="L6" s="2"/>
      <c r="M6" s="2"/>
      <c r="N6" s="2"/>
      <c r="O6" s="2"/>
      <c r="P6" s="2"/>
      <c r="Q6" s="2"/>
      <c r="R6" s="2"/>
      <c r="S6" s="2"/>
      <c r="T6" s="2"/>
      <c r="U6" s="2"/>
      <c r="V6" s="2"/>
      <c r="W6" s="2"/>
      <c r="X6" s="2"/>
      <c r="Y6" s="360"/>
      <c r="Z6" s="253"/>
      <c r="AA6" s="2"/>
      <c r="AB6" s="2"/>
      <c r="AC6" s="2"/>
      <c r="AD6" s="2"/>
      <c r="AE6" s="2"/>
      <c r="AF6" s="2"/>
      <c r="AG6" s="2"/>
      <c r="AH6" s="2"/>
      <c r="AI6" s="2"/>
      <c r="AJ6" s="2"/>
      <c r="AK6" s="2"/>
      <c r="AL6" s="2"/>
      <c r="AM6" s="2"/>
      <c r="AN6" s="2"/>
      <c r="AO6" s="2"/>
    </row>
    <row r="7" spans="1:41">
      <c r="A7" s="2"/>
      <c r="B7" s="2"/>
      <c r="C7" s="2"/>
      <c r="D7" s="2"/>
      <c r="E7" s="2"/>
      <c r="F7" s="2"/>
      <c r="G7" s="2"/>
      <c r="H7" s="2"/>
      <c r="I7" s="2"/>
      <c r="J7" s="2"/>
      <c r="K7" s="2"/>
      <c r="L7" s="2"/>
      <c r="M7" s="2"/>
      <c r="N7" s="2"/>
      <c r="O7" s="2"/>
      <c r="P7" s="2"/>
      <c r="Q7" s="2"/>
      <c r="R7" s="2"/>
      <c r="S7" s="2"/>
      <c r="T7" s="2"/>
      <c r="U7" s="2"/>
      <c r="V7" s="2"/>
      <c r="W7" s="2"/>
      <c r="X7" s="2"/>
      <c r="Y7" s="61"/>
      <c r="Z7" s="253"/>
      <c r="AA7" s="2"/>
      <c r="AB7" s="2"/>
      <c r="AC7" s="2"/>
      <c r="AD7" s="2"/>
      <c r="AE7" s="2"/>
      <c r="AF7" s="2"/>
      <c r="AG7" s="2"/>
      <c r="AH7" s="2"/>
      <c r="AI7" s="2"/>
      <c r="AJ7" s="2"/>
      <c r="AK7" s="2"/>
      <c r="AL7" s="2"/>
      <c r="AM7" s="2"/>
      <c r="AN7" s="2"/>
      <c r="AO7" s="2"/>
    </row>
    <row r="8" spans="1:41">
      <c r="A8" s="2"/>
      <c r="B8" s="2"/>
      <c r="C8" s="2"/>
      <c r="D8" s="2"/>
      <c r="E8" s="2"/>
      <c r="F8" s="2"/>
      <c r="G8" s="2"/>
      <c r="H8" s="2"/>
      <c r="I8" s="2"/>
      <c r="J8" s="2"/>
      <c r="K8" s="2"/>
      <c r="L8" s="2"/>
      <c r="M8" s="2"/>
      <c r="N8" s="2"/>
      <c r="O8" s="2"/>
      <c r="P8" s="2"/>
      <c r="Q8" s="2"/>
      <c r="R8" s="2"/>
      <c r="S8" s="2"/>
      <c r="T8" s="2"/>
      <c r="U8" s="2"/>
      <c r="V8" s="2"/>
      <c r="W8" s="2"/>
      <c r="X8" s="2"/>
      <c r="Y8" s="223"/>
      <c r="Z8" s="522"/>
      <c r="AA8" s="54"/>
      <c r="AB8" s="2"/>
      <c r="AC8" s="2"/>
      <c r="AD8" s="2"/>
      <c r="AE8" s="2"/>
      <c r="AF8" s="2"/>
      <c r="AG8" s="2"/>
      <c r="AH8" s="2"/>
      <c r="AI8" s="2"/>
      <c r="AJ8" s="2"/>
      <c r="AK8" s="2"/>
      <c r="AL8" s="2"/>
      <c r="AM8" s="2"/>
      <c r="AN8" s="2"/>
      <c r="AO8" s="2"/>
    </row>
    <row r="9" spans="1:41">
      <c r="A9" s="2"/>
      <c r="B9" s="2"/>
      <c r="C9" s="2"/>
      <c r="D9" s="2"/>
      <c r="E9" s="2"/>
      <c r="F9" s="2"/>
      <c r="G9" s="2"/>
      <c r="H9" s="2"/>
      <c r="I9" s="2"/>
      <c r="J9" s="2"/>
      <c r="K9" s="2"/>
      <c r="L9" s="2"/>
      <c r="M9" s="2"/>
      <c r="N9" s="2"/>
      <c r="O9" s="2"/>
      <c r="P9" s="2"/>
      <c r="Q9" s="2"/>
      <c r="R9" s="2"/>
      <c r="S9" s="2"/>
      <c r="T9" s="2"/>
      <c r="U9" s="2"/>
      <c r="V9" s="2"/>
      <c r="W9" s="2"/>
      <c r="X9" s="2"/>
      <c r="Y9" s="223"/>
      <c r="Z9" s="522"/>
      <c r="AA9" s="54"/>
      <c r="AB9" s="2"/>
      <c r="AC9" s="2"/>
      <c r="AD9" s="2"/>
      <c r="AE9" s="2"/>
      <c r="AF9" s="2"/>
      <c r="AG9" s="2"/>
      <c r="AH9" s="2"/>
      <c r="AI9" s="2"/>
      <c r="AJ9" s="2"/>
      <c r="AK9" s="2"/>
      <c r="AL9" s="2"/>
      <c r="AM9" s="2"/>
      <c r="AN9" s="2"/>
      <c r="AO9" s="2"/>
    </row>
    <row r="10" spans="1:41">
      <c r="A10" s="2"/>
      <c r="B10" s="2"/>
      <c r="C10" s="2"/>
      <c r="D10" s="2"/>
      <c r="E10" s="2"/>
      <c r="F10" s="2"/>
      <c r="G10" s="2"/>
      <c r="H10" s="2"/>
      <c r="I10" s="2"/>
      <c r="J10" s="2"/>
      <c r="K10" s="2"/>
      <c r="L10" s="2"/>
      <c r="M10" s="2"/>
      <c r="N10" s="2"/>
      <c r="O10" s="2"/>
      <c r="P10" s="2"/>
      <c r="Q10" s="2"/>
      <c r="R10" s="2"/>
      <c r="S10" s="2"/>
      <c r="T10" s="2"/>
      <c r="U10" s="2"/>
      <c r="V10" s="2"/>
      <c r="W10" s="2"/>
      <c r="X10" s="2"/>
      <c r="Y10" s="223"/>
      <c r="Z10" s="522"/>
      <c r="AA10" s="54"/>
      <c r="AB10" s="2"/>
      <c r="AC10" s="2"/>
      <c r="AD10" s="2"/>
      <c r="AE10" s="2"/>
      <c r="AF10" s="2"/>
      <c r="AG10" s="2"/>
      <c r="AH10" s="2"/>
      <c r="AI10" s="2"/>
      <c r="AJ10" s="2"/>
      <c r="AK10" s="2"/>
      <c r="AL10" s="2"/>
      <c r="AM10" s="2"/>
      <c r="AN10" s="2"/>
      <c r="AO10" s="2"/>
    </row>
    <row r="11" spans="1:41">
      <c r="A11" s="2"/>
      <c r="B11" s="2"/>
      <c r="C11" s="2"/>
      <c r="D11" s="2"/>
      <c r="E11" s="2"/>
      <c r="F11" s="2"/>
      <c r="G11" s="2"/>
      <c r="H11" s="2"/>
      <c r="I11" s="2"/>
      <c r="J11" s="2"/>
      <c r="K11" s="2"/>
      <c r="L11" s="2"/>
      <c r="M11" s="2"/>
      <c r="N11" s="2"/>
      <c r="O11" s="2"/>
      <c r="P11" s="2"/>
      <c r="Q11" s="2"/>
      <c r="R11" s="2"/>
      <c r="S11" s="2"/>
      <c r="T11" s="2"/>
      <c r="U11" s="2"/>
      <c r="V11" s="2"/>
      <c r="W11" s="2"/>
      <c r="X11" s="2"/>
      <c r="Y11" s="223"/>
      <c r="Z11" s="522"/>
      <c r="AA11" s="54"/>
      <c r="AB11" s="2"/>
      <c r="AC11" s="2"/>
      <c r="AD11" s="2"/>
      <c r="AE11" s="2"/>
      <c r="AF11" s="2"/>
      <c r="AG11" s="2"/>
      <c r="AH11" s="2"/>
      <c r="AI11" s="2"/>
      <c r="AJ11" s="2"/>
      <c r="AK11" s="2"/>
      <c r="AL11" s="2"/>
      <c r="AM11" s="2"/>
      <c r="AN11" s="2"/>
      <c r="AO11" s="2"/>
    </row>
    <row r="12" spans="1:41">
      <c r="A12" s="2"/>
      <c r="B12" s="2"/>
      <c r="C12" s="2"/>
      <c r="D12" s="2"/>
      <c r="E12" s="2"/>
      <c r="F12" s="2"/>
      <c r="G12" s="2"/>
      <c r="H12" s="2"/>
      <c r="I12" s="2"/>
      <c r="J12" s="2"/>
      <c r="K12" s="2"/>
      <c r="L12" s="2"/>
      <c r="M12" s="2"/>
      <c r="N12" s="2"/>
      <c r="O12" s="2"/>
      <c r="P12" s="2"/>
      <c r="Q12" s="2"/>
      <c r="R12" s="2"/>
      <c r="S12" s="2"/>
      <c r="T12" s="2"/>
      <c r="U12" s="2"/>
      <c r="V12" s="2"/>
      <c r="W12" s="2"/>
      <c r="X12" s="2"/>
      <c r="Y12" s="223"/>
      <c r="Z12" s="522"/>
      <c r="AA12" s="54"/>
      <c r="AB12" s="2"/>
      <c r="AC12" s="2"/>
      <c r="AD12" s="2"/>
      <c r="AE12" s="2"/>
      <c r="AF12" s="2"/>
      <c r="AG12" s="2"/>
      <c r="AH12" s="2"/>
      <c r="AI12" s="2"/>
      <c r="AJ12" s="2"/>
      <c r="AK12" s="2"/>
      <c r="AL12" s="2"/>
      <c r="AM12" s="2"/>
      <c r="AN12" s="2"/>
      <c r="AO12" s="2"/>
    </row>
    <row r="13" spans="1:41">
      <c r="A13" s="2"/>
      <c r="B13" s="2"/>
      <c r="C13" s="2"/>
      <c r="D13" s="2"/>
      <c r="E13" s="2"/>
      <c r="F13" s="2"/>
      <c r="G13" s="2"/>
      <c r="H13" s="2"/>
      <c r="I13" s="2"/>
      <c r="J13" s="2"/>
      <c r="K13" s="2"/>
      <c r="L13" s="2"/>
      <c r="M13" s="2"/>
      <c r="N13" s="2"/>
      <c r="O13" s="2"/>
      <c r="P13" s="2"/>
      <c r="Q13" s="2"/>
      <c r="R13" s="2"/>
      <c r="S13" s="2"/>
      <c r="T13" s="2"/>
      <c r="U13" s="2"/>
      <c r="V13" s="2"/>
      <c r="W13" s="2"/>
      <c r="X13" s="2"/>
      <c r="Y13" s="223"/>
      <c r="Z13" s="522"/>
      <c r="AA13" s="54"/>
      <c r="AB13" s="2"/>
      <c r="AC13" s="2"/>
      <c r="AD13" s="2"/>
      <c r="AE13" s="2"/>
      <c r="AF13" s="2"/>
      <c r="AG13" s="2"/>
      <c r="AH13" s="2"/>
      <c r="AI13" s="2"/>
      <c r="AJ13" s="2"/>
      <c r="AK13" s="2"/>
      <c r="AL13" s="2"/>
      <c r="AM13" s="2"/>
      <c r="AN13" s="2"/>
      <c r="AO13" s="2"/>
    </row>
    <row r="14" spans="1:41">
      <c r="A14" s="2"/>
      <c r="B14" s="2"/>
      <c r="C14" s="2"/>
      <c r="D14" s="2"/>
      <c r="E14" s="2"/>
      <c r="F14" s="2"/>
      <c r="G14" s="2"/>
      <c r="H14" s="2"/>
      <c r="I14" s="2"/>
      <c r="J14" s="2"/>
      <c r="K14" s="2"/>
      <c r="L14" s="2"/>
      <c r="M14" s="2"/>
      <c r="N14" s="2"/>
      <c r="O14" s="2"/>
      <c r="P14" s="2"/>
      <c r="Q14" s="2"/>
      <c r="R14" s="2"/>
      <c r="S14" s="2"/>
      <c r="T14" s="2"/>
      <c r="U14" s="2"/>
      <c r="V14" s="2"/>
      <c r="W14" s="2"/>
      <c r="X14" s="2"/>
      <c r="Y14" s="2"/>
      <c r="Z14" s="522"/>
      <c r="AA14" s="54"/>
      <c r="AB14" s="2"/>
      <c r="AC14" s="2"/>
      <c r="AD14" s="2"/>
      <c r="AE14" s="2"/>
      <c r="AF14" s="2"/>
      <c r="AG14" s="2"/>
      <c r="AH14" s="2"/>
      <c r="AI14" s="2"/>
      <c r="AJ14" s="2"/>
      <c r="AK14" s="2"/>
      <c r="AL14" s="2"/>
      <c r="AM14" s="2"/>
      <c r="AN14" s="2"/>
      <c r="AO14" s="2"/>
    </row>
    <row r="15" spans="1:41">
      <c r="A15" s="2"/>
      <c r="B15" s="2"/>
      <c r="C15" s="2"/>
      <c r="D15" s="2"/>
      <c r="E15" s="2"/>
      <c r="F15" s="2"/>
      <c r="G15" s="2"/>
      <c r="H15" s="2"/>
      <c r="I15" s="2"/>
      <c r="J15" s="2"/>
      <c r="K15" s="2"/>
      <c r="L15" s="2"/>
      <c r="M15" s="2"/>
      <c r="N15" s="2"/>
      <c r="O15" s="2"/>
      <c r="P15" s="2"/>
      <c r="Q15" s="2"/>
      <c r="R15" s="2"/>
      <c r="S15" s="2"/>
      <c r="T15" s="2"/>
      <c r="U15" s="2"/>
      <c r="V15" s="2"/>
      <c r="W15" s="2"/>
      <c r="X15" s="2"/>
      <c r="Y15" s="2"/>
      <c r="Z15" s="522"/>
      <c r="AA15" s="54"/>
      <c r="AB15" s="2"/>
      <c r="AC15" s="2"/>
      <c r="AD15" s="2"/>
      <c r="AE15" s="2"/>
      <c r="AF15" s="2"/>
      <c r="AG15" s="2"/>
      <c r="AH15" s="2"/>
      <c r="AI15" s="2"/>
      <c r="AJ15" s="2"/>
      <c r="AK15" s="2"/>
      <c r="AL15" s="2"/>
      <c r="AM15" s="2"/>
      <c r="AN15" s="2"/>
      <c r="AO15" s="2"/>
    </row>
    <row r="16" spans="1:41">
      <c r="A16" s="2"/>
      <c r="B16" s="2"/>
      <c r="C16" s="2"/>
      <c r="D16" s="2"/>
      <c r="E16" s="2"/>
      <c r="F16" s="2"/>
      <c r="G16" s="2"/>
      <c r="H16" s="2"/>
      <c r="I16" s="2"/>
      <c r="J16" s="2"/>
      <c r="K16" s="2"/>
      <c r="L16" s="2"/>
      <c r="M16" s="2"/>
      <c r="N16" s="2"/>
      <c r="O16" s="2"/>
      <c r="P16" s="2"/>
      <c r="Q16" s="2"/>
      <c r="R16" s="2"/>
      <c r="S16" s="2"/>
      <c r="T16" s="2"/>
      <c r="U16" s="2"/>
      <c r="V16" s="2"/>
      <c r="W16" s="2"/>
      <c r="X16" s="2"/>
      <c r="Y16" s="2"/>
      <c r="Z16" s="522"/>
      <c r="AA16" s="54"/>
      <c r="AB16" s="2"/>
      <c r="AC16" s="2"/>
      <c r="AD16" s="2"/>
      <c r="AE16" s="2"/>
      <c r="AF16" s="2"/>
      <c r="AG16" s="2"/>
      <c r="AH16" s="2"/>
      <c r="AI16" s="2"/>
      <c r="AJ16" s="2"/>
      <c r="AK16" s="2"/>
      <c r="AL16" s="2"/>
      <c r="AM16" s="2"/>
      <c r="AN16" s="2"/>
      <c r="AO16" s="2"/>
    </row>
    <row r="17" spans="1:41">
      <c r="A17" s="2"/>
      <c r="B17" s="2"/>
      <c r="C17" s="2"/>
      <c r="D17" s="2"/>
      <c r="E17" s="2"/>
      <c r="F17" s="2"/>
      <c r="G17" s="2"/>
      <c r="H17" s="2"/>
      <c r="I17" s="2"/>
      <c r="J17" s="2"/>
      <c r="K17" s="2"/>
      <c r="L17" s="2"/>
      <c r="M17" s="2"/>
      <c r="N17" s="2"/>
      <c r="O17" s="2"/>
      <c r="P17" s="2"/>
      <c r="Q17" s="2"/>
      <c r="R17" s="2"/>
      <c r="S17" s="2"/>
      <c r="T17" s="2"/>
      <c r="U17" s="2"/>
      <c r="V17" s="2"/>
      <c r="W17" s="2"/>
      <c r="X17" s="2"/>
      <c r="Y17" s="2"/>
      <c r="Z17" s="522"/>
      <c r="AA17" s="54"/>
      <c r="AB17" s="2"/>
      <c r="AC17" s="2"/>
      <c r="AD17" s="2"/>
      <c r="AE17" s="2"/>
      <c r="AF17" s="2"/>
      <c r="AG17" s="2"/>
      <c r="AH17" s="2"/>
      <c r="AI17" s="2"/>
      <c r="AJ17" s="2"/>
      <c r="AK17" s="2"/>
      <c r="AL17" s="2"/>
      <c r="AM17" s="2"/>
      <c r="AN17" s="2"/>
      <c r="AO17" s="2"/>
    </row>
    <row r="18" spans="1:41">
      <c r="A18" s="116"/>
      <c r="B18" s="116"/>
      <c r="C18" s="116"/>
      <c r="D18" s="116"/>
      <c r="E18" s="116"/>
      <c r="F18" s="116"/>
      <c r="G18" s="116"/>
      <c r="H18" s="116"/>
      <c r="I18" s="116"/>
      <c r="J18" s="116"/>
      <c r="K18" s="116"/>
      <c r="L18" s="116"/>
      <c r="M18" s="116"/>
      <c r="N18" s="116"/>
      <c r="O18" s="116"/>
      <c r="P18" s="116"/>
      <c r="Q18" s="116"/>
      <c r="R18" s="116"/>
      <c r="S18" s="116"/>
      <c r="T18" s="116"/>
      <c r="U18" s="116"/>
      <c r="V18" s="116"/>
      <c r="W18" s="2"/>
      <c r="X18" s="2"/>
      <c r="Y18" s="2"/>
      <c r="Z18" s="522"/>
      <c r="AA18" s="54"/>
      <c r="AB18" s="2"/>
      <c r="AC18" s="2"/>
      <c r="AD18" s="2"/>
      <c r="AE18" s="2"/>
      <c r="AF18" s="2"/>
      <c r="AG18" s="2"/>
      <c r="AH18" s="2"/>
      <c r="AI18" s="2"/>
      <c r="AJ18" s="2"/>
      <c r="AK18" s="2"/>
      <c r="AL18" s="2"/>
      <c r="AM18" s="2"/>
      <c r="AN18" s="2"/>
      <c r="AO18" s="2"/>
    </row>
    <row r="19" spans="1:41">
      <c r="A19" s="116"/>
      <c r="B19" s="82"/>
      <c r="C19" s="136">
        <v>2000</v>
      </c>
      <c r="D19" s="136">
        <v>2001</v>
      </c>
      <c r="E19" s="136">
        <v>2002</v>
      </c>
      <c r="F19" s="136">
        <v>2003</v>
      </c>
      <c r="G19" s="136">
        <v>2004</v>
      </c>
      <c r="H19" s="136">
        <v>2005</v>
      </c>
      <c r="I19" s="136">
        <v>2006</v>
      </c>
      <c r="J19" s="136">
        <v>2007</v>
      </c>
      <c r="K19" s="136">
        <v>2008</v>
      </c>
      <c r="L19" s="136">
        <v>2009</v>
      </c>
      <c r="M19" s="136">
        <v>2010</v>
      </c>
      <c r="N19" s="136">
        <v>2011</v>
      </c>
      <c r="O19" s="136">
        <v>2012</v>
      </c>
      <c r="P19" s="136">
        <v>2013</v>
      </c>
      <c r="Q19" s="136">
        <v>2014</v>
      </c>
      <c r="R19" s="136">
        <v>2015</v>
      </c>
      <c r="S19" s="136">
        <v>2016</v>
      </c>
      <c r="T19" s="136">
        <v>2017</v>
      </c>
      <c r="U19" s="136">
        <v>2018</v>
      </c>
      <c r="V19" s="136">
        <v>2019</v>
      </c>
      <c r="W19" s="82"/>
      <c r="X19" s="81"/>
      <c r="Y19" s="200"/>
      <c r="Z19" s="522"/>
      <c r="AA19" s="54"/>
      <c r="AB19" s="2"/>
      <c r="AC19" s="2"/>
      <c r="AD19" s="2"/>
      <c r="AE19" s="2"/>
      <c r="AF19" s="2"/>
      <c r="AG19" s="2"/>
      <c r="AH19" s="2"/>
      <c r="AI19" s="2"/>
      <c r="AJ19" s="2"/>
      <c r="AK19" s="2"/>
      <c r="AL19" s="2"/>
      <c r="AM19" s="2"/>
      <c r="AN19" s="2"/>
      <c r="AO19" s="2"/>
    </row>
    <row r="20" spans="1:41">
      <c r="A20" s="81"/>
      <c r="B20" s="82" t="str">
        <f>B26</f>
        <v>Bulgaria</v>
      </c>
      <c r="C20" s="524">
        <f>F26/C26*1000000000</f>
        <v>2254.3414478983573</v>
      </c>
      <c r="D20" s="524">
        <f>G26/C26*1000000000</f>
        <v>2371.6193266907576</v>
      </c>
      <c r="E20" s="524">
        <f>H26/C26*1000000000</f>
        <v>2632.2368351183136</v>
      </c>
      <c r="F20" s="524">
        <f>I26/C26*1000000000</f>
        <v>2632.2368351183136</v>
      </c>
      <c r="G20" s="524">
        <f>J26/C26*1000000000</f>
        <v>2254.3414478983573</v>
      </c>
      <c r="H20" s="524">
        <f>K26/C26*1000000000</f>
        <v>2254.3414478983573</v>
      </c>
      <c r="I20" s="524">
        <f>L26/C26*1000000000</f>
        <v>2358.5884512693801</v>
      </c>
      <c r="J20" s="524">
        <f>M26/C26*1000000000</f>
        <v>1785.2299327287571</v>
      </c>
      <c r="K20" s="524">
        <f>N26/C26*1000000000</f>
        <v>1915.5386869425352</v>
      </c>
      <c r="L20" s="524">
        <f>O26/C26*1000000000</f>
        <v>1850.384309835646</v>
      </c>
      <c r="M20" s="524">
        <f>P26/C26*1000000000</f>
        <v>1850.384309835646</v>
      </c>
      <c r="N20" s="524">
        <f>Q26/C26*1000000000</f>
        <v>1993.723939470802</v>
      </c>
      <c r="O20" s="524">
        <f>R26/C26*1000000000</f>
        <v>1941.6004377852905</v>
      </c>
      <c r="P20" s="524">
        <f>S26/C26*1000000000</f>
        <v>1733.1064310432459</v>
      </c>
      <c r="Q20" s="524">
        <f>T26/C26*1000000000</f>
        <v>1954.6313132066682</v>
      </c>
      <c r="R20" s="524">
        <f>U26/C26*1000000000</f>
        <v>1915.5386869425352</v>
      </c>
      <c r="S20" s="524"/>
      <c r="T20" s="524"/>
      <c r="U20" s="524"/>
      <c r="V20" s="524"/>
      <c r="W20" s="82"/>
      <c r="X20" s="81"/>
      <c r="Y20" s="200"/>
      <c r="Z20" s="523"/>
      <c r="AA20" s="713"/>
      <c r="AB20" s="116"/>
      <c r="AC20" s="116"/>
      <c r="AD20" s="116"/>
      <c r="AE20" s="116"/>
      <c r="AF20" s="116"/>
      <c r="AG20" s="116"/>
      <c r="AH20" s="116"/>
      <c r="AI20" s="116"/>
      <c r="AJ20" s="116"/>
      <c r="AK20" s="116"/>
      <c r="AL20" s="2"/>
      <c r="AM20" s="2"/>
      <c r="AN20" s="2"/>
      <c r="AO20" s="2"/>
    </row>
    <row r="21" spans="1:41">
      <c r="A21" s="81"/>
      <c r="B21" s="82" t="str">
        <f>B25</f>
        <v>(199 countries)</v>
      </c>
      <c r="C21" s="524">
        <f>F25/C25*1000000000</f>
        <v>361.62323794130077</v>
      </c>
      <c r="D21" s="524">
        <f>G25/C25*1000000000</f>
        <v>374.75642648491487</v>
      </c>
      <c r="E21" s="524">
        <f>H25/C25*1000000000</f>
        <v>383.32865475376701</v>
      </c>
      <c r="F21" s="524">
        <f>I25/C25*1000000000</f>
        <v>383.32865475376701</v>
      </c>
      <c r="G21" s="524">
        <f>J25/C25*1000000000</f>
        <v>390.01410141058409</v>
      </c>
      <c r="H21" s="524">
        <f>K25/C25*1000000000</f>
        <v>390.01410141058409</v>
      </c>
      <c r="I21" s="524">
        <f>L25/C25*1000000000</f>
        <v>394.35221346345219</v>
      </c>
      <c r="J21" s="524">
        <f>M25/C25*1000000000</f>
        <v>387.36963584410984</v>
      </c>
      <c r="K21" s="524">
        <f>N25/C25*1000000000</f>
        <v>386.10682925337773</v>
      </c>
      <c r="L21" s="524">
        <f>O25/C25*1000000000</f>
        <v>379.83736594409584</v>
      </c>
      <c r="M21" s="524">
        <f>P25/C25*1000000000</f>
        <v>390.51179577281391</v>
      </c>
      <c r="N21" s="524">
        <f>Q25/C25*1000000000</f>
        <v>373.74618121232919</v>
      </c>
      <c r="O21" s="524">
        <f>R25/C25*1000000000</f>
        <v>348.53461904206557</v>
      </c>
      <c r="P21" s="524">
        <f>S25/C25*1000000000</f>
        <v>350.46597029847936</v>
      </c>
      <c r="Q21" s="524">
        <f>T25/C25*1000000000</f>
        <v>358.1913753241347</v>
      </c>
      <c r="R21" s="524">
        <f>U25/C25*1000000000</f>
        <v>362.64833976201282</v>
      </c>
      <c r="S21" s="524"/>
      <c r="T21" s="524"/>
      <c r="U21" s="524"/>
      <c r="V21" s="524"/>
      <c r="W21" s="82"/>
      <c r="X21" s="81"/>
      <c r="Y21" s="200"/>
      <c r="Z21" s="523"/>
      <c r="AA21" s="713"/>
      <c r="AB21" s="116"/>
      <c r="AC21" s="116"/>
      <c r="AD21" s="116"/>
      <c r="AE21" s="116"/>
      <c r="AF21" s="116"/>
      <c r="AG21" s="116"/>
      <c r="AH21" s="116"/>
      <c r="AI21" s="116"/>
      <c r="AJ21" s="116"/>
      <c r="AK21" s="116"/>
      <c r="AL21" s="2"/>
      <c r="AM21" s="2"/>
      <c r="AN21" s="2"/>
      <c r="AO21" s="2"/>
    </row>
    <row r="22" spans="1:41">
      <c r="A22" s="81"/>
      <c r="B22" s="82" t="str">
        <f>B27</f>
        <v>Sweden</v>
      </c>
      <c r="C22" s="524">
        <f>F27/C27*1000000000</f>
        <v>5795.0894918209979</v>
      </c>
      <c r="D22" s="524">
        <f>G27/C27*1000000000</f>
        <v>7048.3713227693461</v>
      </c>
      <c r="E22" s="524">
        <f>H27/C27*1000000000</f>
        <v>7026.947701727493</v>
      </c>
      <c r="F22" s="524">
        <f>I27/C27*1000000000</f>
        <v>7026.947701727493</v>
      </c>
      <c r="G22" s="524">
        <f>J27/C27*1000000000</f>
        <v>7444.70831204361</v>
      </c>
      <c r="H22" s="524">
        <f>K27/C27*1000000000</f>
        <v>7444.70831204361</v>
      </c>
      <c r="I22" s="524">
        <f>L27/C27*1000000000</f>
        <v>6973.3886491228632</v>
      </c>
      <c r="J22" s="524">
        <f>M27/C27*1000000000</f>
        <v>6887.6941649554547</v>
      </c>
      <c r="K22" s="524">
        <f>N27/C27*1000000000</f>
        <v>6566.3398493276727</v>
      </c>
      <c r="L22" s="524">
        <f>O27/C27*1000000000</f>
        <v>5355.9052604630288</v>
      </c>
      <c r="M22" s="524">
        <f>P27/C27*1000000000</f>
        <v>5966.478460155814</v>
      </c>
      <c r="N22" s="524">
        <f>Q27/C27*1000000000</f>
        <v>6223.5619126580395</v>
      </c>
      <c r="O22" s="524">
        <f>R27/C27*1000000000</f>
        <v>6587.7634703695257</v>
      </c>
      <c r="P22" s="524">
        <f>S27/C27*1000000000</f>
        <v>6823.4233018298983</v>
      </c>
      <c r="Q22" s="524">
        <f>T27/C27*1000000000</f>
        <v>6673.4579545369334</v>
      </c>
      <c r="R22" s="524">
        <f>U27/C27*1000000000</f>
        <v>5837.9367339047012</v>
      </c>
      <c r="S22" s="524"/>
      <c r="T22" s="524"/>
      <c r="U22" s="524"/>
      <c r="V22" s="524"/>
      <c r="W22" s="82"/>
      <c r="X22" s="81"/>
      <c r="Y22" s="200"/>
      <c r="Z22" s="523"/>
      <c r="AA22" s="713"/>
      <c r="AB22" s="116"/>
      <c r="AC22" s="116"/>
      <c r="AD22" s="116"/>
      <c r="AE22" s="116"/>
      <c r="AF22" s="116"/>
      <c r="AG22" s="116"/>
      <c r="AH22" s="116"/>
      <c r="AI22" s="116"/>
      <c r="AJ22" s="116"/>
      <c r="AK22" s="116"/>
      <c r="AL22" s="2"/>
      <c r="AM22" s="2"/>
      <c r="AN22" s="2"/>
      <c r="AO22" s="2"/>
    </row>
    <row r="23" spans="1:41">
      <c r="A23" s="81"/>
      <c r="Z23" s="523"/>
      <c r="AA23" s="713"/>
      <c r="AB23" s="116"/>
      <c r="AC23" s="116"/>
      <c r="AD23" s="116"/>
      <c r="AE23" s="116"/>
      <c r="AF23" s="116"/>
      <c r="AG23" s="116"/>
      <c r="AH23" s="116"/>
      <c r="AI23" s="116"/>
      <c r="AJ23" s="116"/>
      <c r="AK23" s="116"/>
      <c r="AL23" s="2"/>
      <c r="AM23" s="2"/>
      <c r="AN23" s="2"/>
      <c r="AO23" s="2"/>
    </row>
    <row r="24" spans="1:41">
      <c r="A24" s="2"/>
      <c r="B24" s="525" t="s">
        <v>291</v>
      </c>
      <c r="C24" s="526" t="s">
        <v>21</v>
      </c>
      <c r="D24" s="526" t="s">
        <v>21</v>
      </c>
      <c r="E24" s="526" t="s">
        <v>21</v>
      </c>
      <c r="F24" s="526">
        <v>2000</v>
      </c>
      <c r="G24" s="526">
        <v>2001</v>
      </c>
      <c r="H24" s="526">
        <v>2002</v>
      </c>
      <c r="I24" s="526">
        <v>2003</v>
      </c>
      <c r="J24" s="526">
        <v>2004</v>
      </c>
      <c r="K24" s="526">
        <v>2005</v>
      </c>
      <c r="L24" s="526">
        <v>2006</v>
      </c>
      <c r="M24" s="526">
        <v>2007</v>
      </c>
      <c r="N24" s="526">
        <v>2008</v>
      </c>
      <c r="O24" s="526">
        <v>2009</v>
      </c>
      <c r="P24" s="526">
        <v>2010</v>
      </c>
      <c r="Q24" s="526">
        <v>2011</v>
      </c>
      <c r="R24" s="526">
        <v>2012</v>
      </c>
      <c r="S24" s="526">
        <v>2013</v>
      </c>
      <c r="T24" s="526">
        <v>2014</v>
      </c>
      <c r="U24" s="526">
        <v>2015</v>
      </c>
      <c r="V24" s="526">
        <v>2016</v>
      </c>
      <c r="W24" s="526">
        <v>2017</v>
      </c>
      <c r="X24" s="526">
        <v>2018</v>
      </c>
      <c r="Y24" s="526">
        <v>2019</v>
      </c>
      <c r="Z24" s="526" t="s">
        <v>428</v>
      </c>
      <c r="AA24" s="526" t="s">
        <v>465</v>
      </c>
      <c r="AB24" s="522"/>
      <c r="AC24" s="2"/>
      <c r="AD24" s="2"/>
      <c r="AE24" s="2"/>
      <c r="AF24" s="2"/>
      <c r="AG24" s="2"/>
      <c r="AH24" s="2"/>
      <c r="AI24" s="2"/>
      <c r="AJ24" s="2"/>
      <c r="AK24" s="2"/>
      <c r="AL24" s="2"/>
      <c r="AM24" s="2"/>
      <c r="AN24" s="2"/>
      <c r="AO24" s="2"/>
    </row>
    <row r="25" spans="1:41">
      <c r="A25" s="64" t="s">
        <v>292</v>
      </c>
      <c r="B25" s="412" t="s">
        <v>462</v>
      </c>
      <c r="C25" s="413">
        <f>(D25+E25)/2</f>
        <v>6731038674</v>
      </c>
      <c r="D25" s="413">
        <v>6115444311</v>
      </c>
      <c r="E25" s="413">
        <v>7346633037</v>
      </c>
      <c r="F25" s="539">
        <v>2434.1</v>
      </c>
      <c r="G25" s="539">
        <v>2522.5</v>
      </c>
      <c r="H25" s="539">
        <v>2580.1999999999998</v>
      </c>
      <c r="I25" s="539">
        <v>2580.1999999999998</v>
      </c>
      <c r="J25" s="539">
        <v>2625.2</v>
      </c>
      <c r="K25" s="539">
        <v>2625.2</v>
      </c>
      <c r="L25" s="539">
        <v>2654.4</v>
      </c>
      <c r="M25" s="539">
        <v>2607.4</v>
      </c>
      <c r="N25" s="539">
        <v>2598.9</v>
      </c>
      <c r="O25" s="539">
        <v>2556.6999999999998</v>
      </c>
      <c r="P25" s="539">
        <v>2628.55</v>
      </c>
      <c r="Q25" s="539">
        <v>2515.6999999999998</v>
      </c>
      <c r="R25" s="539">
        <v>2346</v>
      </c>
      <c r="S25" s="540">
        <v>2359</v>
      </c>
      <c r="T25" s="540">
        <v>2411</v>
      </c>
      <c r="U25" s="541">
        <v>2441</v>
      </c>
      <c r="V25" s="527"/>
      <c r="W25" s="527"/>
      <c r="X25" s="527"/>
      <c r="Y25" s="527"/>
      <c r="Z25" s="530">
        <f>SUM(F25:U25)/16</f>
        <v>2530.3781250000002</v>
      </c>
      <c r="AA25" s="531">
        <f>Z25/((D25+E25)/2)*AB25</f>
        <v>9.3981710979246708E-2</v>
      </c>
      <c r="AB25" s="532">
        <v>250000</v>
      </c>
      <c r="AC25" s="2"/>
      <c r="AD25" s="2"/>
      <c r="AE25" s="2"/>
      <c r="AF25" s="2"/>
      <c r="AG25" s="2"/>
      <c r="AH25" s="2"/>
      <c r="AI25" s="2"/>
      <c r="AJ25" s="2"/>
      <c r="AK25" s="2"/>
      <c r="AL25" s="2"/>
      <c r="AM25" s="2"/>
      <c r="AN25" s="2"/>
      <c r="AO25" s="2"/>
    </row>
    <row r="26" spans="1:41">
      <c r="A26" s="387" t="s">
        <v>292</v>
      </c>
      <c r="B26" s="396" t="s">
        <v>160</v>
      </c>
      <c r="C26" s="236">
        <f t="shared" ref="C26" si="0">(D26+E26)/2</f>
        <v>7674081.5</v>
      </c>
      <c r="D26" s="236">
        <v>8170172</v>
      </c>
      <c r="E26" s="236">
        <v>7177991</v>
      </c>
      <c r="F26" s="267">
        <v>17.3</v>
      </c>
      <c r="G26" s="267">
        <v>18.2</v>
      </c>
      <c r="H26" s="267">
        <v>20.2</v>
      </c>
      <c r="I26" s="533">
        <v>20.2</v>
      </c>
      <c r="J26" s="533">
        <v>17.3</v>
      </c>
      <c r="K26" s="267">
        <v>17.3</v>
      </c>
      <c r="L26" s="267">
        <v>18.100000000000001</v>
      </c>
      <c r="M26" s="267">
        <v>13.7</v>
      </c>
      <c r="N26" s="267">
        <v>14.7</v>
      </c>
      <c r="O26" s="267">
        <v>14.2</v>
      </c>
      <c r="P26" s="267">
        <v>14.2</v>
      </c>
      <c r="Q26" s="534">
        <v>15.3</v>
      </c>
      <c r="R26" s="534">
        <v>14.9</v>
      </c>
      <c r="S26" s="528">
        <v>13.3</v>
      </c>
      <c r="T26" s="528">
        <v>15</v>
      </c>
      <c r="U26" s="529">
        <v>14.7</v>
      </c>
      <c r="V26" s="534"/>
      <c r="W26" s="534"/>
      <c r="X26" s="534"/>
      <c r="Y26" s="534"/>
      <c r="Z26" s="530">
        <f>SUM(F26:U26)/16</f>
        <v>16.162499999999998</v>
      </c>
      <c r="AA26" s="531">
        <f>Z26/((D26+E26)/2)*AB26</f>
        <v>0.52652880999504614</v>
      </c>
      <c r="AB26" s="532">
        <v>250000</v>
      </c>
      <c r="AC26" s="2"/>
      <c r="AD26" s="2"/>
      <c r="AE26" s="2"/>
      <c r="AF26" s="2"/>
      <c r="AG26" s="2"/>
      <c r="AH26" s="2"/>
      <c r="AI26" s="2"/>
      <c r="AJ26" s="2"/>
      <c r="AK26" s="2"/>
      <c r="AL26" s="2"/>
      <c r="AM26" s="2"/>
      <c r="AN26" s="2"/>
      <c r="AO26" s="2"/>
    </row>
    <row r="27" spans="1:41">
      <c r="A27" s="389" t="s">
        <v>292</v>
      </c>
      <c r="B27" s="396" t="s">
        <v>107</v>
      </c>
      <c r="C27" s="236">
        <f t="shared" ref="C27" si="1">(D27+E27)/2</f>
        <v>9335490</v>
      </c>
      <c r="D27" s="236">
        <v>8872109</v>
      </c>
      <c r="E27" s="236">
        <v>9798871</v>
      </c>
      <c r="F27" s="267">
        <v>54.1</v>
      </c>
      <c r="G27" s="267">
        <v>65.8</v>
      </c>
      <c r="H27" s="267">
        <v>65.599999999999994</v>
      </c>
      <c r="I27" s="533">
        <v>65.599999999999994</v>
      </c>
      <c r="J27" s="533">
        <v>69.5</v>
      </c>
      <c r="K27" s="267">
        <v>69.5</v>
      </c>
      <c r="L27" s="267">
        <v>65.099999999999994</v>
      </c>
      <c r="M27" s="267">
        <v>64.3</v>
      </c>
      <c r="N27" s="267">
        <v>61.3</v>
      </c>
      <c r="O27" s="267">
        <v>50</v>
      </c>
      <c r="P27" s="267">
        <v>55.7</v>
      </c>
      <c r="Q27" s="534">
        <v>58.1</v>
      </c>
      <c r="R27" s="534">
        <v>61.5</v>
      </c>
      <c r="S27" s="528">
        <v>63.7</v>
      </c>
      <c r="T27" s="528">
        <v>62.3</v>
      </c>
      <c r="U27" s="529">
        <v>54.5</v>
      </c>
      <c r="V27" s="534"/>
      <c r="W27" s="534"/>
      <c r="X27" s="534"/>
      <c r="Y27" s="534"/>
      <c r="Z27" s="530">
        <f>SUM(F27:U27)/16</f>
        <v>61.662500000000001</v>
      </c>
      <c r="AA27" s="531">
        <f>Z27/((D27+E27)/2)*AB27</f>
        <v>1.6512925406165075</v>
      </c>
      <c r="AB27" s="532">
        <v>250000</v>
      </c>
      <c r="AC27" s="2"/>
      <c r="AD27" s="2"/>
      <c r="AE27" s="2"/>
      <c r="AF27" s="2"/>
      <c r="AG27" s="2"/>
      <c r="AH27" s="2"/>
      <c r="AI27" s="2"/>
      <c r="AJ27" s="2"/>
      <c r="AK27" s="2"/>
      <c r="AL27" s="2"/>
      <c r="AM27" s="2"/>
      <c r="AN27" s="2"/>
      <c r="AO27" s="2"/>
    </row>
    <row r="28" spans="1:41">
      <c r="A28" s="2"/>
      <c r="Y28" s="2"/>
      <c r="Z28" s="2"/>
      <c r="AA28" s="2"/>
      <c r="AB28" s="2"/>
      <c r="AC28" s="2"/>
      <c r="AD28" s="2"/>
      <c r="AE28" s="2"/>
      <c r="AF28" s="2"/>
      <c r="AG28" s="2"/>
      <c r="AH28" s="2"/>
      <c r="AI28" s="2"/>
      <c r="AJ28" s="2"/>
      <c r="AK28" s="2"/>
      <c r="AL28" s="2"/>
      <c r="AM28" s="2"/>
      <c r="AN28" s="2"/>
      <c r="AO28" s="2"/>
    </row>
    <row r="29" spans="1:41">
      <c r="A29" s="2"/>
      <c r="B29" s="732" t="s">
        <v>469</v>
      </c>
      <c r="C29" s="731"/>
      <c r="D29" s="731"/>
      <c r="E29" s="731"/>
      <c r="F29" s="731"/>
      <c r="G29" s="731"/>
      <c r="H29" s="731"/>
      <c r="I29" s="731"/>
      <c r="J29" s="731"/>
      <c r="K29" s="733" t="s">
        <v>466</v>
      </c>
      <c r="L29" s="731"/>
      <c r="M29" s="731"/>
      <c r="N29" s="731"/>
      <c r="O29" s="731"/>
      <c r="P29" s="731"/>
      <c r="Q29" s="731"/>
      <c r="R29" s="731"/>
      <c r="S29" s="731"/>
      <c r="T29" s="731"/>
      <c r="U29" s="731"/>
      <c r="V29" s="731"/>
      <c r="W29" s="731"/>
      <c r="X29" s="731"/>
      <c r="Y29" s="731"/>
      <c r="Z29" s="731"/>
      <c r="AA29" s="2"/>
      <c r="AB29" s="2"/>
      <c r="AC29" s="2"/>
      <c r="AD29" s="2"/>
      <c r="AE29" s="2"/>
      <c r="AF29" s="2"/>
      <c r="AG29" s="2"/>
      <c r="AH29" s="2"/>
      <c r="AI29" s="2"/>
      <c r="AJ29" s="2"/>
      <c r="AK29" s="2"/>
      <c r="AL29" s="2"/>
      <c r="AM29" s="2"/>
      <c r="AN29" s="2"/>
      <c r="AO29" s="2"/>
    </row>
    <row r="30" spans="1:41">
      <c r="A30" s="2"/>
      <c r="B30" s="535"/>
      <c r="C30" s="526" t="s">
        <v>21</v>
      </c>
      <c r="D30" s="526" t="s">
        <v>21</v>
      </c>
      <c r="E30" s="526" t="s">
        <v>21</v>
      </c>
      <c r="F30" s="526">
        <v>2000</v>
      </c>
      <c r="G30" s="526">
        <v>2001</v>
      </c>
      <c r="H30" s="526">
        <v>2002</v>
      </c>
      <c r="I30" s="526">
        <v>2003</v>
      </c>
      <c r="J30" s="526">
        <v>2004</v>
      </c>
      <c r="K30" s="526">
        <v>2005</v>
      </c>
      <c r="L30" s="526">
        <v>2006</v>
      </c>
      <c r="M30" s="526">
        <v>2007</v>
      </c>
      <c r="N30" s="526">
        <v>2008</v>
      </c>
      <c r="O30" s="526">
        <v>2009</v>
      </c>
      <c r="P30" s="526">
        <v>2010</v>
      </c>
      <c r="Q30" s="526">
        <v>2011</v>
      </c>
      <c r="R30" s="526">
        <v>2012</v>
      </c>
      <c r="S30" s="526">
        <v>2013</v>
      </c>
      <c r="T30" s="526">
        <v>2014</v>
      </c>
      <c r="U30" s="526">
        <v>2015</v>
      </c>
      <c r="V30" s="526">
        <v>2016</v>
      </c>
      <c r="W30" s="526">
        <v>2017</v>
      </c>
      <c r="X30" s="526">
        <v>2018</v>
      </c>
      <c r="Y30" s="526">
        <v>2019</v>
      </c>
      <c r="Z30" s="592" t="s">
        <v>371</v>
      </c>
      <c r="AA30" s="2"/>
      <c r="AB30" s="2"/>
      <c r="AC30" s="2"/>
      <c r="AD30" s="2"/>
      <c r="AE30" s="2"/>
      <c r="AF30" s="2"/>
      <c r="AG30" s="2"/>
      <c r="AH30" s="2"/>
      <c r="AI30" s="2"/>
      <c r="AJ30" s="2"/>
      <c r="AK30" s="2"/>
      <c r="AL30" s="2"/>
      <c r="AM30" s="2"/>
      <c r="AN30" s="2"/>
      <c r="AO30" s="2"/>
    </row>
    <row r="31" spans="1:41">
      <c r="A31" s="2"/>
      <c r="B31" s="536" t="s">
        <v>295</v>
      </c>
      <c r="C31" s="537" t="s">
        <v>375</v>
      </c>
      <c r="D31" s="537">
        <v>2000</v>
      </c>
      <c r="E31" s="537">
        <v>2015</v>
      </c>
      <c r="F31" s="537" t="s">
        <v>467</v>
      </c>
      <c r="G31" s="537" t="s">
        <v>467</v>
      </c>
      <c r="H31" s="537" t="s">
        <v>467</v>
      </c>
      <c r="I31" s="537" t="s">
        <v>467</v>
      </c>
      <c r="J31" s="537" t="s">
        <v>467</v>
      </c>
      <c r="K31" s="537" t="s">
        <v>467</v>
      </c>
      <c r="L31" s="537" t="s">
        <v>467</v>
      </c>
      <c r="M31" s="537" t="s">
        <v>467</v>
      </c>
      <c r="N31" s="537" t="s">
        <v>467</v>
      </c>
      <c r="O31" s="537" t="s">
        <v>467</v>
      </c>
      <c r="P31" s="537" t="s">
        <v>467</v>
      </c>
      <c r="Q31" s="537" t="s">
        <v>467</v>
      </c>
      <c r="R31" s="537" t="s">
        <v>467</v>
      </c>
      <c r="S31" s="537" t="s">
        <v>467</v>
      </c>
      <c r="T31" s="537" t="s">
        <v>467</v>
      </c>
      <c r="U31" s="537" t="s">
        <v>467</v>
      </c>
      <c r="V31" s="537" t="s">
        <v>467</v>
      </c>
      <c r="W31" s="537" t="s">
        <v>467</v>
      </c>
      <c r="X31" s="537" t="s">
        <v>467</v>
      </c>
      <c r="Y31" s="537" t="s">
        <v>467</v>
      </c>
      <c r="Z31" s="592"/>
      <c r="AA31" s="2"/>
      <c r="AB31" s="2"/>
      <c r="AC31" s="2"/>
      <c r="AD31" s="2"/>
      <c r="AE31" s="2"/>
      <c r="AF31" s="2"/>
      <c r="AG31" s="2"/>
      <c r="AH31" s="2"/>
      <c r="AI31" s="2"/>
      <c r="AJ31" s="2"/>
      <c r="AK31" s="2"/>
      <c r="AL31" s="2"/>
      <c r="AM31" s="2"/>
      <c r="AN31" s="2"/>
      <c r="AO31" s="2"/>
    </row>
    <row r="32" spans="1:41">
      <c r="A32" s="2"/>
      <c r="B32" s="538"/>
      <c r="C32" s="538"/>
      <c r="D32" s="538"/>
      <c r="E32" s="538"/>
      <c r="F32" s="538"/>
      <c r="G32" s="538"/>
      <c r="H32" s="538"/>
      <c r="I32" s="538"/>
      <c r="J32" s="538"/>
      <c r="K32" s="538"/>
      <c r="L32" s="538"/>
      <c r="M32" s="538"/>
      <c r="N32" s="538"/>
      <c r="O32" s="538"/>
      <c r="P32" s="538"/>
      <c r="Q32" s="538"/>
      <c r="R32" s="538"/>
      <c r="S32" s="538"/>
      <c r="T32" s="538"/>
      <c r="U32" s="538"/>
      <c r="V32" s="538"/>
      <c r="W32" s="538"/>
      <c r="X32" s="538"/>
      <c r="Y32" s="538"/>
      <c r="Z32" s="592"/>
      <c r="AA32" s="2"/>
      <c r="AB32" s="2"/>
      <c r="AC32" s="2"/>
      <c r="AD32" s="2"/>
      <c r="AE32" s="2"/>
      <c r="AF32" s="2"/>
      <c r="AG32" s="2"/>
      <c r="AH32" s="2"/>
      <c r="AI32" s="2"/>
      <c r="AJ32" s="2"/>
      <c r="AK32" s="2"/>
      <c r="AL32" s="2"/>
      <c r="AM32" s="2"/>
      <c r="AN32" s="2"/>
      <c r="AO32" s="2"/>
    </row>
    <row r="33" spans="1:41">
      <c r="A33" s="2"/>
      <c r="B33" s="412" t="s">
        <v>462</v>
      </c>
      <c r="C33" s="413">
        <f t="shared" ref="C33:C64" si="2">(D33+E33)/2</f>
        <v>6731038674</v>
      </c>
      <c r="D33" s="413">
        <v>6115444311</v>
      </c>
      <c r="E33" s="413">
        <v>7346633037</v>
      </c>
      <c r="F33" s="539">
        <v>2434.1</v>
      </c>
      <c r="G33" s="539">
        <v>2522.5</v>
      </c>
      <c r="H33" s="539">
        <v>2580.1999999999998</v>
      </c>
      <c r="I33" s="539">
        <v>2580.1999999999998</v>
      </c>
      <c r="J33" s="539">
        <v>2625.2</v>
      </c>
      <c r="K33" s="539">
        <v>2625.2</v>
      </c>
      <c r="L33" s="539">
        <v>2654.4</v>
      </c>
      <c r="M33" s="539">
        <v>2607.4</v>
      </c>
      <c r="N33" s="539">
        <v>2598.9</v>
      </c>
      <c r="O33" s="539">
        <v>2556.6999999999998</v>
      </c>
      <c r="P33" s="539">
        <v>2628.55</v>
      </c>
      <c r="Q33" s="539">
        <v>2515.6999999999998</v>
      </c>
      <c r="R33" s="539">
        <v>2346</v>
      </c>
      <c r="S33" s="540">
        <v>2359</v>
      </c>
      <c r="T33" s="540">
        <v>2411</v>
      </c>
      <c r="U33" s="541">
        <v>2441</v>
      </c>
      <c r="V33" s="527"/>
      <c r="W33" s="527"/>
      <c r="X33" s="527"/>
      <c r="Y33" s="527"/>
      <c r="Z33" s="639"/>
      <c r="AA33" s="287"/>
      <c r="AB33" s="287"/>
      <c r="AC33" s="2"/>
      <c r="AD33" s="2"/>
      <c r="AE33" s="2"/>
      <c r="AF33" s="2"/>
      <c r="AG33" s="2"/>
      <c r="AH33" s="2"/>
      <c r="AI33" s="2"/>
      <c r="AJ33" s="2"/>
      <c r="AK33" s="2"/>
      <c r="AL33" s="2"/>
      <c r="AM33" s="2"/>
      <c r="AN33" s="2"/>
      <c r="AO33" s="2"/>
    </row>
    <row r="34" spans="1:41">
      <c r="A34" s="2"/>
      <c r="B34" s="396" t="s">
        <v>227</v>
      </c>
      <c r="C34" s="236">
        <f t="shared" si="2"/>
        <v>26114251</v>
      </c>
      <c r="D34" s="236">
        <v>19701940</v>
      </c>
      <c r="E34" s="236">
        <v>32526562</v>
      </c>
      <c r="F34" s="267"/>
      <c r="G34" s="267"/>
      <c r="H34" s="267"/>
      <c r="I34" s="267"/>
      <c r="J34" s="267"/>
      <c r="K34" s="267"/>
      <c r="L34" s="267"/>
      <c r="M34" s="267"/>
      <c r="N34" s="267"/>
      <c r="O34" s="267"/>
      <c r="P34" s="267"/>
      <c r="Q34" s="534"/>
      <c r="R34" s="534"/>
      <c r="S34" s="528"/>
      <c r="T34" s="528"/>
      <c r="U34" s="640"/>
      <c r="V34" s="534"/>
      <c r="W34" s="534"/>
      <c r="X34" s="534"/>
      <c r="Y34" s="534"/>
      <c r="Z34" s="639" t="s">
        <v>540</v>
      </c>
      <c r="AA34" s="287"/>
      <c r="AB34" s="287"/>
      <c r="AC34" s="2"/>
      <c r="AD34" s="2"/>
      <c r="AE34" s="2"/>
      <c r="AF34" s="2"/>
      <c r="AG34" s="2"/>
      <c r="AH34" s="2"/>
      <c r="AI34" s="2"/>
      <c r="AJ34" s="2"/>
      <c r="AK34" s="2"/>
      <c r="AL34" s="2"/>
      <c r="AM34" s="2"/>
      <c r="AN34" s="2"/>
      <c r="AO34" s="2"/>
    </row>
    <row r="35" spans="1:41">
      <c r="A35" s="2"/>
      <c r="B35" s="396" t="s">
        <v>206</v>
      </c>
      <c r="C35" s="236">
        <f t="shared" si="2"/>
        <v>2989097</v>
      </c>
      <c r="D35" s="236">
        <v>3089027</v>
      </c>
      <c r="E35" s="236">
        <v>2889167</v>
      </c>
      <c r="F35" s="267"/>
      <c r="G35" s="267"/>
      <c r="H35" s="267"/>
      <c r="I35" s="267"/>
      <c r="J35" s="267"/>
      <c r="K35" s="267"/>
      <c r="L35" s="267"/>
      <c r="M35" s="267"/>
      <c r="N35" s="267"/>
      <c r="O35" s="267"/>
      <c r="P35" s="267"/>
      <c r="Q35" s="534"/>
      <c r="R35" s="534"/>
      <c r="S35" s="528"/>
      <c r="T35" s="528"/>
      <c r="U35" s="640"/>
      <c r="V35" s="534"/>
      <c r="W35" s="534"/>
      <c r="X35" s="534"/>
      <c r="Y35" s="534"/>
      <c r="Z35" s="639"/>
      <c r="AA35" s="287"/>
      <c r="AB35" s="287"/>
      <c r="AC35" s="2"/>
      <c r="AD35" s="2"/>
      <c r="AE35" s="2"/>
      <c r="AF35" s="2"/>
      <c r="AG35" s="2"/>
      <c r="AH35" s="2"/>
      <c r="AI35" s="2"/>
      <c r="AJ35" s="2"/>
      <c r="AK35" s="2"/>
      <c r="AL35" s="2"/>
      <c r="AM35" s="2"/>
      <c r="AN35" s="2"/>
      <c r="AO35" s="2"/>
    </row>
    <row r="36" spans="1:41">
      <c r="A36" s="2"/>
      <c r="B36" s="396" t="s">
        <v>182</v>
      </c>
      <c r="C36" s="236">
        <f t="shared" si="2"/>
        <v>35425088.5</v>
      </c>
      <c r="D36" s="236">
        <v>31183658</v>
      </c>
      <c r="E36" s="236">
        <v>39666519</v>
      </c>
      <c r="F36" s="641"/>
      <c r="G36" s="267"/>
      <c r="H36" s="267"/>
      <c r="I36" s="267"/>
      <c r="J36" s="267"/>
      <c r="K36" s="642"/>
      <c r="L36" s="642"/>
      <c r="M36" s="267"/>
      <c r="N36" s="267"/>
      <c r="O36" s="267"/>
      <c r="P36" s="267"/>
      <c r="Q36" s="534"/>
      <c r="R36" s="534"/>
      <c r="S36" s="528"/>
      <c r="T36" s="528"/>
      <c r="U36" s="640"/>
      <c r="V36" s="534"/>
      <c r="W36" s="534"/>
      <c r="X36" s="534"/>
      <c r="Y36" s="534"/>
      <c r="Z36" s="639"/>
      <c r="AA36" s="287"/>
      <c r="AB36" s="287"/>
      <c r="AC36" s="2"/>
      <c r="AD36" s="2"/>
      <c r="AE36" s="2"/>
      <c r="AF36" s="2"/>
      <c r="AG36" s="2"/>
      <c r="AH36" s="2"/>
      <c r="AI36" s="2"/>
      <c r="AJ36" s="2"/>
      <c r="AK36" s="2"/>
      <c r="AL36" s="2"/>
      <c r="AM36" s="2"/>
      <c r="AN36" s="2"/>
      <c r="AO36" s="2"/>
    </row>
    <row r="37" spans="1:41">
      <c r="A37" s="2"/>
      <c r="B37" s="396" t="s">
        <v>210</v>
      </c>
      <c r="C37" s="236">
        <f t="shared" si="2"/>
        <v>20040306</v>
      </c>
      <c r="D37" s="236">
        <v>15058638</v>
      </c>
      <c r="E37" s="236">
        <v>25021974</v>
      </c>
      <c r="F37" s="641"/>
      <c r="G37" s="267"/>
      <c r="H37" s="267"/>
      <c r="I37" s="267"/>
      <c r="J37" s="267"/>
      <c r="K37" s="642"/>
      <c r="L37" s="642"/>
      <c r="M37" s="267"/>
      <c r="N37" s="267"/>
      <c r="O37" s="267"/>
      <c r="P37" s="267"/>
      <c r="Q37" s="534"/>
      <c r="R37" s="534"/>
      <c r="S37" s="528"/>
      <c r="T37" s="528"/>
      <c r="U37" s="640"/>
      <c r="V37" s="534"/>
      <c r="W37" s="534"/>
      <c r="X37" s="534"/>
      <c r="Y37" s="534"/>
      <c r="Z37" s="639"/>
      <c r="AA37" s="287"/>
      <c r="AB37" s="287"/>
      <c r="AC37" s="2"/>
      <c r="AD37" s="2"/>
      <c r="AE37" s="2"/>
      <c r="AF37" s="2"/>
      <c r="AG37" s="2"/>
      <c r="AH37" s="2"/>
      <c r="AI37" s="2"/>
      <c r="AJ37" s="2"/>
      <c r="AK37" s="2"/>
      <c r="AL37" s="2"/>
      <c r="AM37" s="2"/>
      <c r="AN37" s="2"/>
      <c r="AO37" s="2"/>
    </row>
    <row r="38" spans="1:41">
      <c r="A38" s="2"/>
      <c r="B38" s="396" t="s">
        <v>377</v>
      </c>
      <c r="C38" s="236">
        <f t="shared" si="2"/>
        <v>84733</v>
      </c>
      <c r="D38" s="236">
        <v>77648</v>
      </c>
      <c r="E38" s="236">
        <v>91818</v>
      </c>
      <c r="F38" s="641"/>
      <c r="G38" s="267"/>
      <c r="H38" s="267"/>
      <c r="I38" s="267"/>
      <c r="J38" s="267"/>
      <c r="K38" s="642"/>
      <c r="L38" s="642"/>
      <c r="M38" s="267"/>
      <c r="N38" s="267"/>
      <c r="O38" s="267"/>
      <c r="P38" s="267"/>
      <c r="Q38" s="534"/>
      <c r="R38" s="534"/>
      <c r="S38" s="528"/>
      <c r="T38" s="528"/>
      <c r="U38" s="640"/>
      <c r="V38" s="534"/>
      <c r="W38" s="534"/>
      <c r="X38" s="534"/>
      <c r="Y38" s="534"/>
      <c r="Z38" s="639" t="s">
        <v>496</v>
      </c>
      <c r="AA38" s="287"/>
      <c r="AB38" s="287"/>
      <c r="AC38" s="2"/>
      <c r="AD38" s="2"/>
      <c r="AE38" s="2"/>
      <c r="AF38" s="2"/>
      <c r="AG38" s="2"/>
      <c r="AH38" s="2"/>
      <c r="AI38" s="2"/>
      <c r="AJ38" s="2"/>
      <c r="AK38" s="2"/>
      <c r="AL38" s="2"/>
      <c r="AM38" s="2"/>
      <c r="AN38" s="2"/>
      <c r="AO38" s="2"/>
    </row>
    <row r="39" spans="1:41">
      <c r="A39" s="2"/>
      <c r="B39" s="396" t="s">
        <v>378</v>
      </c>
      <c r="C39" s="236">
        <f t="shared" si="2"/>
        <v>40237104</v>
      </c>
      <c r="D39" s="236">
        <v>37057453</v>
      </c>
      <c r="E39" s="236">
        <v>43416755</v>
      </c>
      <c r="F39" s="267">
        <v>6</v>
      </c>
      <c r="G39" s="267">
        <v>6.5</v>
      </c>
      <c r="H39" s="267">
        <v>5.4</v>
      </c>
      <c r="I39" s="533">
        <v>5.4</v>
      </c>
      <c r="J39" s="533">
        <v>6.4</v>
      </c>
      <c r="K39" s="267">
        <v>6.4</v>
      </c>
      <c r="L39" s="267">
        <v>7.2</v>
      </c>
      <c r="M39" s="267">
        <v>6.7</v>
      </c>
      <c r="N39" s="267">
        <v>6.8</v>
      </c>
      <c r="O39" s="267">
        <v>7.6</v>
      </c>
      <c r="P39" s="267">
        <v>6.7</v>
      </c>
      <c r="Q39" s="534">
        <v>5.9</v>
      </c>
      <c r="R39" s="534">
        <v>5.9</v>
      </c>
      <c r="S39" s="528">
        <v>5.7</v>
      </c>
      <c r="T39" s="528">
        <v>5.3</v>
      </c>
      <c r="U39" s="529">
        <v>6.5</v>
      </c>
      <c r="V39" s="534"/>
      <c r="W39" s="534"/>
      <c r="X39" s="534"/>
      <c r="Y39" s="534"/>
      <c r="Z39" s="639" t="s">
        <v>496</v>
      </c>
      <c r="AA39" s="287"/>
      <c r="AB39" s="287"/>
      <c r="AC39" s="2"/>
      <c r="AD39" s="2"/>
      <c r="AE39" s="2"/>
      <c r="AF39" s="2"/>
      <c r="AG39" s="2"/>
      <c r="AH39" s="2"/>
      <c r="AI39" s="2"/>
      <c r="AJ39" s="2"/>
      <c r="AK39" s="2"/>
      <c r="AL39" s="2"/>
      <c r="AM39" s="2"/>
      <c r="AN39" s="2"/>
      <c r="AO39" s="2"/>
    </row>
    <row r="40" spans="1:41">
      <c r="A40" s="2"/>
      <c r="B40" s="396" t="s">
        <v>212</v>
      </c>
      <c r="C40" s="236">
        <f t="shared" si="2"/>
        <v>3046905</v>
      </c>
      <c r="D40" s="236">
        <v>3076098</v>
      </c>
      <c r="E40" s="236">
        <v>3017712</v>
      </c>
      <c r="F40" s="267">
        <v>1.8</v>
      </c>
      <c r="G40" s="267">
        <v>2</v>
      </c>
      <c r="H40" s="267">
        <v>2.1</v>
      </c>
      <c r="I40" s="533">
        <v>2.1</v>
      </c>
      <c r="J40" s="533">
        <v>2.5</v>
      </c>
      <c r="K40" s="267">
        <v>2.5</v>
      </c>
      <c r="L40" s="267">
        <v>2.4</v>
      </c>
      <c r="M40" s="267">
        <v>2.35</v>
      </c>
      <c r="N40" s="267">
        <v>2.2999999999999998</v>
      </c>
      <c r="O40" s="267">
        <v>2.2999999999999998</v>
      </c>
      <c r="P40" s="267">
        <v>2.2999999999999998</v>
      </c>
      <c r="Q40" s="534">
        <v>2.4</v>
      </c>
      <c r="R40" s="534">
        <v>2.1</v>
      </c>
      <c r="S40" s="528">
        <v>2.2000000000000002</v>
      </c>
      <c r="T40" s="528">
        <v>2.2999999999999998</v>
      </c>
      <c r="U40" s="529">
        <v>2.6</v>
      </c>
      <c r="V40" s="534"/>
      <c r="W40" s="534"/>
      <c r="X40" s="534"/>
      <c r="Y40" s="534"/>
      <c r="Z40" s="639"/>
      <c r="AA40" s="287"/>
      <c r="AB40" s="287"/>
      <c r="AC40" s="2"/>
      <c r="AD40" s="2"/>
      <c r="AE40" s="2"/>
      <c r="AF40" s="2"/>
      <c r="AG40" s="2"/>
      <c r="AH40" s="2"/>
      <c r="AI40" s="2"/>
      <c r="AJ40" s="2"/>
      <c r="AK40" s="2"/>
      <c r="AL40" s="2"/>
      <c r="AM40" s="2"/>
      <c r="AN40" s="2"/>
      <c r="AO40" s="2"/>
    </row>
    <row r="41" spans="1:41">
      <c r="A41" s="2"/>
      <c r="B41" s="396" t="s">
        <v>379</v>
      </c>
      <c r="C41" s="236">
        <f t="shared" si="2"/>
        <v>97373.5</v>
      </c>
      <c r="D41" s="236">
        <v>90858</v>
      </c>
      <c r="E41" s="236">
        <v>103889</v>
      </c>
      <c r="F41" s="641"/>
      <c r="G41" s="267"/>
      <c r="H41" s="267"/>
      <c r="I41" s="267"/>
      <c r="J41" s="267"/>
      <c r="K41" s="642"/>
      <c r="L41" s="642"/>
      <c r="M41" s="267"/>
      <c r="N41" s="267"/>
      <c r="O41" s="267"/>
      <c r="P41" s="267"/>
      <c r="Q41" s="534"/>
      <c r="R41" s="534"/>
      <c r="S41" s="528"/>
      <c r="T41" s="528"/>
      <c r="U41" s="640"/>
      <c r="V41" s="534"/>
      <c r="W41" s="534"/>
      <c r="X41" s="534"/>
      <c r="Y41" s="534"/>
      <c r="Z41" s="639" t="s">
        <v>496</v>
      </c>
      <c r="AA41" s="287"/>
      <c r="AB41" s="287"/>
      <c r="AC41" s="2"/>
      <c r="AD41" s="2"/>
      <c r="AE41" s="2"/>
      <c r="AF41" s="2"/>
      <c r="AG41" s="2"/>
      <c r="AH41" s="2"/>
      <c r="AI41" s="2"/>
      <c r="AJ41" s="2"/>
      <c r="AK41" s="2"/>
      <c r="AL41" s="2"/>
      <c r="AM41" s="2"/>
      <c r="AN41" s="2"/>
      <c r="AO41" s="2"/>
    </row>
    <row r="42" spans="1:41">
      <c r="A42" s="2"/>
      <c r="B42" s="396" t="s">
        <v>53</v>
      </c>
      <c r="C42" s="236">
        <f t="shared" si="2"/>
        <v>21467084.5</v>
      </c>
      <c r="D42" s="236">
        <v>19153000</v>
      </c>
      <c r="E42" s="236">
        <v>23781169</v>
      </c>
      <c r="F42" s="641"/>
      <c r="G42" s="267"/>
      <c r="H42" s="267"/>
      <c r="I42" s="267"/>
      <c r="J42" s="267"/>
      <c r="K42" s="267"/>
      <c r="L42" s="267"/>
      <c r="M42" s="267"/>
      <c r="N42" s="267"/>
      <c r="O42" s="267"/>
      <c r="P42" s="267"/>
      <c r="Q42" s="534"/>
      <c r="R42" s="534"/>
      <c r="S42" s="528"/>
      <c r="T42" s="528"/>
      <c r="U42" s="640"/>
      <c r="V42" s="534"/>
      <c r="W42" s="534"/>
      <c r="X42" s="534"/>
      <c r="Y42" s="534"/>
      <c r="Z42" s="639" t="s">
        <v>538</v>
      </c>
      <c r="AA42" s="287"/>
      <c r="AB42" s="287"/>
      <c r="AC42" s="2"/>
      <c r="AD42" s="2"/>
      <c r="AE42" s="2"/>
      <c r="AF42" s="2"/>
      <c r="AG42" s="2"/>
      <c r="AH42" s="2"/>
      <c r="AI42" s="2"/>
      <c r="AJ42" s="2"/>
      <c r="AK42" s="2"/>
      <c r="AL42" s="2"/>
      <c r="AM42" s="2"/>
      <c r="AN42" s="2"/>
      <c r="AO42" s="2"/>
    </row>
    <row r="43" spans="1:41">
      <c r="A43" s="2"/>
      <c r="B43" s="396" t="s">
        <v>71</v>
      </c>
      <c r="C43" s="236">
        <f t="shared" si="2"/>
        <v>8311327</v>
      </c>
      <c r="D43" s="236">
        <v>8011566</v>
      </c>
      <c r="E43" s="236">
        <v>8611088</v>
      </c>
      <c r="F43" s="641"/>
      <c r="G43" s="267"/>
      <c r="H43" s="267"/>
      <c r="I43" s="267"/>
      <c r="J43" s="267"/>
      <c r="K43" s="267"/>
      <c r="L43" s="267"/>
      <c r="M43" s="267"/>
      <c r="N43" s="267"/>
      <c r="O43" s="267"/>
      <c r="P43" s="267"/>
      <c r="Q43" s="534"/>
      <c r="R43" s="534"/>
      <c r="S43" s="528"/>
      <c r="T43" s="528"/>
      <c r="U43" s="640"/>
      <c r="V43" s="534"/>
      <c r="W43" s="534"/>
      <c r="X43" s="534"/>
      <c r="Y43" s="534"/>
      <c r="Z43" s="639"/>
      <c r="AA43" s="287"/>
      <c r="AB43" s="287"/>
      <c r="AC43" s="2"/>
      <c r="AD43" s="2"/>
      <c r="AE43" s="2"/>
      <c r="AF43" s="2"/>
      <c r="AG43" s="2"/>
      <c r="AH43" s="2"/>
      <c r="AI43" s="2"/>
      <c r="AJ43" s="2"/>
      <c r="AK43" s="2"/>
      <c r="AL43" s="2"/>
      <c r="AM43" s="2"/>
      <c r="AN43" s="2"/>
      <c r="AO43" s="2"/>
    </row>
    <row r="44" spans="1:41">
      <c r="A44" s="2"/>
      <c r="B44" s="396" t="s">
        <v>228</v>
      </c>
      <c r="C44" s="236">
        <f t="shared" si="2"/>
        <v>8849974.5</v>
      </c>
      <c r="D44" s="236">
        <v>8048600</v>
      </c>
      <c r="E44" s="236">
        <v>9651349</v>
      </c>
      <c r="F44" s="641"/>
      <c r="G44" s="267"/>
      <c r="H44" s="267"/>
      <c r="I44" s="267"/>
      <c r="J44" s="267"/>
      <c r="K44" s="267"/>
      <c r="L44" s="267"/>
      <c r="M44" s="267"/>
      <c r="N44" s="267"/>
      <c r="O44" s="267"/>
      <c r="P44" s="267"/>
      <c r="Q44" s="534"/>
      <c r="R44" s="534"/>
      <c r="S44" s="528"/>
      <c r="T44" s="528"/>
      <c r="U44" s="640"/>
      <c r="V44" s="534"/>
      <c r="W44" s="534"/>
      <c r="X44" s="534"/>
      <c r="Y44" s="534"/>
      <c r="Z44" s="639" t="s">
        <v>540</v>
      </c>
      <c r="AA44" s="287"/>
      <c r="AB44" s="287"/>
      <c r="AC44" s="2"/>
      <c r="AD44" s="2"/>
      <c r="AE44" s="2"/>
      <c r="AF44" s="2"/>
      <c r="AG44" s="2"/>
      <c r="AH44" s="2"/>
      <c r="AI44" s="2"/>
      <c r="AJ44" s="2"/>
      <c r="AK44" s="2"/>
      <c r="AL44" s="2"/>
      <c r="AM44" s="2"/>
      <c r="AN44" s="2"/>
      <c r="AO44" s="2"/>
    </row>
    <row r="45" spans="1:41">
      <c r="A45" s="2"/>
      <c r="B45" s="396" t="s">
        <v>138</v>
      </c>
      <c r="C45" s="236">
        <f t="shared" si="2"/>
        <v>342955</v>
      </c>
      <c r="D45" s="236">
        <v>297891</v>
      </c>
      <c r="E45" s="236">
        <v>388019</v>
      </c>
      <c r="F45" s="641"/>
      <c r="G45" s="267"/>
      <c r="H45" s="267"/>
      <c r="I45" s="267"/>
      <c r="J45" s="267"/>
      <c r="K45" s="267"/>
      <c r="L45" s="267"/>
      <c r="M45" s="267"/>
      <c r="N45" s="267"/>
      <c r="O45" s="267"/>
      <c r="P45" s="267"/>
      <c r="Q45" s="534"/>
      <c r="R45" s="534"/>
      <c r="S45" s="528"/>
      <c r="T45" s="528"/>
      <c r="U45" s="640"/>
      <c r="V45" s="534"/>
      <c r="W45" s="534"/>
      <c r="X45" s="534"/>
      <c r="Y45" s="534"/>
      <c r="Z45" s="639"/>
      <c r="AA45" s="287"/>
      <c r="AB45" s="287"/>
      <c r="AC45" s="2"/>
      <c r="AD45" s="2"/>
      <c r="AE45" s="2"/>
      <c r="AF45" s="2"/>
      <c r="AG45" s="2"/>
      <c r="AH45" s="2"/>
      <c r="AI45" s="2"/>
      <c r="AJ45" s="2"/>
      <c r="AK45" s="2"/>
      <c r="AL45" s="2"/>
      <c r="AM45" s="2"/>
      <c r="AN45" s="2"/>
      <c r="AO45" s="2"/>
    </row>
    <row r="46" spans="1:41">
      <c r="A46" s="2"/>
      <c r="B46" s="396" t="s">
        <v>51</v>
      </c>
      <c r="C46" s="236">
        <f t="shared" si="2"/>
        <v>1022046</v>
      </c>
      <c r="D46" s="236">
        <v>666855</v>
      </c>
      <c r="E46" s="236">
        <v>1377237</v>
      </c>
      <c r="F46" s="641"/>
      <c r="G46" s="267"/>
      <c r="H46" s="267"/>
      <c r="I46" s="267"/>
      <c r="J46" s="267"/>
      <c r="K46" s="267"/>
      <c r="L46" s="267"/>
      <c r="M46" s="267"/>
      <c r="N46" s="267"/>
      <c r="O46" s="267"/>
      <c r="P46" s="267"/>
      <c r="Q46" s="534"/>
      <c r="R46" s="534"/>
      <c r="S46" s="528"/>
      <c r="T46" s="528"/>
      <c r="U46" s="640"/>
      <c r="V46" s="534"/>
      <c r="W46" s="534"/>
      <c r="X46" s="534"/>
      <c r="Y46" s="534"/>
      <c r="Z46" s="639" t="s">
        <v>538</v>
      </c>
      <c r="AA46" s="287"/>
      <c r="AB46" s="287"/>
      <c r="AC46" s="2"/>
      <c r="AD46" s="2"/>
      <c r="AE46" s="2"/>
      <c r="AF46" s="2"/>
      <c r="AG46" s="2"/>
      <c r="AH46" s="2"/>
      <c r="AI46" s="2"/>
      <c r="AJ46" s="2"/>
      <c r="AK46" s="2"/>
      <c r="AL46" s="2"/>
      <c r="AM46" s="2"/>
      <c r="AN46" s="2"/>
      <c r="AO46" s="2"/>
    </row>
    <row r="47" spans="1:41">
      <c r="A47" s="2"/>
      <c r="B47" s="396" t="s">
        <v>229</v>
      </c>
      <c r="C47" s="236">
        <f t="shared" si="2"/>
        <v>146138190.5</v>
      </c>
      <c r="D47" s="236">
        <v>131280739</v>
      </c>
      <c r="E47" s="236">
        <v>160995642</v>
      </c>
      <c r="F47" s="641"/>
      <c r="G47" s="267"/>
      <c r="H47" s="267"/>
      <c r="I47" s="267"/>
      <c r="J47" s="267"/>
      <c r="K47" s="267"/>
      <c r="L47" s="267"/>
      <c r="M47" s="267"/>
      <c r="N47" s="267"/>
      <c r="O47" s="267"/>
      <c r="P47" s="267"/>
      <c r="Q47" s="534"/>
      <c r="R47" s="534"/>
      <c r="S47" s="528"/>
      <c r="T47" s="528"/>
      <c r="U47" s="640"/>
      <c r="V47" s="534"/>
      <c r="W47" s="534"/>
      <c r="X47" s="534"/>
      <c r="Y47" s="534"/>
      <c r="Z47" s="639" t="s">
        <v>540</v>
      </c>
      <c r="AA47" s="287"/>
      <c r="AB47" s="287"/>
      <c r="AC47" s="2"/>
      <c r="AD47" s="2"/>
      <c r="AE47" s="2"/>
      <c r="AF47" s="2"/>
      <c r="AG47" s="2"/>
      <c r="AH47" s="2"/>
      <c r="AI47" s="2"/>
      <c r="AJ47" s="2"/>
      <c r="AK47" s="2"/>
      <c r="AL47" s="2"/>
      <c r="AM47" s="2"/>
      <c r="AN47" s="2"/>
      <c r="AO47" s="2"/>
    </row>
    <row r="48" spans="1:41">
      <c r="A48" s="2"/>
      <c r="B48" s="396" t="s">
        <v>122</v>
      </c>
      <c r="C48" s="236">
        <f t="shared" si="2"/>
        <v>277026.5</v>
      </c>
      <c r="D48" s="236">
        <v>269838</v>
      </c>
      <c r="E48" s="236">
        <v>284215</v>
      </c>
      <c r="F48" s="641"/>
      <c r="G48" s="267"/>
      <c r="H48" s="267"/>
      <c r="I48" s="267"/>
      <c r="J48" s="267"/>
      <c r="K48" s="267"/>
      <c r="L48" s="267"/>
      <c r="M48" s="267"/>
      <c r="N48" s="267"/>
      <c r="O48" s="267"/>
      <c r="P48" s="267"/>
      <c r="Q48" s="534"/>
      <c r="R48" s="534"/>
      <c r="S48" s="528"/>
      <c r="T48" s="528"/>
      <c r="U48" s="640"/>
      <c r="V48" s="534"/>
      <c r="W48" s="534"/>
      <c r="X48" s="534"/>
      <c r="Y48" s="534"/>
      <c r="Z48" s="639"/>
      <c r="AA48" s="287"/>
      <c r="AB48" s="287"/>
      <c r="AC48" s="2"/>
      <c r="AD48" s="2"/>
      <c r="AE48" s="2"/>
      <c r="AF48" s="2"/>
      <c r="AG48" s="2"/>
      <c r="AH48" s="2"/>
      <c r="AI48" s="2"/>
      <c r="AJ48" s="2"/>
      <c r="AK48" s="2"/>
      <c r="AL48" s="2"/>
      <c r="AM48" s="2"/>
      <c r="AN48" s="2"/>
      <c r="AO48" s="2"/>
    </row>
    <row r="49" spans="1:41">
      <c r="A49" s="2"/>
      <c r="B49" s="396" t="s">
        <v>162</v>
      </c>
      <c r="C49" s="236">
        <f t="shared" si="2"/>
        <v>9759000</v>
      </c>
      <c r="D49" s="236">
        <v>10005000</v>
      </c>
      <c r="E49" s="236">
        <v>9513000</v>
      </c>
      <c r="F49" s="641"/>
      <c r="G49" s="267"/>
      <c r="H49" s="267"/>
      <c r="I49" s="267"/>
      <c r="J49" s="267"/>
      <c r="K49" s="267"/>
      <c r="L49" s="267"/>
      <c r="M49" s="267"/>
      <c r="N49" s="267"/>
      <c r="O49" s="267"/>
      <c r="P49" s="267"/>
      <c r="Q49" s="534"/>
      <c r="R49" s="534"/>
      <c r="S49" s="528"/>
      <c r="T49" s="528"/>
      <c r="U49" s="640"/>
      <c r="V49" s="534"/>
      <c r="W49" s="534"/>
      <c r="X49" s="534"/>
      <c r="Y49" s="534"/>
      <c r="Z49" s="639"/>
      <c r="AA49" s="287"/>
      <c r="AB49" s="287"/>
      <c r="AC49" s="2"/>
      <c r="AD49" s="2"/>
      <c r="AE49" s="2"/>
      <c r="AF49" s="2"/>
      <c r="AG49" s="2"/>
      <c r="AH49" s="2"/>
      <c r="AI49" s="2"/>
      <c r="AJ49" s="2"/>
      <c r="AK49" s="2"/>
      <c r="AL49" s="2"/>
      <c r="AM49" s="2"/>
      <c r="AN49" s="2"/>
      <c r="AO49" s="2"/>
    </row>
    <row r="50" spans="1:41">
      <c r="A50" s="2"/>
      <c r="B50" s="396" t="s">
        <v>69</v>
      </c>
      <c r="C50" s="236">
        <f t="shared" si="2"/>
        <v>10768485.5</v>
      </c>
      <c r="D50" s="236">
        <v>10251250</v>
      </c>
      <c r="E50" s="236">
        <v>11285721</v>
      </c>
      <c r="F50" s="267">
        <v>45.7</v>
      </c>
      <c r="G50" s="267">
        <v>44</v>
      </c>
      <c r="H50" s="267">
        <v>44.7</v>
      </c>
      <c r="I50" s="533">
        <v>44.7</v>
      </c>
      <c r="J50" s="533">
        <v>45.3</v>
      </c>
      <c r="K50" s="267">
        <v>45.3</v>
      </c>
      <c r="L50" s="267">
        <v>44.3</v>
      </c>
      <c r="M50" s="267">
        <v>46</v>
      </c>
      <c r="N50" s="267">
        <v>43.4</v>
      </c>
      <c r="O50" s="267">
        <v>45</v>
      </c>
      <c r="P50" s="267">
        <v>45.7</v>
      </c>
      <c r="Q50" s="534">
        <v>45.9</v>
      </c>
      <c r="R50" s="534">
        <v>38.5</v>
      </c>
      <c r="S50" s="528">
        <v>40.6</v>
      </c>
      <c r="T50" s="528">
        <v>32.1</v>
      </c>
      <c r="U50" s="529">
        <v>24.8</v>
      </c>
      <c r="V50" s="534"/>
      <c r="W50" s="534"/>
      <c r="X50" s="534"/>
      <c r="Y50" s="534"/>
      <c r="Z50" s="639"/>
      <c r="AA50" s="287"/>
      <c r="AB50" s="287"/>
      <c r="AC50" s="2"/>
      <c r="AD50" s="2"/>
      <c r="AE50" s="2"/>
      <c r="AF50" s="2"/>
      <c r="AG50" s="2"/>
      <c r="AH50" s="2"/>
      <c r="AI50" s="2"/>
      <c r="AJ50" s="2"/>
      <c r="AK50" s="2"/>
      <c r="AL50" s="2"/>
      <c r="AM50" s="2"/>
      <c r="AN50" s="2"/>
      <c r="AO50" s="2"/>
    </row>
    <row r="51" spans="1:41">
      <c r="A51" s="2"/>
      <c r="B51" s="396" t="s">
        <v>380</v>
      </c>
      <c r="C51" s="236">
        <f t="shared" si="2"/>
        <v>303299.5</v>
      </c>
      <c r="D51" s="236">
        <v>247312</v>
      </c>
      <c r="E51" s="236">
        <v>359287</v>
      </c>
      <c r="F51" s="641"/>
      <c r="G51" s="267"/>
      <c r="H51" s="267"/>
      <c r="I51" s="267"/>
      <c r="J51" s="267"/>
      <c r="K51" s="267"/>
      <c r="L51" s="267"/>
      <c r="M51" s="267"/>
      <c r="N51" s="267"/>
      <c r="O51" s="267"/>
      <c r="P51" s="267"/>
      <c r="Q51" s="534"/>
      <c r="R51" s="534"/>
      <c r="S51" s="528"/>
      <c r="T51" s="528"/>
      <c r="U51" s="640"/>
      <c r="V51" s="534"/>
      <c r="W51" s="534"/>
      <c r="X51" s="534"/>
      <c r="Y51" s="534"/>
      <c r="Z51" s="639" t="s">
        <v>496</v>
      </c>
      <c r="AA51" s="287"/>
      <c r="AB51" s="287"/>
      <c r="AC51" s="2"/>
      <c r="AD51" s="2"/>
      <c r="AE51" s="2"/>
      <c r="AF51" s="2"/>
      <c r="AG51" s="2"/>
      <c r="AH51" s="2"/>
      <c r="AI51" s="2"/>
      <c r="AJ51" s="2"/>
      <c r="AK51" s="2"/>
      <c r="AL51" s="2"/>
      <c r="AM51" s="2"/>
      <c r="AN51" s="2"/>
      <c r="AO51" s="2"/>
    </row>
    <row r="52" spans="1:41">
      <c r="A52" s="2"/>
      <c r="B52" s="396" t="s">
        <v>230</v>
      </c>
      <c r="C52" s="236">
        <f t="shared" si="2"/>
        <v>8914597.5</v>
      </c>
      <c r="D52" s="236">
        <v>6949366</v>
      </c>
      <c r="E52" s="236">
        <v>10879829</v>
      </c>
      <c r="F52" s="641"/>
      <c r="G52" s="267"/>
      <c r="H52" s="267"/>
      <c r="I52" s="267"/>
      <c r="J52" s="267"/>
      <c r="K52" s="267"/>
      <c r="L52" s="267"/>
      <c r="M52" s="267"/>
      <c r="N52" s="267"/>
      <c r="O52" s="267"/>
      <c r="P52" s="267"/>
      <c r="Q52" s="534"/>
      <c r="R52" s="534"/>
      <c r="S52" s="528"/>
      <c r="T52" s="528"/>
      <c r="U52" s="640"/>
      <c r="V52" s="534"/>
      <c r="W52" s="534"/>
      <c r="X52" s="534"/>
      <c r="Y52" s="534"/>
      <c r="Z52" s="639" t="s">
        <v>540</v>
      </c>
      <c r="AA52" s="287"/>
      <c r="AB52" s="287"/>
      <c r="AC52" s="2"/>
      <c r="AD52" s="2"/>
      <c r="AE52" s="2"/>
      <c r="AF52" s="2"/>
      <c r="AG52" s="2"/>
      <c r="AH52" s="2"/>
      <c r="AI52" s="2"/>
      <c r="AJ52" s="2"/>
      <c r="AK52" s="2"/>
      <c r="AL52" s="2"/>
      <c r="AM52" s="2"/>
      <c r="AN52" s="2"/>
      <c r="AO52" s="2"/>
    </row>
    <row r="53" spans="1:41">
      <c r="A53" s="2"/>
      <c r="B53" s="396" t="s">
        <v>381</v>
      </c>
      <c r="C53" s="236">
        <f t="shared" si="2"/>
        <v>63534</v>
      </c>
      <c r="D53" s="236">
        <v>61833</v>
      </c>
      <c r="E53" s="236">
        <v>65235</v>
      </c>
      <c r="F53" s="641"/>
      <c r="G53" s="267"/>
      <c r="H53" s="267"/>
      <c r="I53" s="267"/>
      <c r="J53" s="267"/>
      <c r="K53" s="267"/>
      <c r="L53" s="267"/>
      <c r="M53" s="267"/>
      <c r="N53" s="267"/>
      <c r="O53" s="267"/>
      <c r="P53" s="267"/>
      <c r="Q53" s="534"/>
      <c r="R53" s="534"/>
      <c r="S53" s="528"/>
      <c r="T53" s="528"/>
      <c r="U53" s="640"/>
      <c r="V53" s="534"/>
      <c r="W53" s="534"/>
      <c r="X53" s="534"/>
      <c r="Y53" s="534"/>
      <c r="Z53" s="639" t="s">
        <v>496</v>
      </c>
      <c r="AA53" s="287"/>
      <c r="AB53" s="287"/>
      <c r="AC53" s="2"/>
      <c r="AD53" s="2"/>
      <c r="AE53" s="2"/>
      <c r="AF53" s="2"/>
      <c r="AG53" s="2"/>
      <c r="AH53" s="2"/>
      <c r="AI53" s="2"/>
      <c r="AJ53" s="2"/>
      <c r="AK53" s="2"/>
      <c r="AL53" s="2"/>
      <c r="AM53" s="2"/>
      <c r="AN53" s="2"/>
      <c r="AO53" s="2"/>
    </row>
    <row r="54" spans="1:41">
      <c r="A54" s="2"/>
      <c r="B54" s="396" t="s">
        <v>231</v>
      </c>
      <c r="C54" s="236">
        <f t="shared" si="2"/>
        <v>669508.5</v>
      </c>
      <c r="D54" s="236">
        <v>564187</v>
      </c>
      <c r="E54" s="236">
        <v>774830</v>
      </c>
      <c r="F54" s="641"/>
      <c r="G54" s="267"/>
      <c r="H54" s="267"/>
      <c r="I54" s="267"/>
      <c r="J54" s="267"/>
      <c r="K54" s="267"/>
      <c r="L54" s="267"/>
      <c r="M54" s="267"/>
      <c r="N54" s="267"/>
      <c r="O54" s="267"/>
      <c r="P54" s="267"/>
      <c r="Q54" s="534"/>
      <c r="R54" s="534"/>
      <c r="S54" s="528"/>
      <c r="T54" s="528"/>
      <c r="U54" s="640"/>
      <c r="V54" s="534"/>
      <c r="W54" s="534"/>
      <c r="X54" s="534"/>
      <c r="Y54" s="534"/>
      <c r="Z54" s="639" t="s">
        <v>540</v>
      </c>
      <c r="AA54" s="287"/>
      <c r="AB54" s="287"/>
      <c r="AC54" s="2"/>
      <c r="AD54" s="2"/>
      <c r="AE54" s="2"/>
      <c r="AF54" s="2"/>
      <c r="AG54" s="2"/>
      <c r="AH54" s="2"/>
      <c r="AI54" s="2"/>
      <c r="AJ54" s="2"/>
      <c r="AK54" s="2"/>
      <c r="AL54" s="2"/>
      <c r="AM54" s="2"/>
      <c r="AN54" s="2"/>
      <c r="AO54" s="2"/>
    </row>
    <row r="55" spans="1:41">
      <c r="A55" s="2"/>
      <c r="B55" s="396" t="s">
        <v>204</v>
      </c>
      <c r="C55" s="236">
        <f t="shared" si="2"/>
        <v>9532108.5</v>
      </c>
      <c r="D55" s="236">
        <v>8339512</v>
      </c>
      <c r="E55" s="236">
        <v>10724705</v>
      </c>
      <c r="F55" s="641"/>
      <c r="G55" s="267"/>
      <c r="H55" s="267"/>
      <c r="I55" s="267"/>
      <c r="J55" s="267"/>
      <c r="K55" s="267"/>
      <c r="L55" s="267"/>
      <c r="M55" s="267"/>
      <c r="N55" s="267"/>
      <c r="O55" s="267"/>
      <c r="P55" s="267"/>
      <c r="Q55" s="534"/>
      <c r="R55" s="534"/>
      <c r="S55" s="528"/>
      <c r="T55" s="528"/>
      <c r="U55" s="640"/>
      <c r="V55" s="534"/>
      <c r="W55" s="534"/>
      <c r="X55" s="534"/>
      <c r="Y55" s="534"/>
      <c r="Z55" s="639"/>
      <c r="AA55" s="287"/>
      <c r="AB55" s="287"/>
      <c r="AC55" s="2"/>
      <c r="AD55" s="2"/>
      <c r="AE55" s="2"/>
      <c r="AF55" s="2"/>
      <c r="AG55" s="2"/>
      <c r="AH55" s="2"/>
      <c r="AI55" s="2"/>
      <c r="AJ55" s="2"/>
      <c r="AK55" s="2"/>
      <c r="AL55" s="2"/>
      <c r="AM55" s="2"/>
      <c r="AN55" s="2"/>
      <c r="AO55" s="2"/>
    </row>
    <row r="56" spans="1:41">
      <c r="A56" s="2"/>
      <c r="B56" s="396" t="s">
        <v>382</v>
      </c>
      <c r="C56" s="236">
        <f t="shared" si="2"/>
        <v>3801647</v>
      </c>
      <c r="D56" s="236">
        <v>3792878</v>
      </c>
      <c r="E56" s="236">
        <v>3810416</v>
      </c>
      <c r="F56" s="641"/>
      <c r="G56" s="267"/>
      <c r="H56" s="267"/>
      <c r="I56" s="267"/>
      <c r="J56" s="267"/>
      <c r="K56" s="267"/>
      <c r="L56" s="267"/>
      <c r="M56" s="267"/>
      <c r="N56" s="267"/>
      <c r="O56" s="267"/>
      <c r="P56" s="267"/>
      <c r="Q56" s="534"/>
      <c r="R56" s="534"/>
      <c r="S56" s="528"/>
      <c r="T56" s="528"/>
      <c r="U56" s="640"/>
      <c r="V56" s="534"/>
      <c r="W56" s="534"/>
      <c r="X56" s="534"/>
      <c r="Y56" s="534"/>
      <c r="Z56" s="639"/>
      <c r="AA56" s="287"/>
      <c r="AB56" s="287"/>
      <c r="AC56" s="2"/>
      <c r="AD56" s="2"/>
      <c r="AE56" s="2"/>
      <c r="AF56" s="2"/>
      <c r="AG56" s="2"/>
      <c r="AH56" s="2"/>
      <c r="AI56" s="2"/>
      <c r="AJ56" s="2"/>
      <c r="AK56" s="2"/>
      <c r="AL56" s="2"/>
      <c r="AM56" s="2"/>
      <c r="AN56" s="2"/>
      <c r="AO56" s="2"/>
    </row>
    <row r="57" spans="1:41">
      <c r="A57" s="2"/>
      <c r="B57" s="396" t="s">
        <v>172</v>
      </c>
      <c r="C57" s="236">
        <f t="shared" si="2"/>
        <v>1999532</v>
      </c>
      <c r="D57" s="236">
        <v>1736579</v>
      </c>
      <c r="E57" s="236">
        <v>2262485</v>
      </c>
      <c r="F57" s="641"/>
      <c r="G57" s="267"/>
      <c r="H57" s="267"/>
      <c r="I57" s="267"/>
      <c r="J57" s="267"/>
      <c r="K57" s="267"/>
      <c r="L57" s="267"/>
      <c r="M57" s="267"/>
      <c r="N57" s="267"/>
      <c r="O57" s="267"/>
      <c r="P57" s="267"/>
      <c r="Q57" s="534"/>
      <c r="R57" s="534"/>
      <c r="S57" s="528"/>
      <c r="T57" s="528"/>
      <c r="U57" s="640"/>
      <c r="V57" s="534"/>
      <c r="W57" s="534"/>
      <c r="X57" s="534"/>
      <c r="Y57" s="534"/>
      <c r="Z57" s="639"/>
      <c r="AA57" s="287"/>
      <c r="AB57" s="287"/>
      <c r="AC57" s="2"/>
      <c r="AD57" s="2"/>
      <c r="AE57" s="2"/>
      <c r="AF57" s="2"/>
      <c r="AG57" s="2"/>
      <c r="AH57" s="2"/>
      <c r="AI57" s="2"/>
      <c r="AJ57" s="2"/>
      <c r="AK57" s="2"/>
      <c r="AL57" s="2"/>
      <c r="AM57" s="2"/>
      <c r="AN57" s="2"/>
      <c r="AO57" s="2"/>
    </row>
    <row r="58" spans="1:41">
      <c r="A58" s="2"/>
      <c r="B58" s="396" t="s">
        <v>174</v>
      </c>
      <c r="C58" s="236">
        <f t="shared" si="2"/>
        <v>191816984.5</v>
      </c>
      <c r="D58" s="236">
        <v>175786441</v>
      </c>
      <c r="E58" s="236">
        <v>207847528</v>
      </c>
      <c r="F58" s="267">
        <v>4.9000000000000004</v>
      </c>
      <c r="G58" s="267">
        <v>14.3</v>
      </c>
      <c r="H58" s="267">
        <v>13.8</v>
      </c>
      <c r="I58" s="533">
        <v>13.8</v>
      </c>
      <c r="J58" s="533">
        <v>9.9</v>
      </c>
      <c r="K58" s="267">
        <v>9.9</v>
      </c>
      <c r="L58" s="267">
        <v>13</v>
      </c>
      <c r="M58" s="267">
        <v>11.7</v>
      </c>
      <c r="N58" s="267">
        <v>14</v>
      </c>
      <c r="O58" s="267">
        <v>12.2</v>
      </c>
      <c r="P58" s="267">
        <v>13.9</v>
      </c>
      <c r="Q58" s="534">
        <v>14.8</v>
      </c>
      <c r="R58" s="534">
        <v>15.2</v>
      </c>
      <c r="S58" s="528">
        <v>13.8</v>
      </c>
      <c r="T58" s="528">
        <v>14.5</v>
      </c>
      <c r="U58" s="529">
        <v>13.9</v>
      </c>
      <c r="V58" s="534"/>
      <c r="W58" s="534"/>
      <c r="X58" s="534"/>
      <c r="Y58" s="534"/>
      <c r="Z58" s="639"/>
      <c r="AA58" s="287"/>
      <c r="AB58" s="287"/>
      <c r="AC58" s="2"/>
      <c r="AD58" s="2"/>
      <c r="AE58" s="2"/>
      <c r="AF58" s="2"/>
      <c r="AG58" s="2"/>
      <c r="AH58" s="2"/>
      <c r="AI58" s="2"/>
      <c r="AJ58" s="2"/>
      <c r="AK58" s="2"/>
      <c r="AL58" s="2"/>
      <c r="AM58" s="2"/>
      <c r="AN58" s="2"/>
      <c r="AO58" s="2"/>
    </row>
    <row r="59" spans="1:41">
      <c r="A59" s="2"/>
      <c r="B59" s="396" t="s">
        <v>37</v>
      </c>
      <c r="C59" s="236">
        <f t="shared" si="2"/>
        <v>376871</v>
      </c>
      <c r="D59" s="236">
        <v>330554</v>
      </c>
      <c r="E59" s="236">
        <v>423188</v>
      </c>
      <c r="F59" s="641"/>
      <c r="G59" s="267"/>
      <c r="H59" s="267"/>
      <c r="I59" s="267"/>
      <c r="J59" s="267"/>
      <c r="K59" s="267"/>
      <c r="L59" s="267"/>
      <c r="M59" s="267"/>
      <c r="N59" s="267"/>
      <c r="O59" s="267"/>
      <c r="P59" s="267"/>
      <c r="Q59" s="534"/>
      <c r="R59" s="534"/>
      <c r="S59" s="528"/>
      <c r="T59" s="528"/>
      <c r="U59" s="640"/>
      <c r="V59" s="534"/>
      <c r="W59" s="534"/>
      <c r="X59" s="534"/>
      <c r="Y59" s="534"/>
      <c r="Z59" s="639" t="s">
        <v>539</v>
      </c>
      <c r="AA59" s="287"/>
      <c r="AB59" s="287"/>
      <c r="AC59" s="2"/>
      <c r="AD59" s="2"/>
      <c r="AE59" s="2"/>
      <c r="AF59" s="2"/>
      <c r="AG59" s="2"/>
      <c r="AH59" s="2"/>
      <c r="AI59" s="2"/>
      <c r="AJ59" s="2"/>
      <c r="AK59" s="2"/>
      <c r="AL59" s="2"/>
      <c r="AM59" s="2"/>
      <c r="AN59" s="2"/>
      <c r="AO59" s="2"/>
    </row>
    <row r="60" spans="1:41">
      <c r="A60" s="2"/>
      <c r="B60" s="396" t="s">
        <v>160</v>
      </c>
      <c r="C60" s="236">
        <f t="shared" si="2"/>
        <v>7674081.5</v>
      </c>
      <c r="D60" s="236">
        <v>8170172</v>
      </c>
      <c r="E60" s="236">
        <v>7177991</v>
      </c>
      <c r="F60" s="267">
        <v>17.3</v>
      </c>
      <c r="G60" s="267">
        <v>18.2</v>
      </c>
      <c r="H60" s="267">
        <v>20.2</v>
      </c>
      <c r="I60" s="533">
        <v>20.2</v>
      </c>
      <c r="J60" s="533">
        <v>17.3</v>
      </c>
      <c r="K60" s="267">
        <v>17.3</v>
      </c>
      <c r="L60" s="267">
        <v>18.100000000000001</v>
      </c>
      <c r="M60" s="267">
        <v>13.7</v>
      </c>
      <c r="N60" s="267">
        <v>14.7</v>
      </c>
      <c r="O60" s="267">
        <v>14.2</v>
      </c>
      <c r="P60" s="267">
        <v>14.2</v>
      </c>
      <c r="Q60" s="534">
        <v>15.3</v>
      </c>
      <c r="R60" s="534">
        <v>14.9</v>
      </c>
      <c r="S60" s="528">
        <v>13.3</v>
      </c>
      <c r="T60" s="528">
        <v>15</v>
      </c>
      <c r="U60" s="529">
        <v>14.7</v>
      </c>
      <c r="V60" s="534"/>
      <c r="W60" s="534"/>
      <c r="X60" s="534"/>
      <c r="Y60" s="534"/>
      <c r="Z60" s="639"/>
      <c r="AA60" s="287"/>
      <c r="AB60" s="287"/>
      <c r="AC60" s="2"/>
      <c r="AD60" s="2"/>
      <c r="AE60" s="2"/>
      <c r="AF60" s="2"/>
      <c r="AG60" s="2"/>
      <c r="AH60" s="2"/>
      <c r="AI60" s="2"/>
      <c r="AJ60" s="2"/>
      <c r="AK60" s="2"/>
      <c r="AL60" s="2"/>
      <c r="AM60" s="2"/>
      <c r="AN60" s="2"/>
      <c r="AO60" s="2"/>
    </row>
    <row r="61" spans="1:41">
      <c r="A61" s="2"/>
      <c r="B61" s="396" t="s">
        <v>232</v>
      </c>
      <c r="C61" s="236">
        <f t="shared" si="2"/>
        <v>14856757</v>
      </c>
      <c r="D61" s="236">
        <v>11607944</v>
      </c>
      <c r="E61" s="236">
        <v>18105570</v>
      </c>
      <c r="F61" s="641"/>
      <c r="G61" s="267"/>
      <c r="H61" s="267"/>
      <c r="I61" s="267"/>
      <c r="J61" s="267"/>
      <c r="K61" s="642"/>
      <c r="L61" s="642"/>
      <c r="M61" s="267"/>
      <c r="N61" s="267"/>
      <c r="O61" s="267"/>
      <c r="P61" s="267"/>
      <c r="Q61" s="534"/>
      <c r="R61" s="534"/>
      <c r="S61" s="528"/>
      <c r="T61" s="528"/>
      <c r="U61" s="643"/>
      <c r="V61" s="543"/>
      <c r="W61" s="534"/>
      <c r="X61" s="534"/>
      <c r="Y61" s="534"/>
      <c r="Z61" s="639" t="s">
        <v>540</v>
      </c>
      <c r="AA61" s="287"/>
      <c r="AB61" s="287"/>
      <c r="AC61" s="2"/>
      <c r="AD61" s="2"/>
      <c r="AE61" s="2"/>
      <c r="AF61" s="2"/>
      <c r="AG61" s="2"/>
      <c r="AH61" s="2"/>
      <c r="AI61" s="2"/>
      <c r="AJ61" s="2"/>
      <c r="AK61" s="2"/>
      <c r="AL61" s="2"/>
      <c r="AM61" s="2"/>
      <c r="AN61" s="2"/>
      <c r="AO61" s="2"/>
    </row>
    <row r="62" spans="1:41">
      <c r="A62" s="2"/>
      <c r="B62" s="396" t="s">
        <v>233</v>
      </c>
      <c r="C62" s="236">
        <f t="shared" si="2"/>
        <v>8972997</v>
      </c>
      <c r="D62" s="236">
        <v>6767073</v>
      </c>
      <c r="E62" s="236">
        <v>11178921</v>
      </c>
      <c r="F62" s="641"/>
      <c r="G62" s="267"/>
      <c r="H62" s="267"/>
      <c r="I62" s="267"/>
      <c r="J62" s="267"/>
      <c r="K62" s="642"/>
      <c r="L62" s="642"/>
      <c r="M62" s="267"/>
      <c r="N62" s="267"/>
      <c r="O62" s="267"/>
      <c r="P62" s="267"/>
      <c r="Q62" s="534"/>
      <c r="R62" s="534"/>
      <c r="S62" s="528"/>
      <c r="T62" s="528"/>
      <c r="U62" s="643"/>
      <c r="V62" s="543"/>
      <c r="W62" s="534"/>
      <c r="X62" s="534"/>
      <c r="Y62" s="534"/>
      <c r="Z62" s="639" t="s">
        <v>540</v>
      </c>
      <c r="AA62" s="287"/>
      <c r="AB62" s="287"/>
      <c r="AC62" s="2"/>
      <c r="AD62" s="2"/>
      <c r="AE62" s="2"/>
      <c r="AF62" s="2"/>
      <c r="AG62" s="2"/>
      <c r="AH62" s="2"/>
      <c r="AI62" s="2"/>
      <c r="AJ62" s="2"/>
      <c r="AK62" s="2"/>
      <c r="AL62" s="2"/>
      <c r="AM62" s="2"/>
      <c r="AN62" s="2"/>
      <c r="AO62" s="2"/>
    </row>
    <row r="63" spans="1:41">
      <c r="A63" s="2"/>
      <c r="B63" s="396" t="s">
        <v>234</v>
      </c>
      <c r="C63" s="236">
        <f t="shared" si="2"/>
        <v>13887902</v>
      </c>
      <c r="D63" s="236">
        <v>12197905</v>
      </c>
      <c r="E63" s="236">
        <v>15577899</v>
      </c>
      <c r="F63" s="641"/>
      <c r="G63" s="267"/>
      <c r="H63" s="267"/>
      <c r="I63" s="267"/>
      <c r="J63" s="267"/>
      <c r="K63" s="642"/>
      <c r="L63" s="642"/>
      <c r="M63" s="267"/>
      <c r="N63" s="267"/>
      <c r="O63" s="267"/>
      <c r="P63" s="267"/>
      <c r="Q63" s="534"/>
      <c r="R63" s="534"/>
      <c r="S63" s="528"/>
      <c r="T63" s="528"/>
      <c r="U63" s="643"/>
      <c r="V63" s="543"/>
      <c r="W63" s="534"/>
      <c r="X63" s="534"/>
      <c r="Y63" s="534"/>
      <c r="Z63" s="639" t="s">
        <v>540</v>
      </c>
      <c r="AA63" s="287"/>
      <c r="AB63" s="287"/>
      <c r="AC63" s="2"/>
      <c r="AD63" s="2"/>
      <c r="AE63" s="2"/>
      <c r="AF63" s="2"/>
      <c r="AG63" s="2"/>
      <c r="AH63" s="2"/>
      <c r="AI63" s="2"/>
      <c r="AJ63" s="2"/>
      <c r="AK63" s="2"/>
      <c r="AL63" s="2"/>
      <c r="AM63" s="2"/>
      <c r="AN63" s="2"/>
      <c r="AO63" s="2"/>
    </row>
    <row r="64" spans="1:41">
      <c r="A64" s="2"/>
      <c r="B64" s="396" t="s">
        <v>235</v>
      </c>
      <c r="C64" s="236">
        <f t="shared" si="2"/>
        <v>19635946</v>
      </c>
      <c r="D64" s="236">
        <v>15927713</v>
      </c>
      <c r="E64" s="236">
        <v>23344179</v>
      </c>
      <c r="F64" s="641"/>
      <c r="G64" s="267"/>
      <c r="H64" s="267"/>
      <c r="I64" s="267"/>
      <c r="J64" s="267"/>
      <c r="K64" s="642"/>
      <c r="L64" s="642"/>
      <c r="M64" s="267"/>
      <c r="N64" s="267"/>
      <c r="O64" s="267"/>
      <c r="P64" s="267"/>
      <c r="Q64" s="534"/>
      <c r="R64" s="534"/>
      <c r="S64" s="528"/>
      <c r="T64" s="528"/>
      <c r="U64" s="643"/>
      <c r="V64" s="543"/>
      <c r="W64" s="534"/>
      <c r="X64" s="534"/>
      <c r="Y64" s="534"/>
      <c r="Z64" s="639" t="s">
        <v>540</v>
      </c>
      <c r="AA64" s="287"/>
      <c r="AB64" s="287"/>
      <c r="AC64" s="2"/>
      <c r="AD64" s="2"/>
      <c r="AE64" s="2"/>
      <c r="AF64" s="2"/>
      <c r="AG64" s="2"/>
      <c r="AH64" s="2"/>
      <c r="AI64" s="2"/>
      <c r="AJ64" s="2"/>
      <c r="AK64" s="2"/>
      <c r="AL64" s="2"/>
      <c r="AM64" s="2"/>
      <c r="AN64" s="2"/>
      <c r="AO64" s="2"/>
    </row>
    <row r="65" spans="1:41">
      <c r="A65" s="2"/>
      <c r="B65" s="396" t="s">
        <v>59</v>
      </c>
      <c r="C65" s="236">
        <f t="shared" ref="C65:C96" si="3">(D65+E65)/2</f>
        <v>33310737</v>
      </c>
      <c r="D65" s="236">
        <v>30769700</v>
      </c>
      <c r="E65" s="236">
        <v>35851774</v>
      </c>
      <c r="F65" s="267">
        <v>68.7</v>
      </c>
      <c r="G65" s="267">
        <v>72.900000000000006</v>
      </c>
      <c r="H65" s="267">
        <v>71.2</v>
      </c>
      <c r="I65" s="533">
        <v>71.2</v>
      </c>
      <c r="J65" s="533">
        <v>86.8</v>
      </c>
      <c r="K65" s="267">
        <v>86.8</v>
      </c>
      <c r="L65" s="267">
        <v>92.4</v>
      </c>
      <c r="M65" s="267">
        <v>88.2</v>
      </c>
      <c r="N65" s="267">
        <v>88.6</v>
      </c>
      <c r="O65" s="267">
        <v>85.3</v>
      </c>
      <c r="P65" s="267">
        <v>85.5</v>
      </c>
      <c r="Q65" s="534">
        <v>88.3</v>
      </c>
      <c r="R65" s="534">
        <v>89.1</v>
      </c>
      <c r="S65" s="528">
        <v>94.3</v>
      </c>
      <c r="T65" s="528">
        <v>98.6</v>
      </c>
      <c r="U65" s="529">
        <v>95.6</v>
      </c>
      <c r="V65" s="534"/>
      <c r="W65" s="534"/>
      <c r="X65" s="534"/>
      <c r="Y65" s="534"/>
      <c r="Z65" s="639" t="s">
        <v>538</v>
      </c>
      <c r="AA65" s="287"/>
      <c r="AB65" s="287"/>
      <c r="AC65" s="2"/>
      <c r="AD65" s="2"/>
      <c r="AE65" s="2"/>
      <c r="AF65" s="2"/>
      <c r="AG65" s="2"/>
      <c r="AH65" s="2"/>
      <c r="AI65" s="2"/>
      <c r="AJ65" s="2"/>
      <c r="AK65" s="2"/>
      <c r="AL65" s="2"/>
      <c r="AM65" s="2"/>
      <c r="AN65" s="2"/>
      <c r="AO65" s="2"/>
    </row>
    <row r="66" spans="1:41">
      <c r="A66" s="2"/>
      <c r="B66" s="396" t="s">
        <v>383</v>
      </c>
      <c r="C66" s="236">
        <f t="shared" si="3"/>
        <v>479619.5</v>
      </c>
      <c r="D66" s="236">
        <v>438737</v>
      </c>
      <c r="E66" s="236">
        <v>520502</v>
      </c>
      <c r="F66" s="641"/>
      <c r="G66" s="267"/>
      <c r="H66" s="267"/>
      <c r="I66" s="267"/>
      <c r="J66" s="267"/>
      <c r="K66" s="642"/>
      <c r="L66" s="642"/>
      <c r="M66" s="267"/>
      <c r="N66" s="267"/>
      <c r="O66" s="267"/>
      <c r="P66" s="267"/>
      <c r="Q66" s="534"/>
      <c r="R66" s="534"/>
      <c r="S66" s="528"/>
      <c r="T66" s="528"/>
      <c r="U66" s="643"/>
      <c r="V66" s="543"/>
      <c r="W66" s="534"/>
      <c r="X66" s="534"/>
      <c r="Y66" s="534"/>
      <c r="Z66" s="639" t="s">
        <v>496</v>
      </c>
      <c r="AA66" s="287"/>
      <c r="AB66" s="287"/>
      <c r="AC66" s="2"/>
      <c r="AD66" s="2"/>
      <c r="AE66" s="2"/>
      <c r="AF66" s="2"/>
      <c r="AG66" s="2"/>
      <c r="AH66" s="2"/>
      <c r="AI66" s="2"/>
      <c r="AJ66" s="2"/>
      <c r="AK66" s="2"/>
      <c r="AL66" s="2"/>
      <c r="AM66" s="2"/>
      <c r="AN66" s="2"/>
      <c r="AO66" s="2"/>
    </row>
    <row r="67" spans="1:41">
      <c r="A67" s="2"/>
      <c r="B67" s="396" t="s">
        <v>384</v>
      </c>
      <c r="C67" s="236">
        <f t="shared" si="3"/>
        <v>50826</v>
      </c>
      <c r="D67" s="236">
        <v>41685</v>
      </c>
      <c r="E67" s="236">
        <v>59967</v>
      </c>
      <c r="F67" s="641"/>
      <c r="G67" s="267"/>
      <c r="H67" s="267"/>
      <c r="I67" s="267"/>
      <c r="J67" s="267"/>
      <c r="K67" s="642"/>
      <c r="L67" s="642"/>
      <c r="M67" s="267"/>
      <c r="N67" s="267"/>
      <c r="O67" s="267"/>
      <c r="P67" s="267"/>
      <c r="Q67" s="534"/>
      <c r="R67" s="534"/>
      <c r="S67" s="528"/>
      <c r="T67" s="528"/>
      <c r="U67" s="643"/>
      <c r="V67" s="543"/>
      <c r="W67" s="534"/>
      <c r="X67" s="534"/>
      <c r="Y67" s="534"/>
      <c r="Z67" s="639" t="s">
        <v>496</v>
      </c>
      <c r="AA67" s="287"/>
      <c r="AB67" s="287"/>
      <c r="AC67" s="2"/>
      <c r="AD67" s="2"/>
      <c r="AE67" s="2"/>
      <c r="AF67" s="2"/>
      <c r="AG67" s="2"/>
      <c r="AH67" s="2"/>
      <c r="AI67" s="2"/>
      <c r="AJ67" s="2"/>
      <c r="AK67" s="2"/>
      <c r="AL67" s="2"/>
      <c r="AM67" s="2"/>
      <c r="AN67" s="2"/>
      <c r="AO67" s="2"/>
    </row>
    <row r="68" spans="1:41">
      <c r="A68" s="2"/>
      <c r="B68" s="396" t="s">
        <v>385</v>
      </c>
      <c r="C68" s="236">
        <f t="shared" si="3"/>
        <v>4313161</v>
      </c>
      <c r="D68" s="236">
        <v>3726048</v>
      </c>
      <c r="E68" s="236">
        <v>4900274</v>
      </c>
      <c r="F68" s="641"/>
      <c r="G68" s="267"/>
      <c r="H68" s="267"/>
      <c r="I68" s="267"/>
      <c r="J68" s="267"/>
      <c r="K68" s="642"/>
      <c r="L68" s="642"/>
      <c r="M68" s="267"/>
      <c r="N68" s="267"/>
      <c r="O68" s="267"/>
      <c r="P68" s="267"/>
      <c r="Q68" s="534"/>
      <c r="R68" s="534"/>
      <c r="S68" s="528"/>
      <c r="T68" s="528"/>
      <c r="U68" s="643"/>
      <c r="V68" s="543"/>
      <c r="W68" s="534"/>
      <c r="X68" s="534"/>
      <c r="Y68" s="534"/>
      <c r="Z68" s="639" t="s">
        <v>540</v>
      </c>
      <c r="AA68" s="287"/>
      <c r="AB68" s="287"/>
      <c r="AC68" s="2"/>
      <c r="AD68" s="2"/>
      <c r="AE68" s="2"/>
      <c r="AF68" s="2"/>
      <c r="AG68" s="2"/>
      <c r="AH68" s="2"/>
      <c r="AI68" s="2"/>
      <c r="AJ68" s="2"/>
      <c r="AK68" s="2"/>
      <c r="AL68" s="2"/>
      <c r="AM68" s="2"/>
      <c r="AN68" s="2"/>
      <c r="AO68" s="2"/>
    </row>
    <row r="69" spans="1:41">
      <c r="A69" s="2"/>
      <c r="B69" s="396" t="s">
        <v>237</v>
      </c>
      <c r="C69" s="236">
        <f t="shared" si="3"/>
        <v>11190396.5</v>
      </c>
      <c r="D69" s="236">
        <v>8343321</v>
      </c>
      <c r="E69" s="236">
        <v>14037472</v>
      </c>
      <c r="F69" s="641"/>
      <c r="G69" s="267"/>
      <c r="H69" s="267"/>
      <c r="I69" s="267"/>
      <c r="J69" s="267"/>
      <c r="K69" s="267"/>
      <c r="L69" s="267"/>
      <c r="M69" s="267"/>
      <c r="N69" s="267"/>
      <c r="O69" s="267"/>
      <c r="P69" s="267"/>
      <c r="Q69" s="534"/>
      <c r="R69" s="534"/>
      <c r="S69" s="528"/>
      <c r="T69" s="528"/>
      <c r="U69" s="640"/>
      <c r="V69" s="534"/>
      <c r="W69" s="534"/>
      <c r="X69" s="534"/>
      <c r="Y69" s="534"/>
      <c r="Z69" s="639" t="s">
        <v>540</v>
      </c>
      <c r="AA69" s="287"/>
      <c r="AB69" s="287"/>
      <c r="AC69" s="2"/>
      <c r="AD69" s="2"/>
      <c r="AE69" s="2"/>
      <c r="AF69" s="2"/>
      <c r="AG69" s="2"/>
      <c r="AH69" s="2"/>
      <c r="AI69" s="2"/>
      <c r="AJ69" s="2"/>
      <c r="AK69" s="2"/>
      <c r="AL69" s="2"/>
      <c r="AM69" s="2"/>
      <c r="AN69" s="2"/>
      <c r="AO69" s="2"/>
    </row>
    <row r="70" spans="1:41">
      <c r="A70" s="2"/>
      <c r="B70" s="396" t="s">
        <v>136</v>
      </c>
      <c r="C70" s="236">
        <f t="shared" si="3"/>
        <v>16559264</v>
      </c>
      <c r="D70" s="236">
        <v>15170387</v>
      </c>
      <c r="E70" s="236">
        <v>17948141</v>
      </c>
      <c r="F70" s="641"/>
      <c r="G70" s="267"/>
      <c r="H70" s="267"/>
      <c r="I70" s="267"/>
      <c r="J70" s="267"/>
      <c r="K70" s="642"/>
      <c r="L70" s="642"/>
      <c r="M70" s="267"/>
      <c r="N70" s="267"/>
      <c r="O70" s="267"/>
      <c r="P70" s="267"/>
      <c r="Q70" s="534"/>
      <c r="R70" s="534"/>
      <c r="S70" s="528"/>
      <c r="T70" s="528"/>
      <c r="U70" s="643"/>
      <c r="V70" s="543"/>
      <c r="W70" s="534"/>
      <c r="X70" s="534"/>
      <c r="Y70" s="534"/>
      <c r="Z70" s="639"/>
      <c r="AA70" s="287"/>
      <c r="AB70" s="287"/>
      <c r="AC70" s="2"/>
      <c r="AD70" s="2"/>
      <c r="AE70" s="2"/>
      <c r="AF70" s="2"/>
      <c r="AG70" s="2"/>
      <c r="AH70" s="2"/>
      <c r="AI70" s="2"/>
      <c r="AJ70" s="2"/>
      <c r="AK70" s="2"/>
      <c r="AL70" s="2"/>
      <c r="AM70" s="2"/>
      <c r="AN70" s="2"/>
      <c r="AO70" s="2"/>
    </row>
    <row r="71" spans="1:41">
      <c r="A71" s="2"/>
      <c r="B71" s="396" t="s">
        <v>132</v>
      </c>
      <c r="C71" s="236">
        <f t="shared" si="3"/>
        <v>1316932500</v>
      </c>
      <c r="D71" s="236">
        <v>1262645000</v>
      </c>
      <c r="E71" s="236">
        <v>1371220000</v>
      </c>
      <c r="F71" s="267">
        <v>16</v>
      </c>
      <c r="G71" s="267">
        <v>16.7</v>
      </c>
      <c r="H71" s="267">
        <v>23.5</v>
      </c>
      <c r="I71" s="533">
        <v>23.5</v>
      </c>
      <c r="J71" s="533">
        <v>50.3</v>
      </c>
      <c r="K71" s="267">
        <v>50.3</v>
      </c>
      <c r="L71" s="267">
        <v>51.8</v>
      </c>
      <c r="M71" s="267">
        <v>59.3</v>
      </c>
      <c r="N71" s="267">
        <v>65.3</v>
      </c>
      <c r="O71" s="267">
        <v>65.7</v>
      </c>
      <c r="P71" s="267">
        <v>71</v>
      </c>
      <c r="Q71" s="534">
        <v>82.6</v>
      </c>
      <c r="R71" s="534">
        <v>92.7</v>
      </c>
      <c r="S71" s="528">
        <v>104.8</v>
      </c>
      <c r="T71" s="528">
        <v>123.8</v>
      </c>
      <c r="U71" s="529">
        <v>161.19999999999999</v>
      </c>
      <c r="V71" s="534"/>
      <c r="W71" s="534"/>
      <c r="X71" s="534"/>
      <c r="Y71" s="534"/>
      <c r="Z71" s="639"/>
      <c r="AA71" s="287"/>
      <c r="AB71" s="287"/>
      <c r="AC71" s="2"/>
      <c r="AD71" s="2"/>
      <c r="AE71" s="2"/>
      <c r="AF71" s="2"/>
      <c r="AG71" s="2"/>
      <c r="AH71" s="2"/>
      <c r="AI71" s="2"/>
      <c r="AJ71" s="2"/>
      <c r="AK71" s="2"/>
      <c r="AL71" s="2"/>
      <c r="AM71" s="2"/>
      <c r="AN71" s="2"/>
      <c r="AO71" s="2"/>
    </row>
    <row r="72" spans="1:41">
      <c r="A72" s="2"/>
      <c r="B72" s="396" t="s">
        <v>386</v>
      </c>
      <c r="C72" s="236">
        <f t="shared" si="3"/>
        <v>6985350</v>
      </c>
      <c r="D72" s="236">
        <v>6665000</v>
      </c>
      <c r="E72" s="236">
        <v>7305700</v>
      </c>
      <c r="F72" s="641"/>
      <c r="G72" s="267"/>
      <c r="H72" s="267"/>
      <c r="I72" s="267"/>
      <c r="J72" s="267"/>
      <c r="K72" s="642"/>
      <c r="L72" s="642"/>
      <c r="M72" s="267"/>
      <c r="N72" s="267"/>
      <c r="O72" s="267"/>
      <c r="P72" s="267"/>
      <c r="Q72" s="534"/>
      <c r="R72" s="534"/>
      <c r="S72" s="528"/>
      <c r="T72" s="528"/>
      <c r="U72" s="643"/>
      <c r="V72" s="543"/>
      <c r="W72" s="534"/>
      <c r="X72" s="534"/>
      <c r="Y72" s="534"/>
      <c r="Z72" s="639" t="s">
        <v>496</v>
      </c>
      <c r="AA72" s="287"/>
      <c r="AB72" s="287"/>
      <c r="AC72" s="2"/>
      <c r="AD72" s="2"/>
      <c r="AE72" s="2"/>
      <c r="AF72" s="2"/>
      <c r="AG72" s="2"/>
      <c r="AH72" s="2"/>
      <c r="AI72" s="2"/>
      <c r="AJ72" s="2"/>
      <c r="AK72" s="2"/>
      <c r="AL72" s="2"/>
      <c r="AM72" s="2"/>
      <c r="AN72" s="2"/>
      <c r="AO72" s="2"/>
    </row>
    <row r="73" spans="1:41">
      <c r="A73" s="2"/>
      <c r="B73" s="396" t="s">
        <v>387</v>
      </c>
      <c r="C73" s="236">
        <f t="shared" si="3"/>
        <v>509756.5</v>
      </c>
      <c r="D73" s="236">
        <v>431907</v>
      </c>
      <c r="E73" s="236">
        <v>587606</v>
      </c>
      <c r="F73" s="641"/>
      <c r="G73" s="267"/>
      <c r="H73" s="267"/>
      <c r="I73" s="267"/>
      <c r="J73" s="267"/>
      <c r="K73" s="642"/>
      <c r="L73" s="642"/>
      <c r="M73" s="267"/>
      <c r="N73" s="267"/>
      <c r="O73" s="267"/>
      <c r="P73" s="267"/>
      <c r="Q73" s="534"/>
      <c r="R73" s="534"/>
      <c r="S73" s="528"/>
      <c r="T73" s="528"/>
      <c r="U73" s="643"/>
      <c r="V73" s="543"/>
      <c r="W73" s="534"/>
      <c r="X73" s="534"/>
      <c r="Y73" s="534"/>
      <c r="Z73" s="639" t="s">
        <v>496</v>
      </c>
      <c r="AA73" s="287"/>
      <c r="AB73" s="287"/>
      <c r="AC73" s="2"/>
      <c r="AD73" s="2"/>
      <c r="AE73" s="2"/>
      <c r="AF73" s="2"/>
      <c r="AG73" s="2"/>
      <c r="AH73" s="2"/>
      <c r="AI73" s="2"/>
      <c r="AJ73" s="2"/>
      <c r="AK73" s="2"/>
      <c r="AL73" s="2"/>
      <c r="AM73" s="2"/>
      <c r="AN73" s="2"/>
      <c r="AO73" s="2"/>
    </row>
    <row r="74" spans="1:41">
      <c r="A74" s="2"/>
      <c r="B74" s="396" t="s">
        <v>238</v>
      </c>
      <c r="C74" s="236">
        <f t="shared" si="3"/>
        <v>44316331.5</v>
      </c>
      <c r="D74" s="236">
        <v>40403959</v>
      </c>
      <c r="E74" s="236">
        <v>48228704</v>
      </c>
      <c r="F74" s="641"/>
      <c r="G74" s="267"/>
      <c r="H74" s="267"/>
      <c r="I74" s="267"/>
      <c r="J74" s="267"/>
      <c r="K74" s="642"/>
      <c r="L74" s="642"/>
      <c r="M74" s="267"/>
      <c r="N74" s="267"/>
      <c r="O74" s="267"/>
      <c r="P74" s="267"/>
      <c r="Q74" s="534"/>
      <c r="R74" s="534"/>
      <c r="S74" s="528"/>
      <c r="T74" s="528"/>
      <c r="U74" s="643"/>
      <c r="V74" s="543"/>
      <c r="W74" s="534"/>
      <c r="X74" s="534"/>
      <c r="Y74" s="534"/>
      <c r="Z74" s="639" t="s">
        <v>540</v>
      </c>
      <c r="AA74" s="287"/>
      <c r="AB74" s="287"/>
      <c r="AC74" s="2"/>
      <c r="AD74" s="2"/>
      <c r="AE74" s="2"/>
      <c r="AF74" s="2"/>
      <c r="AG74" s="2"/>
      <c r="AH74" s="2"/>
      <c r="AI74" s="2"/>
      <c r="AJ74" s="2"/>
      <c r="AK74" s="2"/>
      <c r="AL74" s="2"/>
      <c r="AM74" s="2"/>
      <c r="AN74" s="2"/>
      <c r="AO74" s="2"/>
    </row>
    <row r="75" spans="1:41">
      <c r="A75" s="2"/>
      <c r="B75" s="396" t="s">
        <v>239</v>
      </c>
      <c r="C75" s="236">
        <f t="shared" si="3"/>
        <v>668085</v>
      </c>
      <c r="D75" s="236">
        <v>547696</v>
      </c>
      <c r="E75" s="236">
        <v>788474</v>
      </c>
      <c r="F75" s="641"/>
      <c r="G75" s="267"/>
      <c r="H75" s="267"/>
      <c r="I75" s="267"/>
      <c r="J75" s="267"/>
      <c r="K75" s="642"/>
      <c r="L75" s="642"/>
      <c r="M75" s="267"/>
      <c r="N75" s="267"/>
      <c r="O75" s="267"/>
      <c r="P75" s="267"/>
      <c r="Q75" s="534"/>
      <c r="R75" s="534"/>
      <c r="S75" s="528"/>
      <c r="T75" s="528"/>
      <c r="U75" s="643"/>
      <c r="V75" s="543"/>
      <c r="W75" s="534"/>
      <c r="X75" s="534"/>
      <c r="Y75" s="534"/>
      <c r="Z75" s="639" t="s">
        <v>540</v>
      </c>
      <c r="AA75" s="287"/>
      <c r="AB75" s="287"/>
      <c r="AC75" s="2"/>
      <c r="AD75" s="2"/>
      <c r="AE75" s="2"/>
      <c r="AF75" s="2"/>
      <c r="AG75" s="2"/>
      <c r="AH75" s="2"/>
      <c r="AI75" s="2"/>
      <c r="AJ75" s="2"/>
      <c r="AK75" s="2"/>
      <c r="AL75" s="2"/>
      <c r="AM75" s="2"/>
      <c r="AN75" s="2"/>
      <c r="AO75" s="2"/>
    </row>
    <row r="76" spans="1:41">
      <c r="A76" s="2"/>
      <c r="B76" s="396" t="s">
        <v>240</v>
      </c>
      <c r="C76" s="236">
        <f t="shared" si="3"/>
        <v>3864799.5</v>
      </c>
      <c r="D76" s="236">
        <v>3109269</v>
      </c>
      <c r="E76" s="236">
        <v>4620330</v>
      </c>
      <c r="F76" s="641"/>
      <c r="G76" s="267"/>
      <c r="H76" s="267"/>
      <c r="I76" s="267"/>
      <c r="J76" s="267"/>
      <c r="K76" s="642"/>
      <c r="L76" s="642"/>
      <c r="M76" s="267"/>
      <c r="N76" s="267"/>
      <c r="O76" s="267"/>
      <c r="P76" s="267"/>
      <c r="Q76" s="534"/>
      <c r="R76" s="534"/>
      <c r="S76" s="528"/>
      <c r="T76" s="528"/>
      <c r="U76" s="643"/>
      <c r="V76" s="543"/>
      <c r="W76" s="534"/>
      <c r="X76" s="534"/>
      <c r="Y76" s="534"/>
      <c r="Z76" s="639" t="s">
        <v>540</v>
      </c>
      <c r="AA76" s="287"/>
      <c r="AB76" s="287"/>
      <c r="AC76" s="2"/>
      <c r="AD76" s="2"/>
      <c r="AE76" s="2"/>
      <c r="AF76" s="2"/>
      <c r="AG76" s="2"/>
      <c r="AH76" s="2"/>
      <c r="AI76" s="2"/>
      <c r="AJ76" s="2"/>
      <c r="AK76" s="2"/>
      <c r="AL76" s="2"/>
      <c r="AM76" s="2"/>
      <c r="AN76" s="2"/>
      <c r="AO76" s="2"/>
    </row>
    <row r="77" spans="1:41">
      <c r="A77" s="2"/>
      <c r="B77" s="396" t="s">
        <v>241</v>
      </c>
      <c r="C77" s="236">
        <f t="shared" si="3"/>
        <v>4366650</v>
      </c>
      <c r="D77" s="236">
        <v>3925450</v>
      </c>
      <c r="E77" s="236">
        <v>4807850</v>
      </c>
      <c r="F77" s="641"/>
      <c r="G77" s="267"/>
      <c r="H77" s="267"/>
      <c r="I77" s="267"/>
      <c r="J77" s="267"/>
      <c r="K77" s="642"/>
      <c r="L77" s="642"/>
      <c r="M77" s="267"/>
      <c r="N77" s="267"/>
      <c r="O77" s="267"/>
      <c r="P77" s="267"/>
      <c r="Q77" s="534"/>
      <c r="R77" s="534"/>
      <c r="S77" s="528"/>
      <c r="T77" s="528"/>
      <c r="U77" s="643"/>
      <c r="V77" s="543"/>
      <c r="W77" s="534"/>
      <c r="X77" s="534"/>
      <c r="Y77" s="534"/>
      <c r="Z77" s="639" t="s">
        <v>540</v>
      </c>
      <c r="AA77" s="287"/>
      <c r="AB77" s="287"/>
      <c r="AC77" s="2"/>
      <c r="AD77" s="2"/>
      <c r="AE77" s="2"/>
      <c r="AF77" s="2"/>
      <c r="AG77" s="2"/>
      <c r="AH77" s="2"/>
      <c r="AI77" s="2"/>
      <c r="AJ77" s="2"/>
      <c r="AK77" s="2"/>
      <c r="AL77" s="2"/>
      <c r="AM77" s="2"/>
      <c r="AN77" s="2"/>
      <c r="AO77" s="2"/>
    </row>
    <row r="78" spans="1:41">
      <c r="A78" s="2"/>
      <c r="B78" s="396" t="s">
        <v>242</v>
      </c>
      <c r="C78" s="236">
        <f t="shared" si="3"/>
        <v>19609752</v>
      </c>
      <c r="D78" s="236">
        <v>16517948</v>
      </c>
      <c r="E78" s="236">
        <v>22701556</v>
      </c>
      <c r="F78" s="641"/>
      <c r="G78" s="267"/>
      <c r="H78" s="267"/>
      <c r="I78" s="267"/>
      <c r="J78" s="267"/>
      <c r="K78" s="642"/>
      <c r="L78" s="642"/>
      <c r="M78" s="267"/>
      <c r="N78" s="267"/>
      <c r="O78" s="267"/>
      <c r="P78" s="267"/>
      <c r="Q78" s="534"/>
      <c r="R78" s="534"/>
      <c r="S78" s="528"/>
      <c r="T78" s="528"/>
      <c r="U78" s="643"/>
      <c r="V78" s="543"/>
      <c r="W78" s="534"/>
      <c r="X78" s="534"/>
      <c r="Y78" s="534"/>
      <c r="Z78" s="639" t="s">
        <v>540</v>
      </c>
      <c r="AA78" s="287"/>
      <c r="AB78" s="287"/>
      <c r="AC78" s="2"/>
      <c r="AD78" s="2"/>
      <c r="AE78" s="2"/>
      <c r="AF78" s="2"/>
      <c r="AG78" s="2"/>
      <c r="AH78" s="2"/>
      <c r="AI78" s="2"/>
      <c r="AJ78" s="2"/>
      <c r="AK78" s="2"/>
      <c r="AL78" s="2"/>
      <c r="AM78" s="2"/>
      <c r="AN78" s="2"/>
      <c r="AO78" s="2"/>
    </row>
    <row r="79" spans="1:41">
      <c r="A79" s="2"/>
      <c r="B79" s="396" t="s">
        <v>124</v>
      </c>
      <c r="C79" s="236">
        <f t="shared" si="3"/>
        <v>4325202</v>
      </c>
      <c r="D79" s="236">
        <v>4426000</v>
      </c>
      <c r="E79" s="236">
        <v>4224404</v>
      </c>
      <c r="F79" s="641"/>
      <c r="G79" s="267"/>
      <c r="H79" s="267"/>
      <c r="I79" s="267"/>
      <c r="J79" s="267"/>
      <c r="K79" s="267"/>
      <c r="L79" s="267"/>
      <c r="M79" s="267"/>
      <c r="N79" s="267"/>
      <c r="O79" s="267"/>
      <c r="P79" s="267"/>
      <c r="Q79" s="534"/>
      <c r="R79" s="534"/>
      <c r="S79" s="528"/>
      <c r="T79" s="528"/>
      <c r="U79" s="640"/>
      <c r="V79" s="534"/>
      <c r="W79" s="534"/>
      <c r="X79" s="534"/>
      <c r="Y79" s="534"/>
      <c r="Z79" s="639"/>
      <c r="AA79" s="287"/>
      <c r="AB79" s="287"/>
      <c r="AC79" s="2"/>
      <c r="AD79" s="2"/>
      <c r="AE79" s="2"/>
      <c r="AF79" s="2"/>
      <c r="AG79" s="2"/>
      <c r="AH79" s="2"/>
      <c r="AI79" s="2"/>
      <c r="AJ79" s="2"/>
      <c r="AK79" s="2"/>
      <c r="AL79" s="2"/>
      <c r="AM79" s="2"/>
      <c r="AN79" s="2"/>
      <c r="AO79" s="2"/>
    </row>
    <row r="80" spans="1:41">
      <c r="A80" s="2"/>
      <c r="B80" s="396" t="s">
        <v>243</v>
      </c>
      <c r="C80" s="236">
        <f t="shared" si="3"/>
        <v>11253174.5</v>
      </c>
      <c r="D80" s="236">
        <v>11116787</v>
      </c>
      <c r="E80" s="236">
        <v>11389562</v>
      </c>
      <c r="F80" s="641"/>
      <c r="G80" s="267"/>
      <c r="H80" s="267"/>
      <c r="I80" s="267"/>
      <c r="J80" s="267"/>
      <c r="K80" s="642"/>
      <c r="L80" s="642"/>
      <c r="M80" s="267"/>
      <c r="N80" s="267"/>
      <c r="O80" s="267"/>
      <c r="P80" s="267"/>
      <c r="Q80" s="534"/>
      <c r="R80" s="534"/>
      <c r="S80" s="528"/>
      <c r="T80" s="528"/>
      <c r="U80" s="643"/>
      <c r="V80" s="543"/>
      <c r="W80" s="534"/>
      <c r="X80" s="534"/>
      <c r="Y80" s="534"/>
      <c r="Z80" s="639" t="s">
        <v>540</v>
      </c>
      <c r="AA80" s="287"/>
      <c r="AB80" s="287"/>
      <c r="AC80" s="2"/>
      <c r="AD80" s="2"/>
      <c r="AE80" s="2"/>
      <c r="AF80" s="2"/>
      <c r="AG80" s="2"/>
      <c r="AH80" s="2"/>
      <c r="AI80" s="2"/>
      <c r="AJ80" s="2"/>
      <c r="AK80" s="2"/>
      <c r="AL80" s="2"/>
      <c r="AM80" s="2"/>
      <c r="AN80" s="2"/>
      <c r="AO80" s="2"/>
    </row>
    <row r="81" spans="1:41">
      <c r="A81" s="2"/>
      <c r="B81" s="396" t="s">
        <v>85</v>
      </c>
      <c r="C81" s="236">
        <f t="shared" si="3"/>
        <v>1054293.5</v>
      </c>
      <c r="D81" s="236">
        <v>943287</v>
      </c>
      <c r="E81" s="236">
        <v>1165300</v>
      </c>
      <c r="F81" s="641"/>
      <c r="G81" s="267"/>
      <c r="H81" s="267"/>
      <c r="I81" s="267"/>
      <c r="J81" s="267"/>
      <c r="K81" s="642"/>
      <c r="L81" s="642"/>
      <c r="M81" s="267"/>
      <c r="N81" s="267"/>
      <c r="O81" s="267"/>
      <c r="P81" s="267"/>
      <c r="Q81" s="534"/>
      <c r="R81" s="534"/>
      <c r="S81" s="528"/>
      <c r="T81" s="528"/>
      <c r="U81" s="643"/>
      <c r="V81" s="543"/>
      <c r="W81" s="534"/>
      <c r="X81" s="534"/>
      <c r="Y81" s="534"/>
      <c r="Z81" s="639"/>
      <c r="AA81" s="287"/>
      <c r="AB81" s="287"/>
      <c r="AC81" s="2"/>
      <c r="AD81" s="2"/>
      <c r="AE81" s="2"/>
      <c r="AF81" s="2"/>
      <c r="AG81" s="2"/>
      <c r="AH81" s="2"/>
      <c r="AI81" s="2"/>
      <c r="AJ81" s="2"/>
      <c r="AK81" s="2"/>
      <c r="AL81" s="2"/>
      <c r="AM81" s="2"/>
      <c r="AN81" s="2"/>
      <c r="AO81" s="2"/>
    </row>
    <row r="82" spans="1:41">
      <c r="A82" s="2"/>
      <c r="B82" s="396" t="s">
        <v>89</v>
      </c>
      <c r="C82" s="236">
        <f t="shared" si="3"/>
        <v>10403141</v>
      </c>
      <c r="D82" s="236">
        <v>10255063</v>
      </c>
      <c r="E82" s="236">
        <v>10551219</v>
      </c>
      <c r="F82" s="267">
        <v>12.9</v>
      </c>
      <c r="G82" s="267">
        <v>16.2</v>
      </c>
      <c r="H82" s="267">
        <v>18.7</v>
      </c>
      <c r="I82" s="533">
        <v>18.7</v>
      </c>
      <c r="J82" s="533">
        <v>23.3</v>
      </c>
      <c r="K82" s="267">
        <v>23.3</v>
      </c>
      <c r="L82" s="267">
        <v>24.5</v>
      </c>
      <c r="M82" s="267">
        <v>24.6</v>
      </c>
      <c r="N82" s="267">
        <v>25</v>
      </c>
      <c r="O82" s="267">
        <v>25.7</v>
      </c>
      <c r="P82" s="267">
        <v>26.4</v>
      </c>
      <c r="Q82" s="534">
        <v>26.7</v>
      </c>
      <c r="R82" s="534">
        <v>28.6</v>
      </c>
      <c r="S82" s="528">
        <v>29</v>
      </c>
      <c r="T82" s="528">
        <v>28.6</v>
      </c>
      <c r="U82" s="529">
        <v>25.3</v>
      </c>
      <c r="V82" s="534"/>
      <c r="W82" s="534"/>
      <c r="X82" s="534"/>
      <c r="Y82" s="534"/>
      <c r="Z82" s="639"/>
      <c r="AA82" s="287"/>
      <c r="AB82" s="287"/>
      <c r="AC82" s="2"/>
      <c r="AD82" s="2"/>
      <c r="AE82" s="2"/>
      <c r="AF82" s="2"/>
      <c r="AG82" s="2"/>
      <c r="AH82" s="2"/>
      <c r="AI82" s="2"/>
      <c r="AJ82" s="2"/>
      <c r="AK82" s="2"/>
      <c r="AL82" s="2"/>
      <c r="AM82" s="2"/>
      <c r="AN82" s="2"/>
      <c r="AO82" s="2"/>
    </row>
    <row r="83" spans="1:41">
      <c r="A83" s="2"/>
      <c r="B83" s="396" t="s">
        <v>244</v>
      </c>
      <c r="C83" s="236">
        <f t="shared" si="3"/>
        <v>62657739</v>
      </c>
      <c r="D83" s="236">
        <v>48048664</v>
      </c>
      <c r="E83" s="236">
        <v>77266814</v>
      </c>
      <c r="F83" s="641"/>
      <c r="G83" s="267"/>
      <c r="H83" s="267"/>
      <c r="I83" s="267"/>
      <c r="J83" s="267"/>
      <c r="K83" s="642"/>
      <c r="L83" s="642"/>
      <c r="M83" s="267"/>
      <c r="N83" s="267"/>
      <c r="O83" s="267"/>
      <c r="P83" s="267"/>
      <c r="Q83" s="534"/>
      <c r="R83" s="534"/>
      <c r="S83" s="528"/>
      <c r="T83" s="528"/>
      <c r="U83" s="643"/>
      <c r="V83" s="543"/>
      <c r="W83" s="534"/>
      <c r="X83" s="534"/>
      <c r="Y83" s="534"/>
      <c r="Z83" s="639" t="s">
        <v>540</v>
      </c>
      <c r="AA83" s="287"/>
      <c r="AB83" s="287"/>
      <c r="AC83" s="2"/>
      <c r="AD83" s="2"/>
      <c r="AE83" s="2"/>
      <c r="AF83" s="2"/>
      <c r="AG83" s="2"/>
      <c r="AH83" s="2"/>
      <c r="AI83" s="2"/>
      <c r="AJ83" s="2"/>
      <c r="AK83" s="2"/>
      <c r="AL83" s="2"/>
      <c r="AM83" s="2"/>
      <c r="AN83" s="2"/>
      <c r="AO83" s="2"/>
    </row>
    <row r="84" spans="1:41">
      <c r="A84" s="2"/>
      <c r="B84" s="396" t="s">
        <v>120</v>
      </c>
      <c r="C84" s="236">
        <f t="shared" si="3"/>
        <v>5507809</v>
      </c>
      <c r="D84" s="236">
        <v>5339616</v>
      </c>
      <c r="E84" s="236">
        <v>5676002</v>
      </c>
      <c r="F84" s="641"/>
      <c r="G84" s="267"/>
      <c r="H84" s="267"/>
      <c r="I84" s="267"/>
      <c r="J84" s="267"/>
      <c r="K84" s="642"/>
      <c r="L84" s="642"/>
      <c r="M84" s="267"/>
      <c r="N84" s="267"/>
      <c r="O84" s="267"/>
      <c r="P84" s="267"/>
      <c r="Q84" s="534"/>
      <c r="R84" s="534"/>
      <c r="S84" s="528"/>
      <c r="T84" s="528"/>
      <c r="U84" s="643"/>
      <c r="V84" s="543"/>
      <c r="W84" s="534"/>
      <c r="X84" s="534"/>
      <c r="Y84" s="534"/>
      <c r="Z84" s="639"/>
      <c r="AA84" s="287"/>
      <c r="AB84" s="287"/>
      <c r="AC84" s="2"/>
      <c r="AD84" s="2"/>
      <c r="AE84" s="2"/>
      <c r="AF84" s="2"/>
      <c r="AG84" s="2"/>
      <c r="AH84" s="2"/>
      <c r="AI84" s="2"/>
      <c r="AJ84" s="2"/>
      <c r="AK84" s="2"/>
      <c r="AL84" s="2"/>
      <c r="AM84" s="2"/>
      <c r="AN84" s="2"/>
      <c r="AO84" s="2"/>
    </row>
    <row r="85" spans="1:41">
      <c r="A85" s="2"/>
      <c r="B85" s="396" t="s">
        <v>388</v>
      </c>
      <c r="C85" s="236">
        <f t="shared" si="3"/>
        <v>805211.5</v>
      </c>
      <c r="D85" s="236">
        <v>722562</v>
      </c>
      <c r="E85" s="236">
        <v>887861</v>
      </c>
      <c r="F85" s="641"/>
      <c r="G85" s="267"/>
      <c r="H85" s="267"/>
      <c r="I85" s="267"/>
      <c r="J85" s="267"/>
      <c r="K85" s="642"/>
      <c r="L85" s="642"/>
      <c r="M85" s="267"/>
      <c r="N85" s="267"/>
      <c r="O85" s="267"/>
      <c r="P85" s="267"/>
      <c r="Q85" s="534"/>
      <c r="R85" s="534"/>
      <c r="S85" s="528"/>
      <c r="T85" s="528"/>
      <c r="U85" s="643"/>
      <c r="V85" s="543"/>
      <c r="W85" s="534"/>
      <c r="X85" s="534"/>
      <c r="Y85" s="534"/>
      <c r="Z85" s="639" t="s">
        <v>496</v>
      </c>
      <c r="AA85" s="287"/>
      <c r="AB85" s="287"/>
      <c r="AC85" s="2"/>
      <c r="AD85" s="2"/>
      <c r="AE85" s="2"/>
      <c r="AF85" s="2"/>
      <c r="AG85" s="2"/>
      <c r="AH85" s="2"/>
      <c r="AI85" s="2"/>
      <c r="AJ85" s="2"/>
      <c r="AK85" s="2"/>
      <c r="AL85" s="2"/>
      <c r="AM85" s="2"/>
      <c r="AN85" s="2"/>
      <c r="AO85" s="2"/>
    </row>
    <row r="86" spans="1:41">
      <c r="A86" s="2"/>
      <c r="B86" s="396" t="s">
        <v>389</v>
      </c>
      <c r="C86" s="236">
        <f t="shared" si="3"/>
        <v>71179.5</v>
      </c>
      <c r="D86" s="236">
        <v>69679</v>
      </c>
      <c r="E86" s="236">
        <v>72680</v>
      </c>
      <c r="F86" s="641"/>
      <c r="G86" s="267"/>
      <c r="H86" s="267"/>
      <c r="I86" s="267"/>
      <c r="J86" s="267"/>
      <c r="K86" s="642"/>
      <c r="L86" s="642"/>
      <c r="M86" s="267"/>
      <c r="N86" s="267"/>
      <c r="O86" s="267"/>
      <c r="P86" s="267"/>
      <c r="Q86" s="534"/>
      <c r="R86" s="534"/>
      <c r="S86" s="528"/>
      <c r="T86" s="528"/>
      <c r="U86" s="643"/>
      <c r="V86" s="543"/>
      <c r="W86" s="534"/>
      <c r="X86" s="534"/>
      <c r="Y86" s="534"/>
      <c r="Z86" s="639" t="s">
        <v>497</v>
      </c>
      <c r="AA86" s="287"/>
      <c r="AB86" s="287"/>
      <c r="AC86" s="2"/>
      <c r="AD86" s="2"/>
      <c r="AE86" s="2"/>
      <c r="AF86" s="2"/>
      <c r="AG86" s="2"/>
      <c r="AH86" s="2"/>
      <c r="AI86" s="2"/>
      <c r="AJ86" s="2"/>
      <c r="AK86" s="2"/>
      <c r="AL86" s="2"/>
      <c r="AM86" s="2"/>
      <c r="AN86" s="2"/>
      <c r="AO86" s="2"/>
    </row>
    <row r="87" spans="1:41">
      <c r="A87" s="2"/>
      <c r="B87" s="396" t="s">
        <v>192</v>
      </c>
      <c r="C87" s="236">
        <f t="shared" si="3"/>
        <v>9545507</v>
      </c>
      <c r="D87" s="236">
        <v>8562623</v>
      </c>
      <c r="E87" s="236">
        <v>10528391</v>
      </c>
      <c r="F87" s="641"/>
      <c r="G87" s="267"/>
      <c r="H87" s="267"/>
      <c r="I87" s="267"/>
      <c r="J87" s="267"/>
      <c r="K87" s="642"/>
      <c r="L87" s="642"/>
      <c r="M87" s="267"/>
      <c r="N87" s="267"/>
      <c r="O87" s="267"/>
      <c r="P87" s="267"/>
      <c r="Q87" s="534"/>
      <c r="R87" s="534"/>
      <c r="S87" s="528"/>
      <c r="T87" s="528"/>
      <c r="U87" s="643"/>
      <c r="V87" s="543"/>
      <c r="W87" s="534"/>
      <c r="X87" s="534"/>
      <c r="Y87" s="534"/>
      <c r="Z87" s="639"/>
      <c r="AA87" s="287"/>
      <c r="AB87" s="287"/>
      <c r="AC87" s="2"/>
      <c r="AD87" s="2"/>
      <c r="AE87" s="2"/>
      <c r="AF87" s="2"/>
      <c r="AG87" s="2"/>
      <c r="AH87" s="2"/>
      <c r="AI87" s="2"/>
      <c r="AJ87" s="2"/>
      <c r="AK87" s="2"/>
      <c r="AL87" s="2"/>
      <c r="AM87" s="2"/>
      <c r="AN87" s="2"/>
      <c r="AO87" s="2"/>
    </row>
    <row r="88" spans="1:41">
      <c r="A88" s="2"/>
      <c r="B88" s="396" t="s">
        <v>180</v>
      </c>
      <c r="C88" s="236">
        <f t="shared" si="3"/>
        <v>14386479.5</v>
      </c>
      <c r="D88" s="236">
        <v>12628596</v>
      </c>
      <c r="E88" s="236">
        <v>16144363</v>
      </c>
      <c r="F88" s="641"/>
      <c r="G88" s="267"/>
      <c r="H88" s="267"/>
      <c r="I88" s="267"/>
      <c r="J88" s="267"/>
      <c r="K88" s="642"/>
      <c r="L88" s="642"/>
      <c r="M88" s="267"/>
      <c r="N88" s="267"/>
      <c r="O88" s="267"/>
      <c r="P88" s="267"/>
      <c r="Q88" s="534"/>
      <c r="R88" s="534"/>
      <c r="S88" s="528"/>
      <c r="T88" s="528"/>
      <c r="U88" s="643"/>
      <c r="V88" s="543"/>
      <c r="W88" s="534"/>
      <c r="X88" s="534"/>
      <c r="Y88" s="534"/>
      <c r="Z88" s="639"/>
      <c r="AA88" s="287"/>
      <c r="AB88" s="287"/>
      <c r="AC88" s="2"/>
      <c r="AD88" s="2"/>
      <c r="AE88" s="2"/>
      <c r="AF88" s="2"/>
      <c r="AG88" s="2"/>
      <c r="AH88" s="2"/>
      <c r="AI88" s="2"/>
      <c r="AJ88" s="2"/>
      <c r="AK88" s="2"/>
      <c r="AL88" s="2"/>
      <c r="AM88" s="2"/>
      <c r="AN88" s="2"/>
      <c r="AO88" s="2"/>
    </row>
    <row r="89" spans="1:41">
      <c r="A89" s="2"/>
      <c r="B89" s="396" t="s">
        <v>178</v>
      </c>
      <c r="C89" s="236">
        <f t="shared" si="3"/>
        <v>79921494.5</v>
      </c>
      <c r="D89" s="236">
        <v>68334905</v>
      </c>
      <c r="E89" s="236">
        <v>91508084</v>
      </c>
      <c r="F89" s="641"/>
      <c r="G89" s="267"/>
      <c r="H89" s="267"/>
      <c r="I89" s="267"/>
      <c r="J89" s="267"/>
      <c r="K89" s="267"/>
      <c r="L89" s="267"/>
      <c r="M89" s="267"/>
      <c r="N89" s="267"/>
      <c r="O89" s="267"/>
      <c r="P89" s="267"/>
      <c r="Q89" s="534"/>
      <c r="R89" s="534"/>
      <c r="S89" s="528"/>
      <c r="T89" s="528"/>
      <c r="U89" s="640"/>
      <c r="V89" s="534"/>
      <c r="W89" s="534"/>
      <c r="X89" s="534"/>
      <c r="Y89" s="534"/>
      <c r="Z89" s="639"/>
      <c r="AA89" s="287"/>
      <c r="AB89" s="287"/>
      <c r="AC89" s="2"/>
      <c r="AD89" s="2"/>
      <c r="AE89" s="2"/>
      <c r="AF89" s="2"/>
      <c r="AG89" s="2"/>
      <c r="AH89" s="2"/>
      <c r="AI89" s="2"/>
      <c r="AJ89" s="2"/>
      <c r="AK89" s="2"/>
      <c r="AL89" s="2"/>
      <c r="AM89" s="2"/>
      <c r="AN89" s="2"/>
      <c r="AO89" s="2"/>
    </row>
    <row r="90" spans="1:41">
      <c r="A90" s="2"/>
      <c r="B90" s="396" t="s">
        <v>245</v>
      </c>
      <c r="C90" s="236">
        <f t="shared" si="3"/>
        <v>5969209.5</v>
      </c>
      <c r="D90" s="236">
        <v>5811836</v>
      </c>
      <c r="E90" s="236">
        <v>6126583</v>
      </c>
      <c r="F90" s="641"/>
      <c r="G90" s="267"/>
      <c r="H90" s="267"/>
      <c r="I90" s="267"/>
      <c r="J90" s="267"/>
      <c r="K90" s="642"/>
      <c r="L90" s="642"/>
      <c r="M90" s="267"/>
      <c r="N90" s="267"/>
      <c r="O90" s="267"/>
      <c r="P90" s="267"/>
      <c r="Q90" s="534"/>
      <c r="R90" s="534"/>
      <c r="S90" s="528"/>
      <c r="T90" s="528"/>
      <c r="U90" s="643"/>
      <c r="V90" s="543"/>
      <c r="W90" s="534"/>
      <c r="X90" s="534"/>
      <c r="Y90" s="534"/>
      <c r="Z90" s="639" t="s">
        <v>540</v>
      </c>
      <c r="AA90" s="287"/>
      <c r="AB90" s="287"/>
      <c r="AC90" s="2"/>
      <c r="AD90" s="2"/>
      <c r="AE90" s="2"/>
      <c r="AF90" s="2"/>
      <c r="AG90" s="2"/>
      <c r="AH90" s="2"/>
      <c r="AI90" s="2"/>
      <c r="AJ90" s="2"/>
      <c r="AK90" s="2"/>
      <c r="AL90" s="2"/>
      <c r="AM90" s="2"/>
      <c r="AN90" s="2"/>
      <c r="AO90" s="2"/>
    </row>
    <row r="91" spans="1:41">
      <c r="A91" s="2"/>
      <c r="B91" s="396" t="s">
        <v>57</v>
      </c>
      <c r="C91" s="236">
        <f t="shared" si="3"/>
        <v>687978</v>
      </c>
      <c r="D91" s="236">
        <v>530896</v>
      </c>
      <c r="E91" s="236">
        <v>845060</v>
      </c>
      <c r="F91" s="641"/>
      <c r="G91" s="267"/>
      <c r="H91" s="267"/>
      <c r="I91" s="267"/>
      <c r="J91" s="267"/>
      <c r="K91" s="642"/>
      <c r="L91" s="642"/>
      <c r="M91" s="267"/>
      <c r="N91" s="267"/>
      <c r="O91" s="267"/>
      <c r="P91" s="267"/>
      <c r="Q91" s="534"/>
      <c r="R91" s="534"/>
      <c r="S91" s="528"/>
      <c r="T91" s="528"/>
      <c r="U91" s="643"/>
      <c r="V91" s="543"/>
      <c r="W91" s="534"/>
      <c r="X91" s="534"/>
      <c r="Y91" s="534"/>
      <c r="Z91" s="639" t="s">
        <v>538</v>
      </c>
      <c r="AA91" s="287"/>
      <c r="AB91" s="287"/>
      <c r="AC91" s="2"/>
      <c r="AD91" s="2"/>
      <c r="AE91" s="2"/>
      <c r="AF91" s="2"/>
      <c r="AG91" s="2"/>
      <c r="AH91" s="2"/>
      <c r="AI91" s="2"/>
      <c r="AJ91" s="2"/>
      <c r="AK91" s="2"/>
      <c r="AL91" s="2"/>
      <c r="AM91" s="2"/>
      <c r="AN91" s="2"/>
      <c r="AO91" s="2"/>
    </row>
    <row r="92" spans="1:41">
      <c r="A92" s="2"/>
      <c r="B92" s="396" t="s">
        <v>246</v>
      </c>
      <c r="C92" s="236">
        <f t="shared" si="3"/>
        <v>4352137</v>
      </c>
      <c r="D92" s="236">
        <v>3535156</v>
      </c>
      <c r="E92" s="236">
        <v>5169118</v>
      </c>
      <c r="F92" s="641"/>
      <c r="G92" s="267"/>
      <c r="H92" s="267"/>
      <c r="I92" s="267"/>
      <c r="J92" s="267"/>
      <c r="K92" s="642"/>
      <c r="L92" s="642"/>
      <c r="M92" s="267"/>
      <c r="N92" s="267"/>
      <c r="O92" s="267"/>
      <c r="P92" s="267"/>
      <c r="Q92" s="534"/>
      <c r="R92" s="534"/>
      <c r="S92" s="528"/>
      <c r="T92" s="528"/>
      <c r="U92" s="643"/>
      <c r="V92" s="543"/>
      <c r="W92" s="534"/>
      <c r="X92" s="534"/>
      <c r="Y92" s="534"/>
      <c r="Z92" s="639" t="s">
        <v>540</v>
      </c>
      <c r="AA92" s="287"/>
      <c r="AB92" s="287"/>
      <c r="AC92" s="2"/>
      <c r="AD92" s="2"/>
      <c r="AE92" s="2"/>
      <c r="AF92" s="2"/>
      <c r="AG92" s="2"/>
      <c r="AH92" s="2"/>
      <c r="AI92" s="2"/>
      <c r="AJ92" s="2"/>
      <c r="AK92" s="2"/>
      <c r="AL92" s="2"/>
      <c r="AM92" s="2"/>
      <c r="AN92" s="2"/>
      <c r="AO92" s="2"/>
    </row>
    <row r="93" spans="1:41">
      <c r="A93" s="2"/>
      <c r="B93" s="396" t="s">
        <v>79</v>
      </c>
      <c r="C93" s="236">
        <f t="shared" si="3"/>
        <v>1354491.5</v>
      </c>
      <c r="D93" s="236">
        <v>1396985</v>
      </c>
      <c r="E93" s="236">
        <v>1311998</v>
      </c>
      <c r="F93" s="641"/>
      <c r="G93" s="267"/>
      <c r="H93" s="267"/>
      <c r="I93" s="267"/>
      <c r="J93" s="267"/>
      <c r="K93" s="642"/>
      <c r="L93" s="642"/>
      <c r="M93" s="267"/>
      <c r="N93" s="267"/>
      <c r="O93" s="267"/>
      <c r="P93" s="267"/>
      <c r="Q93" s="534"/>
      <c r="R93" s="534"/>
      <c r="S93" s="528"/>
      <c r="T93" s="528"/>
      <c r="U93" s="643"/>
      <c r="V93" s="543"/>
      <c r="W93" s="534"/>
      <c r="X93" s="534"/>
      <c r="Y93" s="534"/>
      <c r="Z93" s="639"/>
      <c r="AA93" s="287"/>
      <c r="AB93" s="287"/>
      <c r="AC93" s="2"/>
      <c r="AD93" s="2"/>
      <c r="AE93" s="2"/>
      <c r="AF93" s="2"/>
      <c r="AG93" s="2"/>
      <c r="AH93" s="2"/>
      <c r="AI93" s="2"/>
      <c r="AJ93" s="2"/>
      <c r="AK93" s="2"/>
      <c r="AL93" s="2"/>
      <c r="AM93" s="2"/>
      <c r="AN93" s="2"/>
      <c r="AO93" s="2"/>
    </row>
    <row r="94" spans="1:41">
      <c r="A94" s="2"/>
      <c r="B94" s="396" t="s">
        <v>247</v>
      </c>
      <c r="C94" s="236">
        <f t="shared" si="3"/>
        <v>82917176.5</v>
      </c>
      <c r="D94" s="236">
        <v>66443603</v>
      </c>
      <c r="E94" s="236">
        <v>99390750</v>
      </c>
      <c r="F94" s="641"/>
      <c r="G94" s="267"/>
      <c r="H94" s="267"/>
      <c r="I94" s="267"/>
      <c r="J94" s="267"/>
      <c r="K94" s="642"/>
      <c r="L94" s="642"/>
      <c r="M94" s="267"/>
      <c r="N94" s="267"/>
      <c r="O94" s="267"/>
      <c r="P94" s="267"/>
      <c r="Q94" s="534"/>
      <c r="R94" s="534"/>
      <c r="S94" s="528"/>
      <c r="T94" s="528"/>
      <c r="U94" s="643"/>
      <c r="V94" s="543"/>
      <c r="W94" s="534"/>
      <c r="X94" s="534"/>
      <c r="Y94" s="534"/>
      <c r="Z94" s="639" t="s">
        <v>540</v>
      </c>
      <c r="AA94" s="287"/>
      <c r="AB94" s="287"/>
      <c r="AC94" s="2"/>
      <c r="AD94" s="2"/>
      <c r="AE94" s="2"/>
      <c r="AF94" s="2"/>
      <c r="AG94" s="2"/>
      <c r="AH94" s="2"/>
      <c r="AI94" s="2"/>
      <c r="AJ94" s="2"/>
      <c r="AK94" s="2"/>
      <c r="AL94" s="2"/>
      <c r="AM94" s="2"/>
      <c r="AN94" s="2"/>
      <c r="AO94" s="2"/>
    </row>
    <row r="95" spans="1:41">
      <c r="A95" s="2"/>
      <c r="B95" s="396" t="s">
        <v>443</v>
      </c>
      <c r="C95" s="236">
        <f t="shared" si="3"/>
        <v>47345</v>
      </c>
      <c r="D95" s="236">
        <v>46491</v>
      </c>
      <c r="E95" s="236">
        <v>48199</v>
      </c>
      <c r="F95" s="641"/>
      <c r="G95" s="267"/>
      <c r="H95" s="267"/>
      <c r="I95" s="267"/>
      <c r="J95" s="267"/>
      <c r="K95" s="642"/>
      <c r="L95" s="642"/>
      <c r="M95" s="267"/>
      <c r="N95" s="267"/>
      <c r="O95" s="267"/>
      <c r="P95" s="267"/>
      <c r="Q95" s="534"/>
      <c r="R95" s="534"/>
      <c r="S95" s="528"/>
      <c r="T95" s="528"/>
      <c r="U95" s="643"/>
      <c r="V95" s="543"/>
      <c r="W95" s="534"/>
      <c r="X95" s="534"/>
      <c r="Y95" s="534"/>
      <c r="Z95" s="639" t="s">
        <v>496</v>
      </c>
      <c r="AA95" s="287"/>
      <c r="AB95" s="287"/>
      <c r="AC95" s="2"/>
      <c r="AD95" s="2"/>
      <c r="AE95" s="2"/>
      <c r="AF95" s="2"/>
      <c r="AG95" s="2"/>
      <c r="AH95" s="2"/>
      <c r="AI95" s="2"/>
      <c r="AJ95" s="2"/>
      <c r="AK95" s="2"/>
      <c r="AL95" s="2"/>
      <c r="AM95" s="2"/>
      <c r="AN95" s="2"/>
      <c r="AO95" s="2"/>
    </row>
    <row r="96" spans="1:41">
      <c r="A96" s="2"/>
      <c r="B96" s="396" t="s">
        <v>218</v>
      </c>
      <c r="C96" s="236">
        <f t="shared" si="3"/>
        <v>851684</v>
      </c>
      <c r="D96" s="236">
        <v>811223</v>
      </c>
      <c r="E96" s="236">
        <v>892145</v>
      </c>
      <c r="F96" s="641"/>
      <c r="G96" s="267"/>
      <c r="H96" s="267"/>
      <c r="I96" s="267"/>
      <c r="J96" s="267"/>
      <c r="K96" s="642"/>
      <c r="L96" s="642"/>
      <c r="M96" s="267"/>
      <c r="N96" s="267"/>
      <c r="O96" s="267"/>
      <c r="P96" s="267"/>
      <c r="Q96" s="534"/>
      <c r="R96" s="534"/>
      <c r="S96" s="528"/>
      <c r="T96" s="528"/>
      <c r="U96" s="643"/>
      <c r="V96" s="543"/>
      <c r="W96" s="534"/>
      <c r="X96" s="534"/>
      <c r="Y96" s="534"/>
      <c r="Z96" s="639"/>
      <c r="AA96" s="287"/>
      <c r="AB96" s="287"/>
      <c r="AC96" s="2"/>
      <c r="AD96" s="2"/>
      <c r="AE96" s="2"/>
      <c r="AF96" s="2"/>
      <c r="AG96" s="2"/>
      <c r="AH96" s="2"/>
      <c r="AI96" s="2"/>
      <c r="AJ96" s="2"/>
      <c r="AK96" s="2"/>
      <c r="AL96" s="2"/>
      <c r="AM96" s="2"/>
      <c r="AN96" s="2"/>
      <c r="AO96" s="2"/>
    </row>
    <row r="97" spans="1:41">
      <c r="A97" s="2"/>
      <c r="B97" s="396" t="s">
        <v>63</v>
      </c>
      <c r="C97" s="236">
        <f t="shared" ref="C97:C128" si="4">(D97+E97)/2</f>
        <v>5329111</v>
      </c>
      <c r="D97" s="236">
        <v>5176209</v>
      </c>
      <c r="E97" s="236">
        <v>5482013</v>
      </c>
      <c r="F97" s="267">
        <v>21.3</v>
      </c>
      <c r="G97" s="267">
        <v>21.7</v>
      </c>
      <c r="H97" s="267">
        <v>21.4</v>
      </c>
      <c r="I97" s="533">
        <v>21.4</v>
      </c>
      <c r="J97" s="533">
        <v>22.3</v>
      </c>
      <c r="K97" s="267">
        <v>22.3</v>
      </c>
      <c r="L97" s="267">
        <v>22</v>
      </c>
      <c r="M97" s="267">
        <v>22.5</v>
      </c>
      <c r="N97" s="267">
        <v>22</v>
      </c>
      <c r="O97" s="267">
        <v>22.6</v>
      </c>
      <c r="P97" s="267">
        <v>21.9</v>
      </c>
      <c r="Q97" s="534">
        <v>22.3</v>
      </c>
      <c r="R97" s="534">
        <v>22.1</v>
      </c>
      <c r="S97" s="528">
        <v>22.7</v>
      </c>
      <c r="T97" s="528">
        <v>22.6</v>
      </c>
      <c r="U97" s="529">
        <v>22.3</v>
      </c>
      <c r="V97" s="534"/>
      <c r="W97" s="534"/>
      <c r="X97" s="534"/>
      <c r="Y97" s="534"/>
      <c r="Z97" s="639"/>
      <c r="AA97" s="287"/>
      <c r="AB97" s="287"/>
      <c r="AC97" s="2"/>
      <c r="AD97" s="2"/>
      <c r="AE97" s="2"/>
      <c r="AF97" s="2"/>
      <c r="AG97" s="2"/>
      <c r="AH97" s="2"/>
      <c r="AI97" s="2"/>
      <c r="AJ97" s="2"/>
      <c r="AK97" s="2"/>
      <c r="AL97" s="2"/>
      <c r="AM97" s="2"/>
      <c r="AN97" s="2"/>
      <c r="AO97" s="2"/>
    </row>
    <row r="98" spans="1:41">
      <c r="A98" s="2"/>
      <c r="B98" s="396" t="s">
        <v>111</v>
      </c>
      <c r="C98" s="236">
        <f t="shared" si="4"/>
        <v>63860441.5</v>
      </c>
      <c r="D98" s="236">
        <v>60912498</v>
      </c>
      <c r="E98" s="236">
        <v>66808385</v>
      </c>
      <c r="F98" s="267">
        <v>394.4</v>
      </c>
      <c r="G98" s="267">
        <v>400.9</v>
      </c>
      <c r="H98" s="267">
        <v>415.5</v>
      </c>
      <c r="I98" s="533">
        <v>415.5</v>
      </c>
      <c r="J98" s="533">
        <v>430.9</v>
      </c>
      <c r="K98" s="267">
        <v>430.9</v>
      </c>
      <c r="L98" s="267">
        <v>428.7</v>
      </c>
      <c r="M98" s="267">
        <v>420.1</v>
      </c>
      <c r="N98" s="267">
        <v>418.3</v>
      </c>
      <c r="O98" s="267">
        <v>391.7</v>
      </c>
      <c r="P98" s="267">
        <v>410.1</v>
      </c>
      <c r="Q98" s="534">
        <v>423.5</v>
      </c>
      <c r="R98" s="534">
        <v>407.4</v>
      </c>
      <c r="S98" s="528">
        <v>405.9</v>
      </c>
      <c r="T98" s="528">
        <v>418</v>
      </c>
      <c r="U98" s="529">
        <v>419</v>
      </c>
      <c r="V98" s="534"/>
      <c r="W98" s="534"/>
      <c r="X98" s="534"/>
      <c r="Y98" s="534"/>
      <c r="Z98" s="639"/>
      <c r="AA98" s="287"/>
      <c r="AB98" s="287"/>
      <c r="AC98" s="2"/>
      <c r="AD98" s="2"/>
      <c r="AE98" s="2"/>
      <c r="AF98" s="2"/>
      <c r="AG98" s="2"/>
      <c r="AH98" s="2"/>
      <c r="AI98" s="2"/>
      <c r="AJ98" s="2"/>
      <c r="AK98" s="2"/>
      <c r="AL98" s="2"/>
      <c r="AM98" s="2"/>
      <c r="AN98" s="2"/>
      <c r="AO98" s="2"/>
    </row>
    <row r="99" spans="1:41">
      <c r="A99" s="2"/>
      <c r="B99" s="396" t="s">
        <v>391</v>
      </c>
      <c r="C99" s="236">
        <f t="shared" si="4"/>
        <v>212499.5</v>
      </c>
      <c r="D99" s="236">
        <v>159963</v>
      </c>
      <c r="E99" s="236">
        <v>265036</v>
      </c>
      <c r="F99" s="641"/>
      <c r="G99" s="267"/>
      <c r="H99" s="267"/>
      <c r="I99" s="267"/>
      <c r="J99" s="267"/>
      <c r="K99" s="642"/>
      <c r="L99" s="642"/>
      <c r="M99" s="267"/>
      <c r="N99" s="267"/>
      <c r="O99" s="267"/>
      <c r="P99" s="267"/>
      <c r="Q99" s="534"/>
      <c r="R99" s="534"/>
      <c r="S99" s="528"/>
      <c r="T99" s="528"/>
      <c r="U99" s="643"/>
      <c r="V99" s="543"/>
      <c r="W99" s="534"/>
      <c r="X99" s="534"/>
      <c r="Y99" s="534"/>
      <c r="Z99" s="639" t="s">
        <v>496</v>
      </c>
      <c r="AA99" s="287"/>
      <c r="AB99" s="287"/>
      <c r="AC99" s="2"/>
      <c r="AD99" s="2"/>
      <c r="AE99" s="2"/>
      <c r="AF99" s="2"/>
      <c r="AG99" s="2"/>
      <c r="AH99" s="2"/>
      <c r="AI99" s="2"/>
      <c r="AJ99" s="2"/>
      <c r="AK99" s="2"/>
      <c r="AL99" s="2"/>
      <c r="AM99" s="2"/>
      <c r="AN99" s="2"/>
      <c r="AO99" s="2"/>
    </row>
    <row r="100" spans="1:41">
      <c r="A100" s="2"/>
      <c r="B100" s="396" t="s">
        <v>392</v>
      </c>
      <c r="C100" s="236">
        <f t="shared" si="4"/>
        <v>260015.5</v>
      </c>
      <c r="D100" s="236">
        <v>237267</v>
      </c>
      <c r="E100" s="236">
        <v>282764</v>
      </c>
      <c r="F100" s="641"/>
      <c r="G100" s="267"/>
      <c r="H100" s="267"/>
      <c r="I100" s="267"/>
      <c r="J100" s="267"/>
      <c r="K100" s="267"/>
      <c r="L100" s="267"/>
      <c r="M100" s="267"/>
      <c r="N100" s="267"/>
      <c r="O100" s="267"/>
      <c r="P100" s="267"/>
      <c r="Q100" s="534"/>
      <c r="R100" s="534"/>
      <c r="S100" s="528"/>
      <c r="T100" s="528"/>
      <c r="U100" s="640"/>
      <c r="V100" s="534"/>
      <c r="W100" s="534"/>
      <c r="X100" s="534"/>
      <c r="Y100" s="534"/>
      <c r="Z100" s="639" t="s">
        <v>496</v>
      </c>
      <c r="AA100" s="287"/>
      <c r="AB100" s="287"/>
      <c r="AC100" s="2"/>
      <c r="AD100" s="2"/>
      <c r="AE100" s="2"/>
      <c r="AF100" s="2"/>
      <c r="AG100" s="2"/>
      <c r="AH100" s="2"/>
      <c r="AI100" s="2"/>
      <c r="AJ100" s="2"/>
      <c r="AK100" s="2"/>
      <c r="AL100" s="2"/>
      <c r="AM100" s="2"/>
      <c r="AN100" s="2"/>
      <c r="AO100" s="2"/>
    </row>
    <row r="101" spans="1:41">
      <c r="A101" s="2"/>
      <c r="B101" s="396" t="s">
        <v>158</v>
      </c>
      <c r="C101" s="236">
        <f t="shared" si="4"/>
        <v>1478420</v>
      </c>
      <c r="D101" s="236">
        <v>1231548</v>
      </c>
      <c r="E101" s="236">
        <v>1725292</v>
      </c>
      <c r="F101" s="641"/>
      <c r="G101" s="267"/>
      <c r="H101" s="267"/>
      <c r="I101" s="267"/>
      <c r="J101" s="267"/>
      <c r="K101" s="642"/>
      <c r="L101" s="642"/>
      <c r="M101" s="267"/>
      <c r="N101" s="267"/>
      <c r="O101" s="267"/>
      <c r="P101" s="267"/>
      <c r="Q101" s="534"/>
      <c r="R101" s="534"/>
      <c r="S101" s="528"/>
      <c r="T101" s="528"/>
      <c r="U101" s="643"/>
      <c r="V101" s="543"/>
      <c r="W101" s="534"/>
      <c r="X101" s="534"/>
      <c r="Y101" s="534"/>
      <c r="Z101" s="639"/>
      <c r="AA101" s="287"/>
      <c r="AB101" s="287"/>
      <c r="AC101" s="2"/>
      <c r="AD101" s="2"/>
      <c r="AE101" s="2"/>
      <c r="AF101" s="2"/>
      <c r="AG101" s="2"/>
      <c r="AH101" s="2"/>
      <c r="AI101" s="2"/>
      <c r="AJ101" s="2"/>
      <c r="AK101" s="2"/>
      <c r="AL101" s="2"/>
      <c r="AM101" s="2"/>
      <c r="AN101" s="2"/>
      <c r="AO101" s="2"/>
    </row>
    <row r="102" spans="1:41">
      <c r="A102" s="2"/>
      <c r="B102" s="396" t="s">
        <v>248</v>
      </c>
      <c r="C102" s="236">
        <f t="shared" si="4"/>
        <v>1609893.5</v>
      </c>
      <c r="D102" s="236">
        <v>1228863</v>
      </c>
      <c r="E102" s="236">
        <v>1990924</v>
      </c>
      <c r="F102" s="641"/>
      <c r="G102" s="267"/>
      <c r="H102" s="267"/>
      <c r="I102" s="267"/>
      <c r="J102" s="267"/>
      <c r="K102" s="642"/>
      <c r="L102" s="642"/>
      <c r="M102" s="267"/>
      <c r="N102" s="267"/>
      <c r="O102" s="267"/>
      <c r="P102" s="267"/>
      <c r="Q102" s="534"/>
      <c r="R102" s="534"/>
      <c r="S102" s="528"/>
      <c r="T102" s="528"/>
      <c r="U102" s="643"/>
      <c r="V102" s="543"/>
      <c r="W102" s="534"/>
      <c r="X102" s="534"/>
      <c r="Y102" s="534"/>
      <c r="Z102" s="639" t="s">
        <v>540</v>
      </c>
      <c r="AA102" s="287"/>
      <c r="AB102" s="287"/>
      <c r="AC102" s="2"/>
      <c r="AD102" s="2"/>
      <c r="AE102" s="2"/>
      <c r="AF102" s="2"/>
      <c r="AG102" s="2"/>
      <c r="AH102" s="2"/>
      <c r="AI102" s="2"/>
      <c r="AJ102" s="2"/>
      <c r="AK102" s="2"/>
      <c r="AL102" s="2"/>
      <c r="AM102" s="2"/>
      <c r="AN102" s="2"/>
      <c r="AO102" s="2"/>
    </row>
    <row r="103" spans="1:41">
      <c r="A103" s="2"/>
      <c r="B103" s="396" t="s">
        <v>249</v>
      </c>
      <c r="C103" s="236">
        <f t="shared" si="4"/>
        <v>4048650</v>
      </c>
      <c r="D103" s="236">
        <v>4418300</v>
      </c>
      <c r="E103" s="236">
        <v>3679000</v>
      </c>
      <c r="F103" s="641"/>
      <c r="G103" s="267"/>
      <c r="H103" s="267"/>
      <c r="I103" s="267"/>
      <c r="J103" s="267"/>
      <c r="K103" s="642"/>
      <c r="L103" s="642"/>
      <c r="M103" s="267"/>
      <c r="N103" s="267"/>
      <c r="O103" s="267"/>
      <c r="P103" s="267"/>
      <c r="Q103" s="534"/>
      <c r="R103" s="534"/>
      <c r="S103" s="528"/>
      <c r="T103" s="528"/>
      <c r="U103" s="643"/>
      <c r="V103" s="543"/>
      <c r="W103" s="534"/>
      <c r="X103" s="534"/>
      <c r="Y103" s="534"/>
      <c r="Z103" s="639" t="s">
        <v>540</v>
      </c>
      <c r="AA103" s="287"/>
      <c r="AB103" s="287"/>
      <c r="AC103" s="2"/>
      <c r="AD103" s="2"/>
      <c r="AE103" s="2"/>
      <c r="AF103" s="2"/>
      <c r="AG103" s="2"/>
      <c r="AH103" s="2"/>
      <c r="AI103" s="2"/>
      <c r="AJ103" s="2"/>
      <c r="AK103" s="2"/>
      <c r="AL103" s="2"/>
      <c r="AM103" s="2"/>
      <c r="AN103" s="2"/>
      <c r="AO103" s="2"/>
    </row>
    <row r="104" spans="1:41">
      <c r="A104" s="2"/>
      <c r="B104" s="396" t="s">
        <v>83</v>
      </c>
      <c r="C104" s="236">
        <f t="shared" si="4"/>
        <v>81812326.5</v>
      </c>
      <c r="D104" s="236">
        <v>82211508</v>
      </c>
      <c r="E104" s="236">
        <v>81413145</v>
      </c>
      <c r="F104" s="267">
        <v>161.19999999999999</v>
      </c>
      <c r="G104" s="267">
        <v>162.6</v>
      </c>
      <c r="H104" s="267">
        <v>163.30000000000001</v>
      </c>
      <c r="I104" s="533">
        <v>163.30000000000001</v>
      </c>
      <c r="J104" s="533">
        <v>154.6</v>
      </c>
      <c r="K104" s="267">
        <v>154.6</v>
      </c>
      <c r="L104" s="267">
        <v>158.69999999999999</v>
      </c>
      <c r="M104" s="267">
        <v>133.19999999999999</v>
      </c>
      <c r="N104" s="267">
        <v>140.9</v>
      </c>
      <c r="O104" s="267">
        <v>127.7</v>
      </c>
      <c r="P104" s="267">
        <v>133</v>
      </c>
      <c r="Q104" s="534">
        <v>102.3</v>
      </c>
      <c r="R104" s="534">
        <v>94.1</v>
      </c>
      <c r="S104" s="528">
        <v>92.1</v>
      </c>
      <c r="T104" s="528">
        <v>91.8</v>
      </c>
      <c r="U104" s="529">
        <v>86.8</v>
      </c>
      <c r="V104" s="534"/>
      <c r="W104" s="534"/>
      <c r="X104" s="534"/>
      <c r="Y104" s="534"/>
      <c r="Z104" s="639"/>
      <c r="AA104" s="287"/>
      <c r="AB104" s="287"/>
      <c r="AC104" s="2"/>
      <c r="AD104" s="2"/>
      <c r="AE104" s="2"/>
      <c r="AF104" s="2"/>
      <c r="AG104" s="2"/>
      <c r="AH104" s="2"/>
      <c r="AI104" s="2"/>
      <c r="AJ104" s="2"/>
      <c r="AK104" s="2"/>
      <c r="AL104" s="2"/>
      <c r="AM104" s="2"/>
      <c r="AN104" s="2"/>
      <c r="AO104" s="2"/>
    </row>
    <row r="105" spans="1:41">
      <c r="A105" s="2"/>
      <c r="B105" s="396" t="s">
        <v>250</v>
      </c>
      <c r="C105" s="236">
        <f t="shared" si="4"/>
        <v>23117443.5</v>
      </c>
      <c r="D105" s="236">
        <v>18824994</v>
      </c>
      <c r="E105" s="236">
        <v>27409893</v>
      </c>
      <c r="F105" s="641"/>
      <c r="G105" s="267"/>
      <c r="H105" s="267"/>
      <c r="I105" s="267"/>
      <c r="J105" s="267"/>
      <c r="K105" s="642"/>
      <c r="L105" s="642"/>
      <c r="M105" s="267"/>
      <c r="N105" s="267"/>
      <c r="O105" s="267"/>
      <c r="P105" s="267"/>
      <c r="Q105" s="534"/>
      <c r="R105" s="534"/>
      <c r="S105" s="528"/>
      <c r="T105" s="528"/>
      <c r="U105" s="643"/>
      <c r="V105" s="543"/>
      <c r="W105" s="534"/>
      <c r="X105" s="534"/>
      <c r="Y105" s="534"/>
      <c r="Z105" s="639" t="s">
        <v>540</v>
      </c>
      <c r="AA105" s="287"/>
      <c r="AB105" s="287"/>
      <c r="AC105" s="2"/>
      <c r="AD105" s="2"/>
      <c r="AE105" s="2"/>
      <c r="AF105" s="2"/>
      <c r="AG105" s="2"/>
      <c r="AH105" s="2"/>
      <c r="AI105" s="2"/>
      <c r="AJ105" s="2"/>
      <c r="AK105" s="2"/>
      <c r="AL105" s="2"/>
      <c r="AM105" s="2"/>
      <c r="AN105" s="2"/>
      <c r="AO105" s="2"/>
    </row>
    <row r="106" spans="1:41">
      <c r="A106" s="2"/>
      <c r="B106" s="396" t="s">
        <v>95</v>
      </c>
      <c r="C106" s="236">
        <f t="shared" si="4"/>
        <v>10814770</v>
      </c>
      <c r="D106" s="236">
        <v>10805808</v>
      </c>
      <c r="E106" s="236">
        <v>10823732</v>
      </c>
      <c r="F106" s="641"/>
      <c r="G106" s="267"/>
      <c r="H106" s="267"/>
      <c r="I106" s="267"/>
      <c r="J106" s="267"/>
      <c r="K106" s="642"/>
      <c r="L106" s="642"/>
      <c r="M106" s="267"/>
      <c r="N106" s="267"/>
      <c r="O106" s="267"/>
      <c r="P106" s="267"/>
      <c r="Q106" s="534"/>
      <c r="R106" s="534"/>
      <c r="S106" s="528"/>
      <c r="T106" s="528"/>
      <c r="U106" s="643"/>
      <c r="V106" s="543"/>
      <c r="W106" s="534"/>
      <c r="X106" s="534"/>
      <c r="Y106" s="534"/>
      <c r="Z106" s="639"/>
      <c r="AA106" s="287"/>
      <c r="AB106" s="287"/>
      <c r="AC106" s="2"/>
      <c r="AD106" s="2"/>
      <c r="AE106" s="2"/>
      <c r="AF106" s="2"/>
      <c r="AG106" s="2"/>
      <c r="AH106" s="2"/>
      <c r="AI106" s="2"/>
      <c r="AJ106" s="2"/>
      <c r="AK106" s="2"/>
      <c r="AL106" s="2"/>
      <c r="AM106" s="2"/>
      <c r="AN106" s="2"/>
      <c r="AO106" s="2"/>
    </row>
    <row r="107" spans="1:41">
      <c r="A107" s="2"/>
      <c r="B107" s="396" t="s">
        <v>393</v>
      </c>
      <c r="C107" s="236">
        <f t="shared" si="4"/>
        <v>56157</v>
      </c>
      <c r="D107" s="236">
        <v>56200</v>
      </c>
      <c r="E107" s="236">
        <v>56114</v>
      </c>
      <c r="F107" s="641"/>
      <c r="G107" s="267"/>
      <c r="H107" s="267"/>
      <c r="I107" s="267"/>
      <c r="J107" s="267"/>
      <c r="K107" s="642"/>
      <c r="L107" s="642"/>
      <c r="M107" s="267"/>
      <c r="N107" s="267"/>
      <c r="O107" s="267"/>
      <c r="P107" s="267"/>
      <c r="Q107" s="534"/>
      <c r="R107" s="534"/>
      <c r="S107" s="528"/>
      <c r="T107" s="528"/>
      <c r="U107" s="643"/>
      <c r="V107" s="543"/>
      <c r="W107" s="534"/>
      <c r="X107" s="534"/>
      <c r="Y107" s="534"/>
      <c r="Z107" s="639" t="s">
        <v>496</v>
      </c>
      <c r="AA107" s="287"/>
      <c r="AB107" s="287"/>
      <c r="AC107" s="2"/>
      <c r="AD107" s="2"/>
      <c r="AE107" s="2"/>
      <c r="AF107" s="2"/>
      <c r="AG107" s="2"/>
      <c r="AH107" s="2"/>
      <c r="AI107" s="2"/>
      <c r="AJ107" s="2"/>
      <c r="AK107" s="2"/>
      <c r="AL107" s="2"/>
      <c r="AM107" s="2"/>
      <c r="AN107" s="2"/>
      <c r="AO107" s="2"/>
    </row>
    <row r="108" spans="1:41">
      <c r="A108" s="2"/>
      <c r="B108" s="396" t="s">
        <v>394</v>
      </c>
      <c r="C108" s="236">
        <f t="shared" si="4"/>
        <v>104222.5</v>
      </c>
      <c r="D108" s="236">
        <v>101620</v>
      </c>
      <c r="E108" s="236">
        <v>106825</v>
      </c>
      <c r="F108" s="641"/>
      <c r="G108" s="267"/>
      <c r="H108" s="267"/>
      <c r="I108" s="267"/>
      <c r="J108" s="267"/>
      <c r="K108" s="267"/>
      <c r="L108" s="267"/>
      <c r="M108" s="267"/>
      <c r="N108" s="267"/>
      <c r="O108" s="267"/>
      <c r="P108" s="267"/>
      <c r="Q108" s="534"/>
      <c r="R108" s="534"/>
      <c r="S108" s="528"/>
      <c r="T108" s="528"/>
      <c r="U108" s="640"/>
      <c r="V108" s="534"/>
      <c r="W108" s="534"/>
      <c r="X108" s="534"/>
      <c r="Y108" s="534"/>
      <c r="Z108" s="639" t="s">
        <v>496</v>
      </c>
      <c r="AA108" s="287"/>
      <c r="AB108" s="287"/>
      <c r="AC108" s="2"/>
      <c r="AD108" s="2"/>
      <c r="AE108" s="2"/>
      <c r="AF108" s="2"/>
      <c r="AG108" s="2"/>
      <c r="AH108" s="2"/>
      <c r="AI108" s="2"/>
      <c r="AJ108" s="2"/>
      <c r="AK108" s="2"/>
      <c r="AL108" s="2"/>
      <c r="AM108" s="2"/>
      <c r="AN108" s="2"/>
      <c r="AO108" s="2"/>
    </row>
    <row r="109" spans="1:41">
      <c r="A109" s="2"/>
      <c r="B109" s="396" t="s">
        <v>395</v>
      </c>
      <c r="C109" s="236">
        <f t="shared" si="4"/>
        <v>448045.5</v>
      </c>
      <c r="D109" s="236">
        <v>428816</v>
      </c>
      <c r="E109" s="236">
        <v>467275</v>
      </c>
      <c r="F109" s="641"/>
      <c r="G109" s="267"/>
      <c r="H109" s="267"/>
      <c r="I109" s="267"/>
      <c r="J109" s="267"/>
      <c r="K109" s="642"/>
      <c r="L109" s="642"/>
      <c r="M109" s="267"/>
      <c r="N109" s="267"/>
      <c r="O109" s="267"/>
      <c r="P109" s="267"/>
      <c r="Q109" s="534"/>
      <c r="R109" s="534"/>
      <c r="S109" s="528"/>
      <c r="T109" s="528"/>
      <c r="U109" s="643"/>
      <c r="V109" s="543"/>
      <c r="W109" s="534"/>
      <c r="X109" s="534"/>
      <c r="Y109" s="534"/>
      <c r="Z109" s="639" t="s">
        <v>496</v>
      </c>
      <c r="AA109" s="287"/>
      <c r="AB109" s="287"/>
      <c r="AC109" s="2"/>
      <c r="AD109" s="2"/>
      <c r="AE109" s="2"/>
      <c r="AF109" s="2"/>
      <c r="AG109" s="2"/>
      <c r="AH109" s="2"/>
      <c r="AI109" s="2"/>
      <c r="AJ109" s="2"/>
      <c r="AK109" s="2"/>
      <c r="AL109" s="2"/>
      <c r="AM109" s="2"/>
      <c r="AN109" s="2"/>
      <c r="AO109" s="2"/>
    </row>
    <row r="110" spans="1:41">
      <c r="A110" s="2"/>
      <c r="B110" s="396" t="s">
        <v>222</v>
      </c>
      <c r="C110" s="236">
        <f t="shared" si="4"/>
        <v>14015778.5</v>
      </c>
      <c r="D110" s="236">
        <v>11688660</v>
      </c>
      <c r="E110" s="236">
        <v>16342897</v>
      </c>
      <c r="F110" s="641"/>
      <c r="G110" s="267"/>
      <c r="H110" s="267"/>
      <c r="I110" s="267"/>
      <c r="J110" s="267"/>
      <c r="K110" s="642"/>
      <c r="L110" s="642"/>
      <c r="M110" s="267"/>
      <c r="N110" s="267"/>
      <c r="O110" s="267"/>
      <c r="P110" s="267"/>
      <c r="Q110" s="534"/>
      <c r="R110" s="534"/>
      <c r="S110" s="528"/>
      <c r="T110" s="528"/>
      <c r="U110" s="643"/>
      <c r="V110" s="543"/>
      <c r="W110" s="534"/>
      <c r="X110" s="534"/>
      <c r="Y110" s="534"/>
      <c r="Z110" s="639"/>
      <c r="AA110" s="287"/>
      <c r="AB110" s="287"/>
      <c r="AC110" s="2"/>
      <c r="AD110" s="2"/>
      <c r="AE110" s="2"/>
      <c r="AF110" s="2"/>
      <c r="AG110" s="2"/>
      <c r="AH110" s="2"/>
      <c r="AI110" s="2"/>
      <c r="AJ110" s="2"/>
      <c r="AK110" s="2"/>
      <c r="AL110" s="2"/>
      <c r="AM110" s="2"/>
      <c r="AN110" s="2"/>
      <c r="AO110" s="2"/>
    </row>
    <row r="111" spans="1:41">
      <c r="A111" s="2"/>
      <c r="B111" s="396" t="s">
        <v>251</v>
      </c>
      <c r="C111" s="236">
        <f t="shared" si="4"/>
        <v>10703877.5</v>
      </c>
      <c r="D111" s="236">
        <v>8799165</v>
      </c>
      <c r="E111" s="236">
        <v>12608590</v>
      </c>
      <c r="F111" s="641"/>
      <c r="G111" s="267"/>
      <c r="H111" s="267"/>
      <c r="I111" s="267"/>
      <c r="J111" s="267"/>
      <c r="K111" s="642"/>
      <c r="L111" s="642"/>
      <c r="M111" s="267"/>
      <c r="N111" s="267"/>
      <c r="O111" s="267"/>
      <c r="P111" s="267"/>
      <c r="Q111" s="534"/>
      <c r="R111" s="534"/>
      <c r="S111" s="528"/>
      <c r="T111" s="528"/>
      <c r="U111" s="643"/>
      <c r="V111" s="543"/>
      <c r="W111" s="534"/>
      <c r="X111" s="534"/>
      <c r="Y111" s="534"/>
      <c r="Z111" s="639" t="s">
        <v>540</v>
      </c>
      <c r="AA111" s="287"/>
      <c r="AB111" s="287"/>
      <c r="AC111" s="2"/>
      <c r="AD111" s="2"/>
      <c r="AE111" s="2"/>
      <c r="AF111" s="2"/>
      <c r="AG111" s="2"/>
      <c r="AH111" s="2"/>
      <c r="AI111" s="2"/>
      <c r="AJ111" s="2"/>
      <c r="AK111" s="2"/>
      <c r="AL111" s="2"/>
      <c r="AM111" s="2"/>
      <c r="AN111" s="2"/>
      <c r="AO111" s="2"/>
    </row>
    <row r="112" spans="1:41">
      <c r="A112" s="2"/>
      <c r="B112" s="396" t="s">
        <v>252</v>
      </c>
      <c r="C112" s="236">
        <f t="shared" si="4"/>
        <v>1579890</v>
      </c>
      <c r="D112" s="236">
        <v>1315455</v>
      </c>
      <c r="E112" s="236">
        <v>1844325</v>
      </c>
      <c r="F112" s="641"/>
      <c r="G112" s="267"/>
      <c r="H112" s="267"/>
      <c r="I112" s="267"/>
      <c r="J112" s="267"/>
      <c r="K112" s="642"/>
      <c r="L112" s="642"/>
      <c r="M112" s="267"/>
      <c r="N112" s="267"/>
      <c r="O112" s="267"/>
      <c r="P112" s="267"/>
      <c r="Q112" s="534"/>
      <c r="R112" s="534"/>
      <c r="S112" s="528"/>
      <c r="T112" s="528"/>
      <c r="U112" s="643"/>
      <c r="V112" s="543"/>
      <c r="W112" s="534"/>
      <c r="X112" s="534"/>
      <c r="Y112" s="534"/>
      <c r="Z112" s="639" t="s">
        <v>540</v>
      </c>
      <c r="AA112" s="287"/>
      <c r="AB112" s="287"/>
      <c r="AC112" s="2"/>
      <c r="AD112" s="2"/>
      <c r="AE112" s="2"/>
      <c r="AF112" s="2"/>
      <c r="AG112" s="2"/>
      <c r="AH112" s="2"/>
      <c r="AI112" s="2"/>
      <c r="AJ112" s="2"/>
      <c r="AK112" s="2"/>
      <c r="AL112" s="2"/>
      <c r="AM112" s="2"/>
      <c r="AN112" s="2"/>
      <c r="AO112" s="2"/>
    </row>
    <row r="113" spans="1:41">
      <c r="A113" s="2"/>
      <c r="B113" s="396" t="s">
        <v>198</v>
      </c>
      <c r="C113" s="236">
        <f t="shared" si="4"/>
        <v>754651.5</v>
      </c>
      <c r="D113" s="236">
        <v>742218</v>
      </c>
      <c r="E113" s="236">
        <v>767085</v>
      </c>
      <c r="F113" s="641"/>
      <c r="G113" s="267"/>
      <c r="H113" s="267"/>
      <c r="I113" s="267"/>
      <c r="J113" s="267"/>
      <c r="K113" s="642"/>
      <c r="L113" s="642"/>
      <c r="M113" s="267"/>
      <c r="N113" s="267"/>
      <c r="O113" s="267"/>
      <c r="P113" s="267"/>
      <c r="Q113" s="534"/>
      <c r="R113" s="534"/>
      <c r="S113" s="528"/>
      <c r="T113" s="528"/>
      <c r="U113" s="643"/>
      <c r="V113" s="543"/>
      <c r="W113" s="534"/>
      <c r="X113" s="534"/>
      <c r="Y113" s="534"/>
      <c r="Z113" s="639"/>
      <c r="AA113" s="287"/>
      <c r="AB113" s="287"/>
      <c r="AC113" s="2"/>
      <c r="AD113" s="2"/>
      <c r="AE113" s="2"/>
      <c r="AF113" s="2"/>
      <c r="AG113" s="2"/>
      <c r="AH113" s="2"/>
      <c r="AI113" s="2"/>
      <c r="AJ113" s="2"/>
      <c r="AK113" s="2"/>
      <c r="AL113" s="2"/>
      <c r="AM113" s="2"/>
      <c r="AN113" s="2"/>
      <c r="AO113" s="2"/>
    </row>
    <row r="114" spans="1:41">
      <c r="A114" s="2"/>
      <c r="B114" s="396" t="s">
        <v>253</v>
      </c>
      <c r="C114" s="236">
        <f t="shared" si="4"/>
        <v>9630134.5</v>
      </c>
      <c r="D114" s="236">
        <v>8549202</v>
      </c>
      <c r="E114" s="236">
        <v>10711067</v>
      </c>
      <c r="F114" s="641"/>
      <c r="G114" s="267"/>
      <c r="H114" s="267"/>
      <c r="I114" s="267"/>
      <c r="J114" s="267"/>
      <c r="K114" s="642"/>
      <c r="L114" s="642"/>
      <c r="M114" s="267"/>
      <c r="N114" s="267"/>
      <c r="O114" s="267"/>
      <c r="P114" s="267"/>
      <c r="Q114" s="534"/>
      <c r="R114" s="534"/>
      <c r="S114" s="528"/>
      <c r="T114" s="528"/>
      <c r="U114" s="643"/>
      <c r="V114" s="543"/>
      <c r="W114" s="534"/>
      <c r="X114" s="534"/>
      <c r="Y114" s="534"/>
      <c r="Z114" s="639" t="s">
        <v>540</v>
      </c>
      <c r="AA114" s="287"/>
      <c r="AB114" s="287"/>
      <c r="AC114" s="2"/>
      <c r="AD114" s="2"/>
      <c r="AE114" s="2"/>
      <c r="AF114" s="2"/>
      <c r="AG114" s="2"/>
      <c r="AH114" s="2"/>
      <c r="AI114" s="2"/>
      <c r="AJ114" s="2"/>
      <c r="AK114" s="2"/>
      <c r="AL114" s="2"/>
      <c r="AM114" s="2"/>
      <c r="AN114" s="2"/>
      <c r="AO114" s="2"/>
    </row>
    <row r="115" spans="1:41">
      <c r="A115" s="2"/>
      <c r="B115" s="396" t="s">
        <v>200</v>
      </c>
      <c r="C115" s="236">
        <f t="shared" si="4"/>
        <v>7159070</v>
      </c>
      <c r="D115" s="236">
        <v>6243080</v>
      </c>
      <c r="E115" s="236">
        <v>8075060</v>
      </c>
      <c r="F115" s="641"/>
      <c r="G115" s="267"/>
      <c r="H115" s="267"/>
      <c r="I115" s="267"/>
      <c r="J115" s="267"/>
      <c r="K115" s="642"/>
      <c r="L115" s="642"/>
      <c r="M115" s="267"/>
      <c r="N115" s="267"/>
      <c r="O115" s="267"/>
      <c r="P115" s="267"/>
      <c r="Q115" s="534"/>
      <c r="R115" s="534"/>
      <c r="S115" s="528"/>
      <c r="T115" s="528"/>
      <c r="U115" s="643"/>
      <c r="V115" s="543"/>
      <c r="W115" s="534"/>
      <c r="X115" s="534"/>
      <c r="Y115" s="534"/>
      <c r="Z115" s="639"/>
      <c r="AA115" s="287"/>
      <c r="AB115" s="287"/>
      <c r="AC115" s="2"/>
      <c r="AD115" s="2"/>
      <c r="AE115" s="2"/>
      <c r="AF115" s="2"/>
      <c r="AG115" s="2"/>
      <c r="AH115" s="2"/>
      <c r="AI115" s="2"/>
      <c r="AJ115" s="2"/>
      <c r="AK115" s="2"/>
      <c r="AL115" s="2"/>
      <c r="AM115" s="2"/>
      <c r="AN115" s="2"/>
      <c r="AO115" s="2"/>
    </row>
    <row r="116" spans="1:41">
      <c r="A116" s="2"/>
      <c r="B116" s="396" t="s">
        <v>156</v>
      </c>
      <c r="C116" s="236">
        <f t="shared" si="4"/>
        <v>10027828.5</v>
      </c>
      <c r="D116" s="236">
        <v>10210971</v>
      </c>
      <c r="E116" s="236">
        <v>9844686</v>
      </c>
      <c r="F116" s="267">
        <v>13.5</v>
      </c>
      <c r="G116" s="267">
        <v>13.4</v>
      </c>
      <c r="H116" s="267">
        <v>12.8</v>
      </c>
      <c r="I116" s="533">
        <v>12.8</v>
      </c>
      <c r="J116" s="533">
        <v>13</v>
      </c>
      <c r="K116" s="267">
        <v>13</v>
      </c>
      <c r="L116" s="267">
        <v>12.5</v>
      </c>
      <c r="M116" s="267">
        <v>13.9</v>
      </c>
      <c r="N116" s="267">
        <v>14</v>
      </c>
      <c r="O116" s="267">
        <v>14.3</v>
      </c>
      <c r="P116" s="267">
        <v>14.7</v>
      </c>
      <c r="Q116" s="534">
        <v>14.7</v>
      </c>
      <c r="R116" s="534">
        <v>14.8</v>
      </c>
      <c r="S116" s="528">
        <v>14.5</v>
      </c>
      <c r="T116" s="528">
        <v>14.8</v>
      </c>
      <c r="U116" s="529">
        <v>15</v>
      </c>
      <c r="V116" s="534"/>
      <c r="W116" s="534"/>
      <c r="X116" s="534"/>
      <c r="Y116" s="534"/>
      <c r="Z116" s="639"/>
      <c r="AA116" s="287"/>
      <c r="AB116" s="287"/>
      <c r="AC116" s="2"/>
      <c r="AD116" s="2"/>
      <c r="AE116" s="2"/>
      <c r="AF116" s="2"/>
      <c r="AG116" s="2"/>
      <c r="AH116" s="2"/>
      <c r="AI116" s="2"/>
      <c r="AJ116" s="2"/>
      <c r="AK116" s="2"/>
      <c r="AL116" s="2"/>
      <c r="AM116" s="2"/>
      <c r="AN116" s="2"/>
      <c r="AO116" s="2"/>
    </row>
    <row r="117" spans="1:41">
      <c r="A117" s="2"/>
      <c r="B117" s="396" t="s">
        <v>396</v>
      </c>
      <c r="C117" s="236">
        <f t="shared" si="4"/>
        <v>306014</v>
      </c>
      <c r="D117" s="236">
        <v>281205</v>
      </c>
      <c r="E117" s="236">
        <v>330823</v>
      </c>
      <c r="F117" s="641"/>
      <c r="G117" s="267"/>
      <c r="H117" s="267"/>
      <c r="I117" s="267"/>
      <c r="J117" s="267"/>
      <c r="K117" s="642"/>
      <c r="L117" s="642"/>
      <c r="M117" s="267"/>
      <c r="N117" s="267"/>
      <c r="O117" s="267"/>
      <c r="P117" s="267"/>
      <c r="Q117" s="534"/>
      <c r="R117" s="534"/>
      <c r="S117" s="528"/>
      <c r="T117" s="528"/>
      <c r="U117" s="643"/>
      <c r="V117" s="543"/>
      <c r="W117" s="534"/>
      <c r="X117" s="534"/>
      <c r="Y117" s="534"/>
      <c r="Z117" s="639" t="s">
        <v>496</v>
      </c>
      <c r="AA117" s="287"/>
      <c r="AB117" s="287"/>
      <c r="AC117" s="2"/>
      <c r="AD117" s="2"/>
      <c r="AE117" s="2"/>
      <c r="AF117" s="2"/>
      <c r="AG117" s="2"/>
      <c r="AH117" s="2"/>
      <c r="AI117" s="2"/>
      <c r="AJ117" s="2"/>
      <c r="AK117" s="2"/>
      <c r="AL117" s="2"/>
      <c r="AM117" s="2"/>
      <c r="AN117" s="2"/>
      <c r="AO117" s="2"/>
    </row>
    <row r="118" spans="1:41">
      <c r="A118" s="2"/>
      <c r="B118" s="396" t="s">
        <v>226</v>
      </c>
      <c r="C118" s="236">
        <f t="shared" si="4"/>
        <v>1182265799.5</v>
      </c>
      <c r="D118" s="236">
        <v>1053481072</v>
      </c>
      <c r="E118" s="236">
        <v>1311050527</v>
      </c>
      <c r="F118" s="267">
        <v>14.1</v>
      </c>
      <c r="G118" s="267">
        <v>18.2</v>
      </c>
      <c r="H118" s="267">
        <v>17.8</v>
      </c>
      <c r="I118" s="533">
        <v>17.8</v>
      </c>
      <c r="J118" s="533">
        <v>15.7</v>
      </c>
      <c r="K118" s="267">
        <v>15.7</v>
      </c>
      <c r="L118" s="267">
        <v>15.6</v>
      </c>
      <c r="M118" s="267">
        <v>15.8</v>
      </c>
      <c r="N118" s="267">
        <v>13.2</v>
      </c>
      <c r="O118" s="267">
        <v>14.8</v>
      </c>
      <c r="P118" s="267">
        <v>20.5</v>
      </c>
      <c r="Q118" s="534">
        <v>28.9</v>
      </c>
      <c r="R118" s="534">
        <v>29.7</v>
      </c>
      <c r="S118" s="528">
        <v>30</v>
      </c>
      <c r="T118" s="528">
        <v>33.200000000000003</v>
      </c>
      <c r="U118" s="529">
        <v>34.6</v>
      </c>
      <c r="V118" s="534"/>
      <c r="W118" s="534"/>
      <c r="X118" s="534"/>
      <c r="Y118" s="534"/>
      <c r="Z118" s="639"/>
      <c r="AA118" s="287"/>
      <c r="AB118" s="287"/>
      <c r="AC118" s="2"/>
      <c r="AD118" s="2"/>
      <c r="AE118" s="2"/>
      <c r="AF118" s="2"/>
      <c r="AG118" s="2"/>
      <c r="AH118" s="2"/>
      <c r="AI118" s="2"/>
      <c r="AJ118" s="2"/>
      <c r="AK118" s="2"/>
      <c r="AL118" s="2"/>
      <c r="AM118" s="2"/>
      <c r="AN118" s="2"/>
      <c r="AO118" s="2"/>
    </row>
    <row r="119" spans="1:41">
      <c r="A119" s="2"/>
      <c r="B119" s="396" t="s">
        <v>184</v>
      </c>
      <c r="C119" s="236">
        <f t="shared" si="4"/>
        <v>234552121.5</v>
      </c>
      <c r="D119" s="236">
        <v>211540428</v>
      </c>
      <c r="E119" s="236">
        <v>257563815</v>
      </c>
      <c r="F119" s="641"/>
      <c r="G119" s="267"/>
      <c r="H119" s="267"/>
      <c r="I119" s="267"/>
      <c r="J119" s="267"/>
      <c r="K119" s="642"/>
      <c r="L119" s="642"/>
      <c r="M119" s="267"/>
      <c r="N119" s="267"/>
      <c r="O119" s="267"/>
      <c r="P119" s="267"/>
      <c r="Q119" s="534"/>
      <c r="R119" s="534"/>
      <c r="S119" s="528"/>
      <c r="T119" s="528"/>
      <c r="U119" s="643"/>
      <c r="V119" s="543"/>
      <c r="W119" s="534"/>
      <c r="X119" s="534"/>
      <c r="Y119" s="534"/>
      <c r="Z119" s="639"/>
      <c r="AA119" s="287"/>
      <c r="AB119" s="287"/>
      <c r="AC119" s="2"/>
      <c r="AD119" s="2"/>
      <c r="AE119" s="2"/>
      <c r="AF119" s="2"/>
      <c r="AG119" s="2"/>
      <c r="AH119" s="2"/>
      <c r="AI119" s="2"/>
      <c r="AJ119" s="2"/>
      <c r="AK119" s="2"/>
      <c r="AL119" s="2"/>
      <c r="AM119" s="2"/>
      <c r="AN119" s="2"/>
      <c r="AO119" s="2"/>
    </row>
    <row r="120" spans="1:41">
      <c r="A120" s="2"/>
      <c r="B120" s="396" t="s">
        <v>97</v>
      </c>
      <c r="C120" s="236">
        <f t="shared" si="4"/>
        <v>72479667</v>
      </c>
      <c r="D120" s="236">
        <v>65850062</v>
      </c>
      <c r="E120" s="236">
        <v>79109272</v>
      </c>
      <c r="F120" s="267">
        <v>0</v>
      </c>
      <c r="G120" s="267">
        <v>0</v>
      </c>
      <c r="H120" s="267">
        <v>0</v>
      </c>
      <c r="I120" s="267">
        <v>0</v>
      </c>
      <c r="J120" s="267">
        <v>0</v>
      </c>
      <c r="K120" s="267">
        <v>0</v>
      </c>
      <c r="L120" s="267">
        <v>0</v>
      </c>
      <c r="M120" s="267">
        <v>0</v>
      </c>
      <c r="N120" s="267">
        <v>0</v>
      </c>
      <c r="O120" s="267">
        <v>0</v>
      </c>
      <c r="P120" s="267">
        <v>0</v>
      </c>
      <c r="Q120" s="267">
        <v>0</v>
      </c>
      <c r="R120" s="267">
        <v>0</v>
      </c>
      <c r="S120" s="542">
        <v>0</v>
      </c>
      <c r="T120" s="528">
        <v>3.7</v>
      </c>
      <c r="U120" s="529">
        <v>3.2</v>
      </c>
      <c r="V120" s="543"/>
      <c r="W120" s="534"/>
      <c r="X120" s="534"/>
      <c r="Y120" s="534"/>
      <c r="Z120" s="639"/>
      <c r="AA120" s="287"/>
      <c r="AB120" s="287"/>
      <c r="AC120" s="2"/>
      <c r="AD120" s="2"/>
      <c r="AE120" s="2"/>
      <c r="AF120" s="2"/>
      <c r="AG120" s="2"/>
      <c r="AH120" s="2"/>
      <c r="AI120" s="2"/>
      <c r="AJ120" s="2"/>
      <c r="AK120" s="2"/>
      <c r="AL120" s="2"/>
      <c r="AM120" s="2"/>
      <c r="AN120" s="2"/>
      <c r="AO120" s="2"/>
    </row>
    <row r="121" spans="1:41">
      <c r="A121" s="2"/>
      <c r="B121" s="396" t="s">
        <v>154</v>
      </c>
      <c r="C121" s="236">
        <f t="shared" si="4"/>
        <v>29999073</v>
      </c>
      <c r="D121" s="236">
        <v>23574751</v>
      </c>
      <c r="E121" s="236">
        <v>36423395</v>
      </c>
      <c r="F121" s="641"/>
      <c r="G121" s="267"/>
      <c r="H121" s="267"/>
      <c r="I121" s="267"/>
      <c r="J121" s="267"/>
      <c r="K121" s="642"/>
      <c r="L121" s="642"/>
      <c r="M121" s="267"/>
      <c r="N121" s="267"/>
      <c r="O121" s="267"/>
      <c r="P121" s="267"/>
      <c r="Q121" s="534"/>
      <c r="R121" s="534"/>
      <c r="S121" s="528"/>
      <c r="T121" s="528"/>
      <c r="U121" s="643"/>
      <c r="V121" s="543"/>
      <c r="W121" s="534"/>
      <c r="X121" s="534"/>
      <c r="Y121" s="534"/>
      <c r="Z121" s="639"/>
      <c r="AA121" s="287"/>
      <c r="AB121" s="287"/>
      <c r="AC121" s="2"/>
      <c r="AD121" s="2"/>
      <c r="AE121" s="2"/>
      <c r="AF121" s="2"/>
      <c r="AG121" s="2"/>
      <c r="AH121" s="2"/>
      <c r="AI121" s="2"/>
      <c r="AJ121" s="2"/>
      <c r="AK121" s="2"/>
      <c r="AL121" s="2"/>
      <c r="AM121" s="2"/>
      <c r="AN121" s="2"/>
      <c r="AO121" s="2"/>
    </row>
    <row r="122" spans="1:41">
      <c r="A122" s="2"/>
      <c r="B122" s="396" t="s">
        <v>67</v>
      </c>
      <c r="C122" s="236">
        <f t="shared" si="4"/>
        <v>4222938.5</v>
      </c>
      <c r="D122" s="236">
        <v>3805174</v>
      </c>
      <c r="E122" s="236">
        <v>4640703</v>
      </c>
      <c r="F122" s="641"/>
      <c r="G122" s="267"/>
      <c r="H122" s="267"/>
      <c r="I122" s="267"/>
      <c r="J122" s="267"/>
      <c r="K122" s="642"/>
      <c r="L122" s="642"/>
      <c r="M122" s="267"/>
      <c r="N122" s="267"/>
      <c r="O122" s="267"/>
      <c r="P122" s="267"/>
      <c r="Q122" s="534"/>
      <c r="R122" s="534"/>
      <c r="S122" s="528"/>
      <c r="T122" s="528"/>
      <c r="U122" s="643"/>
      <c r="V122" s="543"/>
      <c r="W122" s="534"/>
      <c r="X122" s="534"/>
      <c r="Y122" s="534"/>
      <c r="Z122" s="639"/>
      <c r="AA122" s="287"/>
      <c r="AB122" s="287"/>
      <c r="AC122" s="2"/>
      <c r="AD122" s="2"/>
      <c r="AE122" s="2"/>
      <c r="AF122" s="2"/>
      <c r="AG122" s="2"/>
      <c r="AH122" s="2"/>
      <c r="AI122" s="2"/>
      <c r="AJ122" s="2"/>
      <c r="AK122" s="2"/>
      <c r="AL122" s="2"/>
      <c r="AM122" s="2"/>
      <c r="AN122" s="2"/>
      <c r="AO122" s="2"/>
    </row>
    <row r="123" spans="1:41">
      <c r="A123" s="2"/>
      <c r="B123" s="396" t="s">
        <v>77</v>
      </c>
      <c r="C123" s="236">
        <f t="shared" si="4"/>
        <v>7334700</v>
      </c>
      <c r="D123" s="236">
        <v>6289000</v>
      </c>
      <c r="E123" s="236">
        <v>8380400</v>
      </c>
      <c r="F123" s="641"/>
      <c r="G123" s="267"/>
      <c r="H123" s="267"/>
      <c r="I123" s="267"/>
      <c r="J123" s="267"/>
      <c r="K123" s="642"/>
      <c r="L123" s="642"/>
      <c r="M123" s="267"/>
      <c r="N123" s="267"/>
      <c r="O123" s="267"/>
      <c r="P123" s="267"/>
      <c r="Q123" s="534"/>
      <c r="R123" s="534"/>
      <c r="S123" s="528"/>
      <c r="T123" s="528"/>
      <c r="U123" s="643"/>
      <c r="V123" s="543"/>
      <c r="W123" s="534"/>
      <c r="X123" s="534"/>
      <c r="Y123" s="534"/>
      <c r="Z123" s="639"/>
      <c r="AA123" s="287"/>
      <c r="AB123" s="287"/>
      <c r="AC123" s="2"/>
      <c r="AD123" s="2"/>
      <c r="AE123" s="2"/>
      <c r="AF123" s="2"/>
      <c r="AG123" s="2"/>
      <c r="AH123" s="2"/>
      <c r="AI123" s="2"/>
      <c r="AJ123" s="2"/>
      <c r="AK123" s="2"/>
      <c r="AL123" s="2"/>
      <c r="AM123" s="2"/>
      <c r="AN123" s="2"/>
      <c r="AO123" s="2"/>
    </row>
    <row r="124" spans="1:41">
      <c r="A124" s="2"/>
      <c r="B124" s="396" t="s">
        <v>105</v>
      </c>
      <c r="C124" s="236">
        <f t="shared" si="4"/>
        <v>58872096.5</v>
      </c>
      <c r="D124" s="236">
        <v>56942108</v>
      </c>
      <c r="E124" s="236">
        <v>60802085</v>
      </c>
      <c r="F124" s="641"/>
      <c r="G124" s="267"/>
      <c r="H124" s="267"/>
      <c r="I124" s="267"/>
      <c r="J124" s="267"/>
      <c r="K124" s="642"/>
      <c r="L124" s="642"/>
      <c r="M124" s="267"/>
      <c r="N124" s="267"/>
      <c r="O124" s="267"/>
      <c r="P124" s="267"/>
      <c r="Q124" s="534"/>
      <c r="R124" s="534"/>
      <c r="S124" s="528"/>
      <c r="T124" s="528"/>
      <c r="U124" s="643"/>
      <c r="V124" s="543"/>
      <c r="W124" s="534"/>
      <c r="X124" s="534"/>
      <c r="Y124" s="534"/>
      <c r="Z124" s="639"/>
      <c r="AA124" s="287"/>
      <c r="AB124" s="287"/>
      <c r="AC124" s="2"/>
      <c r="AD124" s="2"/>
      <c r="AE124" s="2"/>
      <c r="AF124" s="2"/>
      <c r="AG124" s="2"/>
      <c r="AH124" s="2"/>
      <c r="AI124" s="2"/>
      <c r="AJ124" s="2"/>
      <c r="AK124" s="2"/>
      <c r="AL124" s="2"/>
      <c r="AM124" s="2"/>
      <c r="AN124" s="2"/>
      <c r="AO124" s="2"/>
    </row>
    <row r="125" spans="1:41">
      <c r="A125" s="2"/>
      <c r="B125" s="396" t="s">
        <v>186</v>
      </c>
      <c r="C125" s="236">
        <f t="shared" si="4"/>
        <v>2657665</v>
      </c>
      <c r="D125" s="236">
        <v>2589389</v>
      </c>
      <c r="E125" s="236">
        <v>2725941</v>
      </c>
      <c r="F125" s="641"/>
      <c r="G125" s="267"/>
      <c r="H125" s="267"/>
      <c r="I125" s="267"/>
      <c r="J125" s="267"/>
      <c r="K125" s="267"/>
      <c r="L125" s="267"/>
      <c r="M125" s="267"/>
      <c r="N125" s="267"/>
      <c r="O125" s="267"/>
      <c r="P125" s="267"/>
      <c r="Q125" s="534"/>
      <c r="R125" s="534"/>
      <c r="S125" s="528"/>
      <c r="T125" s="528"/>
      <c r="U125" s="640"/>
      <c r="V125" s="534"/>
      <c r="W125" s="534"/>
      <c r="X125" s="534"/>
      <c r="Y125" s="534"/>
      <c r="Z125" s="639"/>
      <c r="AA125" s="287"/>
      <c r="AB125" s="287"/>
      <c r="AC125" s="2"/>
      <c r="AD125" s="2"/>
      <c r="AE125" s="2"/>
      <c r="AF125" s="2"/>
      <c r="AG125" s="2"/>
      <c r="AH125" s="2"/>
      <c r="AI125" s="2"/>
      <c r="AJ125" s="2"/>
      <c r="AK125" s="2"/>
      <c r="AL125" s="2"/>
      <c r="AM125" s="2"/>
      <c r="AN125" s="2"/>
      <c r="AO125" s="2"/>
    </row>
    <row r="126" spans="1:41">
      <c r="A126" s="2"/>
      <c r="B126" s="396" t="s">
        <v>73</v>
      </c>
      <c r="C126" s="236">
        <f t="shared" si="4"/>
        <v>126900736</v>
      </c>
      <c r="D126" s="236">
        <v>126843000</v>
      </c>
      <c r="E126" s="236">
        <v>126958472</v>
      </c>
      <c r="F126" s="267">
        <v>293.8</v>
      </c>
      <c r="G126" s="267">
        <v>309</v>
      </c>
      <c r="H126" s="267">
        <v>313.8</v>
      </c>
      <c r="I126" s="533">
        <v>313.8</v>
      </c>
      <c r="J126" s="533">
        <v>280.7</v>
      </c>
      <c r="K126" s="267">
        <v>280.7</v>
      </c>
      <c r="L126" s="267">
        <v>291.5</v>
      </c>
      <c r="M126" s="267">
        <v>267</v>
      </c>
      <c r="N126" s="267">
        <v>240.5</v>
      </c>
      <c r="O126" s="267">
        <v>263.10000000000002</v>
      </c>
      <c r="P126" s="267">
        <v>280.3</v>
      </c>
      <c r="Q126" s="534">
        <v>156.19999999999999</v>
      </c>
      <c r="R126" s="534">
        <v>17.2</v>
      </c>
      <c r="S126" s="528">
        <v>13.9</v>
      </c>
      <c r="T126" s="528">
        <v>0</v>
      </c>
      <c r="U126" s="529">
        <v>4.3</v>
      </c>
      <c r="V126" s="534"/>
      <c r="W126" s="534"/>
      <c r="X126" s="534"/>
      <c r="Y126" s="534"/>
      <c r="Z126" s="639"/>
      <c r="AA126" s="287"/>
      <c r="AB126" s="287"/>
      <c r="AC126" s="2"/>
      <c r="AD126" s="2"/>
      <c r="AE126" s="2"/>
      <c r="AF126" s="2"/>
      <c r="AG126" s="2"/>
      <c r="AH126" s="2"/>
      <c r="AI126" s="2"/>
      <c r="AJ126" s="2"/>
      <c r="AK126" s="2"/>
      <c r="AL126" s="2"/>
      <c r="AM126" s="2"/>
      <c r="AN126" s="2"/>
      <c r="AO126" s="2"/>
    </row>
    <row r="127" spans="1:41">
      <c r="A127" s="2"/>
      <c r="B127" s="396" t="s">
        <v>166</v>
      </c>
      <c r="C127" s="236">
        <f t="shared" si="4"/>
        <v>6181011.5</v>
      </c>
      <c r="D127" s="236">
        <v>4767476</v>
      </c>
      <c r="E127" s="236">
        <v>7594547</v>
      </c>
      <c r="F127" s="641"/>
      <c r="G127" s="267"/>
      <c r="H127" s="267"/>
      <c r="I127" s="267"/>
      <c r="J127" s="267"/>
      <c r="K127" s="642"/>
      <c r="L127" s="642"/>
      <c r="M127" s="267"/>
      <c r="N127" s="267"/>
      <c r="O127" s="267"/>
      <c r="P127" s="267"/>
      <c r="Q127" s="534"/>
      <c r="R127" s="534"/>
      <c r="S127" s="528"/>
      <c r="T127" s="528"/>
      <c r="U127" s="643"/>
      <c r="V127" s="543"/>
      <c r="W127" s="534"/>
      <c r="X127" s="534"/>
      <c r="Y127" s="534"/>
      <c r="Z127" s="639"/>
      <c r="AA127" s="287"/>
      <c r="AB127" s="287"/>
      <c r="AC127" s="2"/>
      <c r="AD127" s="2"/>
      <c r="AE127" s="2"/>
      <c r="AF127" s="2"/>
      <c r="AG127" s="2"/>
      <c r="AH127" s="2"/>
      <c r="AI127" s="2"/>
      <c r="AJ127" s="2"/>
      <c r="AK127" s="2"/>
      <c r="AL127" s="2"/>
      <c r="AM127" s="2"/>
      <c r="AN127" s="2"/>
      <c r="AO127" s="2"/>
    </row>
    <row r="128" spans="1:41">
      <c r="A128" s="2"/>
      <c r="B128" s="396" t="s">
        <v>75</v>
      </c>
      <c r="C128" s="236">
        <f t="shared" si="4"/>
        <v>16213876</v>
      </c>
      <c r="D128" s="236">
        <v>14883626</v>
      </c>
      <c r="E128" s="236">
        <v>17544126</v>
      </c>
      <c r="F128" s="641"/>
      <c r="G128" s="267"/>
      <c r="H128" s="267"/>
      <c r="I128" s="267"/>
      <c r="J128" s="267"/>
      <c r="K128" s="642"/>
      <c r="L128" s="642"/>
      <c r="M128" s="267"/>
      <c r="N128" s="267"/>
      <c r="O128" s="267"/>
      <c r="P128" s="267"/>
      <c r="Q128" s="534"/>
      <c r="R128" s="534"/>
      <c r="S128" s="528"/>
      <c r="T128" s="528"/>
      <c r="U128" s="643"/>
      <c r="V128" s="543"/>
      <c r="W128" s="534"/>
      <c r="X128" s="534"/>
      <c r="Y128" s="534"/>
      <c r="Z128" s="639"/>
      <c r="AA128" s="287"/>
      <c r="AB128" s="287"/>
      <c r="AC128" s="2"/>
      <c r="AD128" s="2"/>
      <c r="AE128" s="2"/>
      <c r="AF128" s="2"/>
      <c r="AG128" s="2"/>
      <c r="AH128" s="2"/>
      <c r="AI128" s="2"/>
      <c r="AJ128" s="2"/>
      <c r="AK128" s="2"/>
      <c r="AL128" s="2"/>
      <c r="AM128" s="2"/>
      <c r="AN128" s="2"/>
      <c r="AO128" s="2"/>
    </row>
    <row r="129" spans="1:41">
      <c r="A129" s="2"/>
      <c r="B129" s="396" t="s">
        <v>254</v>
      </c>
      <c r="C129" s="236">
        <f t="shared" ref="C129:C160" si="5">(D129+E129)/2</f>
        <v>38558061</v>
      </c>
      <c r="D129" s="236">
        <v>31065820</v>
      </c>
      <c r="E129" s="236">
        <v>46050302</v>
      </c>
      <c r="F129" s="641"/>
      <c r="G129" s="267"/>
      <c r="H129" s="267"/>
      <c r="I129" s="267"/>
      <c r="J129" s="267"/>
      <c r="K129" s="642"/>
      <c r="L129" s="642"/>
      <c r="M129" s="267"/>
      <c r="N129" s="267"/>
      <c r="O129" s="267"/>
      <c r="P129" s="267"/>
      <c r="Q129" s="534"/>
      <c r="R129" s="534"/>
      <c r="S129" s="528"/>
      <c r="T129" s="528"/>
      <c r="U129" s="643"/>
      <c r="V129" s="543"/>
      <c r="W129" s="534"/>
      <c r="X129" s="534"/>
      <c r="Y129" s="534"/>
      <c r="Z129" s="639" t="s">
        <v>540</v>
      </c>
      <c r="AA129" s="287"/>
      <c r="AB129" s="287"/>
      <c r="AC129" s="2"/>
      <c r="AD129" s="2"/>
      <c r="AE129" s="2"/>
      <c r="AF129" s="2"/>
      <c r="AG129" s="2"/>
      <c r="AH129" s="2"/>
      <c r="AI129" s="2"/>
      <c r="AJ129" s="2"/>
      <c r="AK129" s="2"/>
      <c r="AL129" s="2"/>
      <c r="AM129" s="2"/>
      <c r="AN129" s="2"/>
      <c r="AO129" s="2"/>
    </row>
    <row r="130" spans="1:41">
      <c r="A130" s="2"/>
      <c r="B130" s="396" t="s">
        <v>397</v>
      </c>
      <c r="C130" s="236">
        <f t="shared" si="5"/>
        <v>98414.5</v>
      </c>
      <c r="D130" s="236">
        <v>84406</v>
      </c>
      <c r="E130" s="236">
        <v>112423</v>
      </c>
      <c r="F130" s="641"/>
      <c r="G130" s="267"/>
      <c r="H130" s="267"/>
      <c r="I130" s="267"/>
      <c r="J130" s="267"/>
      <c r="K130" s="642"/>
      <c r="L130" s="642"/>
      <c r="M130" s="267"/>
      <c r="N130" s="267"/>
      <c r="O130" s="267"/>
      <c r="P130" s="267"/>
      <c r="Q130" s="534"/>
      <c r="R130" s="534"/>
      <c r="S130" s="528"/>
      <c r="T130" s="528"/>
      <c r="U130" s="643"/>
      <c r="V130" s="543"/>
      <c r="W130" s="534"/>
      <c r="X130" s="534"/>
      <c r="Y130" s="534"/>
      <c r="Z130" s="639" t="s">
        <v>496</v>
      </c>
      <c r="AA130" s="287"/>
      <c r="AB130" s="287"/>
      <c r="AC130" s="2"/>
      <c r="AD130" s="2"/>
      <c r="AE130" s="2"/>
      <c r="AF130" s="2"/>
      <c r="AG130" s="2"/>
      <c r="AH130" s="2"/>
      <c r="AI130" s="2"/>
      <c r="AJ130" s="2"/>
      <c r="AK130" s="2"/>
      <c r="AL130" s="2"/>
      <c r="AM130" s="2"/>
      <c r="AN130" s="2"/>
      <c r="AO130" s="2"/>
    </row>
    <row r="131" spans="1:41">
      <c r="A131" s="2"/>
      <c r="B131" s="396" t="s">
        <v>35</v>
      </c>
      <c r="C131" s="236">
        <f t="shared" si="5"/>
        <v>2910792.5</v>
      </c>
      <c r="D131" s="236">
        <v>1929470</v>
      </c>
      <c r="E131" s="236">
        <v>3892115</v>
      </c>
      <c r="F131" s="641"/>
      <c r="G131" s="267"/>
      <c r="H131" s="267"/>
      <c r="I131" s="267"/>
      <c r="J131" s="267"/>
      <c r="K131" s="642"/>
      <c r="L131" s="642"/>
      <c r="M131" s="267"/>
      <c r="N131" s="267"/>
      <c r="O131" s="267"/>
      <c r="P131" s="267"/>
      <c r="Q131" s="534"/>
      <c r="R131" s="534"/>
      <c r="S131" s="528"/>
      <c r="T131" s="528"/>
      <c r="U131" s="643"/>
      <c r="V131" s="543"/>
      <c r="W131" s="534"/>
      <c r="X131" s="534"/>
      <c r="Y131" s="534"/>
      <c r="Z131" s="639" t="s">
        <v>539</v>
      </c>
      <c r="AA131" s="287"/>
      <c r="AB131" s="287"/>
      <c r="AC131" s="2"/>
      <c r="AD131" s="2"/>
      <c r="AE131" s="2"/>
      <c r="AF131" s="2"/>
      <c r="AG131" s="2"/>
      <c r="AH131" s="2"/>
      <c r="AI131" s="2"/>
      <c r="AJ131" s="2"/>
      <c r="AK131" s="2"/>
      <c r="AL131" s="2"/>
      <c r="AM131" s="2"/>
      <c r="AN131" s="2"/>
      <c r="AO131" s="2"/>
    </row>
    <row r="132" spans="1:41">
      <c r="A132" s="2"/>
      <c r="B132" s="396" t="s">
        <v>255</v>
      </c>
      <c r="C132" s="236">
        <f t="shared" si="5"/>
        <v>5427700</v>
      </c>
      <c r="D132" s="236">
        <v>4898400</v>
      </c>
      <c r="E132" s="236">
        <v>5957000</v>
      </c>
      <c r="F132" s="641"/>
      <c r="G132" s="267"/>
      <c r="H132" s="267"/>
      <c r="I132" s="267"/>
      <c r="J132" s="267"/>
      <c r="K132" s="642"/>
      <c r="L132" s="642"/>
      <c r="M132" s="267"/>
      <c r="N132" s="267"/>
      <c r="O132" s="267"/>
      <c r="P132" s="267"/>
      <c r="Q132" s="534"/>
      <c r="R132" s="534"/>
      <c r="S132" s="528"/>
      <c r="T132" s="528"/>
      <c r="U132" s="643"/>
      <c r="V132" s="543"/>
      <c r="W132" s="534"/>
      <c r="X132" s="534"/>
      <c r="Y132" s="534"/>
      <c r="Z132" s="639" t="s">
        <v>540</v>
      </c>
      <c r="AA132" s="287"/>
      <c r="AB132" s="287"/>
      <c r="AC132" s="2"/>
      <c r="AD132" s="2"/>
      <c r="AE132" s="2"/>
      <c r="AF132" s="2"/>
      <c r="AG132" s="2"/>
      <c r="AH132" s="2"/>
      <c r="AI132" s="2"/>
      <c r="AJ132" s="2"/>
      <c r="AK132" s="2"/>
      <c r="AL132" s="2"/>
      <c r="AM132" s="2"/>
      <c r="AN132" s="2"/>
      <c r="AO132" s="2"/>
    </row>
    <row r="133" spans="1:41">
      <c r="A133" s="2"/>
      <c r="B133" s="396" t="s">
        <v>256</v>
      </c>
      <c r="C133" s="236">
        <f t="shared" si="5"/>
        <v>6072451</v>
      </c>
      <c r="D133" s="236">
        <v>5342879</v>
      </c>
      <c r="E133" s="236">
        <v>6802023</v>
      </c>
      <c r="F133" s="641"/>
      <c r="G133" s="267"/>
      <c r="H133" s="267"/>
      <c r="I133" s="267"/>
      <c r="J133" s="267"/>
      <c r="K133" s="642"/>
      <c r="L133" s="642"/>
      <c r="M133" s="267"/>
      <c r="N133" s="267"/>
      <c r="O133" s="267"/>
      <c r="P133" s="267"/>
      <c r="Q133" s="534"/>
      <c r="R133" s="534"/>
      <c r="S133" s="528"/>
      <c r="T133" s="528"/>
      <c r="U133" s="643"/>
      <c r="V133" s="543"/>
      <c r="W133" s="534"/>
      <c r="X133" s="534"/>
      <c r="Y133" s="534"/>
      <c r="Z133" s="639" t="s">
        <v>540</v>
      </c>
      <c r="AA133" s="287"/>
      <c r="AB133" s="287"/>
      <c r="AC133" s="2"/>
      <c r="AD133" s="2"/>
      <c r="AE133" s="2"/>
      <c r="AF133" s="2"/>
      <c r="AG133" s="2"/>
      <c r="AH133" s="2"/>
      <c r="AI133" s="2"/>
      <c r="AJ133" s="2"/>
      <c r="AK133" s="2"/>
      <c r="AL133" s="2"/>
      <c r="AM133" s="2"/>
      <c r="AN133" s="2"/>
      <c r="AO133" s="2"/>
    </row>
    <row r="134" spans="1:41">
      <c r="A134" s="2"/>
      <c r="B134" s="396" t="s">
        <v>257</v>
      </c>
      <c r="C134" s="236">
        <f t="shared" si="5"/>
        <v>2172995</v>
      </c>
      <c r="D134" s="236">
        <v>2367550</v>
      </c>
      <c r="E134" s="236">
        <v>1978440</v>
      </c>
      <c r="F134" s="641"/>
      <c r="G134" s="267"/>
      <c r="H134" s="267"/>
      <c r="I134" s="267"/>
      <c r="J134" s="267"/>
      <c r="K134" s="267"/>
      <c r="L134" s="267"/>
      <c r="M134" s="267"/>
      <c r="N134" s="267"/>
      <c r="O134" s="267"/>
      <c r="P134" s="267"/>
      <c r="Q134" s="534"/>
      <c r="R134" s="534"/>
      <c r="S134" s="528"/>
      <c r="T134" s="528"/>
      <c r="U134" s="640"/>
      <c r="V134" s="534"/>
      <c r="W134" s="534"/>
      <c r="X134" s="534"/>
      <c r="Y134" s="534"/>
      <c r="Z134" s="639" t="s">
        <v>540</v>
      </c>
      <c r="AA134" s="287"/>
      <c r="AB134" s="287"/>
      <c r="AC134" s="2"/>
      <c r="AD134" s="2"/>
      <c r="AE134" s="2"/>
      <c r="AF134" s="2"/>
      <c r="AG134" s="2"/>
      <c r="AH134" s="2"/>
      <c r="AI134" s="2"/>
      <c r="AJ134" s="2"/>
      <c r="AK134" s="2"/>
      <c r="AL134" s="2"/>
      <c r="AM134" s="2"/>
      <c r="AN134" s="2"/>
      <c r="AO134" s="2"/>
    </row>
    <row r="135" spans="1:41">
      <c r="A135" s="2"/>
      <c r="B135" s="396" t="s">
        <v>152</v>
      </c>
      <c r="C135" s="236">
        <f t="shared" si="5"/>
        <v>4543061.5</v>
      </c>
      <c r="D135" s="236">
        <v>3235380</v>
      </c>
      <c r="E135" s="236">
        <v>5850743</v>
      </c>
      <c r="F135" s="641"/>
      <c r="G135" s="267"/>
      <c r="H135" s="267"/>
      <c r="I135" s="267"/>
      <c r="J135" s="267"/>
      <c r="K135" s="267"/>
      <c r="L135" s="267"/>
      <c r="M135" s="267"/>
      <c r="N135" s="267"/>
      <c r="O135" s="267"/>
      <c r="P135" s="267"/>
      <c r="Q135" s="534"/>
      <c r="R135" s="534"/>
      <c r="S135" s="528"/>
      <c r="T135" s="528"/>
      <c r="U135" s="640"/>
      <c r="V135" s="534"/>
      <c r="W135" s="534"/>
      <c r="X135" s="534"/>
      <c r="Y135" s="534"/>
      <c r="Z135" s="639"/>
      <c r="AA135" s="287"/>
      <c r="AB135" s="287"/>
      <c r="AC135" s="2"/>
      <c r="AD135" s="2"/>
      <c r="AE135" s="2"/>
      <c r="AF135" s="2"/>
      <c r="AG135" s="2"/>
      <c r="AH135" s="2"/>
      <c r="AI135" s="2"/>
      <c r="AJ135" s="2"/>
      <c r="AK135" s="2"/>
      <c r="AL135" s="2"/>
      <c r="AM135" s="2"/>
      <c r="AN135" s="2"/>
      <c r="AO135" s="2"/>
    </row>
    <row r="136" spans="1:41">
      <c r="A136" s="2"/>
      <c r="B136" s="396" t="s">
        <v>258</v>
      </c>
      <c r="C136" s="236">
        <f t="shared" si="5"/>
        <v>3697703</v>
      </c>
      <c r="D136" s="236">
        <v>2891968</v>
      </c>
      <c r="E136" s="236">
        <v>4503438</v>
      </c>
      <c r="F136" s="641"/>
      <c r="G136" s="267"/>
      <c r="H136" s="267"/>
      <c r="I136" s="267"/>
      <c r="J136" s="267"/>
      <c r="K136" s="267"/>
      <c r="L136" s="267"/>
      <c r="M136" s="267"/>
      <c r="N136" s="267"/>
      <c r="O136" s="267"/>
      <c r="P136" s="267"/>
      <c r="Q136" s="534"/>
      <c r="R136" s="534"/>
      <c r="S136" s="528"/>
      <c r="T136" s="528"/>
      <c r="U136" s="640"/>
      <c r="V136" s="534"/>
      <c r="W136" s="534"/>
      <c r="X136" s="534"/>
      <c r="Y136" s="534"/>
      <c r="Z136" s="639" t="s">
        <v>540</v>
      </c>
      <c r="AA136" s="287"/>
      <c r="AB136" s="287"/>
      <c r="AC136" s="2"/>
      <c r="AD136" s="2"/>
      <c r="AE136" s="2"/>
      <c r="AF136" s="2"/>
      <c r="AG136" s="2"/>
      <c r="AH136" s="2"/>
      <c r="AI136" s="2"/>
      <c r="AJ136" s="2"/>
      <c r="AK136" s="2"/>
      <c r="AL136" s="2"/>
      <c r="AM136" s="2"/>
      <c r="AN136" s="2"/>
      <c r="AO136" s="2"/>
    </row>
    <row r="137" spans="1:41">
      <c r="A137" s="2"/>
      <c r="B137" s="396" t="s">
        <v>103</v>
      </c>
      <c r="C137" s="236">
        <f t="shared" si="5"/>
        <v>5807851</v>
      </c>
      <c r="D137" s="236">
        <v>5337264</v>
      </c>
      <c r="E137" s="236">
        <v>6278438</v>
      </c>
      <c r="F137" s="641"/>
      <c r="G137" s="267"/>
      <c r="H137" s="267"/>
      <c r="I137" s="267"/>
      <c r="J137" s="267"/>
      <c r="K137" s="267"/>
      <c r="L137" s="267"/>
      <c r="M137" s="267"/>
      <c r="N137" s="267"/>
      <c r="O137" s="267"/>
      <c r="P137" s="267"/>
      <c r="Q137" s="534"/>
      <c r="R137" s="534"/>
      <c r="S137" s="528"/>
      <c r="T137" s="528"/>
      <c r="U137" s="640"/>
      <c r="V137" s="534"/>
      <c r="W137" s="534"/>
      <c r="X137" s="534"/>
      <c r="Y137" s="534"/>
      <c r="Z137" s="639"/>
      <c r="AA137" s="287"/>
      <c r="AB137" s="287"/>
      <c r="AC137" s="2"/>
      <c r="AD137" s="2"/>
      <c r="AE137" s="2"/>
      <c r="AF137" s="2"/>
      <c r="AG137" s="2"/>
      <c r="AH137" s="2"/>
      <c r="AI137" s="2"/>
      <c r="AJ137" s="2"/>
      <c r="AK137" s="2"/>
      <c r="AL137" s="2"/>
      <c r="AM137" s="2"/>
      <c r="AN137" s="2"/>
      <c r="AO137" s="2"/>
    </row>
    <row r="138" spans="1:41">
      <c r="A138" s="2"/>
      <c r="B138" s="396" t="s">
        <v>208</v>
      </c>
      <c r="C138" s="236">
        <f t="shared" si="5"/>
        <v>3204867.5</v>
      </c>
      <c r="D138" s="236">
        <v>3499536</v>
      </c>
      <c r="E138" s="236">
        <v>2910199</v>
      </c>
      <c r="F138" s="267">
        <v>8.4</v>
      </c>
      <c r="G138" s="267">
        <v>11.4</v>
      </c>
      <c r="H138" s="267">
        <v>12.9</v>
      </c>
      <c r="I138" s="533">
        <v>12.9</v>
      </c>
      <c r="J138" s="533">
        <v>10.3</v>
      </c>
      <c r="K138" s="267">
        <v>10.3</v>
      </c>
      <c r="L138" s="267">
        <v>8</v>
      </c>
      <c r="M138" s="267">
        <v>9.1</v>
      </c>
      <c r="N138" s="267">
        <v>9.1</v>
      </c>
      <c r="O138" s="267">
        <v>10</v>
      </c>
      <c r="P138" s="267">
        <v>0</v>
      </c>
      <c r="Q138" s="267">
        <v>0</v>
      </c>
      <c r="R138" s="267">
        <v>0</v>
      </c>
      <c r="S138" s="528">
        <v>0</v>
      </c>
      <c r="T138" s="528">
        <v>0</v>
      </c>
      <c r="U138" s="529">
        <v>0</v>
      </c>
      <c r="V138" s="534"/>
      <c r="W138" s="534"/>
      <c r="X138" s="534"/>
      <c r="Y138" s="534"/>
      <c r="Z138" s="639"/>
      <c r="AA138" s="287"/>
      <c r="AB138" s="287"/>
      <c r="AC138" s="2"/>
      <c r="AD138" s="2"/>
      <c r="AE138" s="2"/>
      <c r="AF138" s="2"/>
      <c r="AG138" s="2"/>
      <c r="AH138" s="2"/>
      <c r="AI138" s="2"/>
      <c r="AJ138" s="2"/>
      <c r="AK138" s="2"/>
      <c r="AL138" s="2"/>
      <c r="AM138" s="2"/>
      <c r="AN138" s="2"/>
      <c r="AO138" s="2"/>
    </row>
    <row r="139" spans="1:41">
      <c r="A139" s="2"/>
      <c r="B139" s="396" t="s">
        <v>39</v>
      </c>
      <c r="C139" s="236">
        <f t="shared" si="5"/>
        <v>502988</v>
      </c>
      <c r="D139" s="236">
        <v>436300</v>
      </c>
      <c r="E139" s="236">
        <v>569676</v>
      </c>
      <c r="F139" s="641"/>
      <c r="G139" s="267"/>
      <c r="H139" s="267"/>
      <c r="I139" s="267"/>
      <c r="J139" s="267"/>
      <c r="K139" s="267"/>
      <c r="L139" s="267"/>
      <c r="M139" s="267"/>
      <c r="N139" s="267"/>
      <c r="O139" s="267"/>
      <c r="P139" s="267"/>
      <c r="Q139" s="534"/>
      <c r="R139" s="534"/>
      <c r="S139" s="528"/>
      <c r="T139" s="528"/>
      <c r="U139" s="640"/>
      <c r="V139" s="534"/>
      <c r="W139" s="534"/>
      <c r="X139" s="534"/>
      <c r="Y139" s="534"/>
      <c r="Z139" s="639" t="s">
        <v>539</v>
      </c>
      <c r="AA139" s="287"/>
      <c r="AB139" s="287"/>
      <c r="AC139" s="2"/>
      <c r="AD139" s="2"/>
      <c r="AE139" s="2"/>
      <c r="AF139" s="2"/>
      <c r="AG139" s="2"/>
      <c r="AH139" s="2"/>
      <c r="AI139" s="2"/>
      <c r="AJ139" s="2"/>
      <c r="AK139" s="2"/>
      <c r="AL139" s="2"/>
      <c r="AM139" s="2"/>
      <c r="AN139" s="2"/>
      <c r="AO139" s="2"/>
    </row>
    <row r="140" spans="1:41">
      <c r="A140" s="2"/>
      <c r="B140" s="396" t="s">
        <v>176</v>
      </c>
      <c r="C140" s="236">
        <f t="shared" si="5"/>
        <v>2045252</v>
      </c>
      <c r="D140" s="236">
        <v>2012051</v>
      </c>
      <c r="E140" s="236">
        <v>2078453</v>
      </c>
      <c r="F140" s="641"/>
      <c r="G140" s="267"/>
      <c r="H140" s="267"/>
      <c r="I140" s="267"/>
      <c r="J140" s="267"/>
      <c r="K140" s="267"/>
      <c r="L140" s="267"/>
      <c r="M140" s="267"/>
      <c r="N140" s="267"/>
      <c r="O140" s="267"/>
      <c r="P140" s="267"/>
      <c r="Q140" s="534"/>
      <c r="R140" s="534"/>
      <c r="S140" s="528"/>
      <c r="T140" s="528"/>
      <c r="U140" s="640"/>
      <c r="V140" s="534"/>
      <c r="W140" s="534"/>
      <c r="X140" s="534"/>
      <c r="Y140" s="534"/>
      <c r="Z140" s="639"/>
      <c r="AA140" s="287"/>
      <c r="AB140" s="287"/>
      <c r="AC140" s="2"/>
      <c r="AD140" s="2"/>
      <c r="AE140" s="2"/>
      <c r="AF140" s="2"/>
      <c r="AG140" s="2"/>
      <c r="AH140" s="2"/>
      <c r="AI140" s="2"/>
      <c r="AJ140" s="2"/>
      <c r="AK140" s="2"/>
      <c r="AL140" s="2"/>
      <c r="AM140" s="2"/>
      <c r="AN140" s="2"/>
      <c r="AO140" s="2"/>
    </row>
    <row r="141" spans="1:41">
      <c r="A141" s="2"/>
      <c r="B141" s="396" t="s">
        <v>259</v>
      </c>
      <c r="C141" s="236">
        <f t="shared" si="5"/>
        <v>19990100.5</v>
      </c>
      <c r="D141" s="236">
        <v>15744811</v>
      </c>
      <c r="E141" s="236">
        <v>24235390</v>
      </c>
      <c r="F141" s="641"/>
      <c r="G141" s="267"/>
      <c r="H141" s="267"/>
      <c r="I141" s="267"/>
      <c r="J141" s="267"/>
      <c r="K141" s="267"/>
      <c r="L141" s="267"/>
      <c r="M141" s="267"/>
      <c r="N141" s="267"/>
      <c r="O141" s="267"/>
      <c r="P141" s="267"/>
      <c r="Q141" s="534"/>
      <c r="R141" s="534"/>
      <c r="S141" s="528"/>
      <c r="T141" s="528"/>
      <c r="U141" s="640"/>
      <c r="V141" s="534"/>
      <c r="W141" s="534"/>
      <c r="X141" s="534"/>
      <c r="Y141" s="534"/>
      <c r="Z141" s="639" t="s">
        <v>540</v>
      </c>
      <c r="AA141" s="287"/>
      <c r="AB141" s="287"/>
      <c r="AC141" s="2"/>
      <c r="AD141" s="2"/>
      <c r="AE141" s="2"/>
      <c r="AF141" s="2"/>
      <c r="AG141" s="2"/>
      <c r="AH141" s="2"/>
      <c r="AI141" s="2"/>
      <c r="AJ141" s="2"/>
      <c r="AK141" s="2"/>
      <c r="AL141" s="2"/>
      <c r="AM141" s="2"/>
      <c r="AN141" s="2"/>
      <c r="AO141" s="2"/>
    </row>
    <row r="142" spans="1:41">
      <c r="A142" s="2"/>
      <c r="B142" s="396" t="s">
        <v>260</v>
      </c>
      <c r="C142" s="236">
        <f t="shared" si="5"/>
        <v>14204231</v>
      </c>
      <c r="D142" s="236">
        <v>11193230</v>
      </c>
      <c r="E142" s="236">
        <v>17215232</v>
      </c>
      <c r="F142" s="641"/>
      <c r="G142" s="267"/>
      <c r="H142" s="267"/>
      <c r="I142" s="267"/>
      <c r="J142" s="267"/>
      <c r="K142" s="267"/>
      <c r="L142" s="267"/>
      <c r="M142" s="267"/>
      <c r="N142" s="267"/>
      <c r="O142" s="267"/>
      <c r="P142" s="267"/>
      <c r="Q142" s="534"/>
      <c r="R142" s="534"/>
      <c r="S142" s="528"/>
      <c r="T142" s="528"/>
      <c r="U142" s="640"/>
      <c r="V142" s="534"/>
      <c r="W142" s="534"/>
      <c r="X142" s="534"/>
      <c r="Y142" s="534"/>
      <c r="Z142" s="639" t="s">
        <v>540</v>
      </c>
      <c r="AA142" s="287"/>
      <c r="AB142" s="287"/>
      <c r="AC142" s="2"/>
      <c r="AD142" s="2"/>
      <c r="AE142" s="2"/>
      <c r="AF142" s="2"/>
      <c r="AG142" s="2"/>
      <c r="AH142" s="2"/>
      <c r="AI142" s="2"/>
      <c r="AJ142" s="2"/>
      <c r="AK142" s="2"/>
      <c r="AL142" s="2"/>
      <c r="AM142" s="2"/>
      <c r="AN142" s="2"/>
      <c r="AO142" s="2"/>
    </row>
    <row r="143" spans="1:41">
      <c r="A143" s="2"/>
      <c r="B143" s="396" t="s">
        <v>91</v>
      </c>
      <c r="C143" s="236">
        <f t="shared" si="5"/>
        <v>26875879</v>
      </c>
      <c r="D143" s="236">
        <v>23420751</v>
      </c>
      <c r="E143" s="236">
        <v>30331007</v>
      </c>
      <c r="F143" s="641"/>
      <c r="G143" s="267"/>
      <c r="H143" s="267"/>
      <c r="I143" s="267"/>
      <c r="J143" s="267"/>
      <c r="K143" s="267"/>
      <c r="L143" s="267"/>
      <c r="M143" s="267"/>
      <c r="N143" s="267"/>
      <c r="O143" s="267"/>
      <c r="P143" s="267"/>
      <c r="Q143" s="534"/>
      <c r="R143" s="534"/>
      <c r="S143" s="528"/>
      <c r="T143" s="528"/>
      <c r="U143" s="640"/>
      <c r="V143" s="534"/>
      <c r="W143" s="534"/>
      <c r="X143" s="534"/>
      <c r="Y143" s="534"/>
      <c r="Z143" s="639"/>
      <c r="AA143" s="287"/>
      <c r="AB143" s="287"/>
      <c r="AC143" s="2"/>
      <c r="AD143" s="2"/>
      <c r="AE143" s="2"/>
      <c r="AF143" s="2"/>
      <c r="AG143" s="2"/>
      <c r="AH143" s="2"/>
      <c r="AI143" s="2"/>
      <c r="AJ143" s="2"/>
      <c r="AK143" s="2"/>
      <c r="AL143" s="2"/>
      <c r="AM143" s="2"/>
      <c r="AN143" s="2"/>
      <c r="AO143" s="2"/>
    </row>
    <row r="144" spans="1:41">
      <c r="A144" s="2"/>
      <c r="B144" s="396" t="s">
        <v>398</v>
      </c>
      <c r="C144" s="236">
        <f t="shared" si="5"/>
        <v>347581.5</v>
      </c>
      <c r="D144" s="236">
        <v>286000</v>
      </c>
      <c r="E144" s="236">
        <v>409163</v>
      </c>
      <c r="F144" s="641"/>
      <c r="G144" s="267"/>
      <c r="H144" s="267"/>
      <c r="I144" s="267"/>
      <c r="J144" s="267"/>
      <c r="K144" s="267"/>
      <c r="L144" s="267"/>
      <c r="M144" s="267"/>
      <c r="N144" s="267"/>
      <c r="O144" s="267"/>
      <c r="P144" s="267"/>
      <c r="Q144" s="534"/>
      <c r="R144" s="534"/>
      <c r="S144" s="528"/>
      <c r="T144" s="528"/>
      <c r="U144" s="640"/>
      <c r="V144" s="534"/>
      <c r="W144" s="534"/>
      <c r="X144" s="534"/>
      <c r="Y144" s="534"/>
      <c r="Z144" s="639" t="s">
        <v>496</v>
      </c>
      <c r="AA144" s="287"/>
      <c r="AB144" s="287"/>
      <c r="AC144" s="2"/>
      <c r="AD144" s="2"/>
      <c r="AE144" s="2"/>
      <c r="AF144" s="2"/>
      <c r="AG144" s="2"/>
      <c r="AH144" s="2"/>
      <c r="AI144" s="2"/>
      <c r="AJ144" s="2"/>
      <c r="AK144" s="2"/>
      <c r="AL144" s="2"/>
      <c r="AM144" s="2"/>
      <c r="AN144" s="2"/>
      <c r="AO144" s="2"/>
    </row>
    <row r="145" spans="1:41">
      <c r="A145" s="2"/>
      <c r="B145" s="396" t="s">
        <v>261</v>
      </c>
      <c r="C145" s="236">
        <f t="shared" si="5"/>
        <v>14323310</v>
      </c>
      <c r="D145" s="236">
        <v>11046926</v>
      </c>
      <c r="E145" s="236">
        <v>17599694</v>
      </c>
      <c r="F145" s="641"/>
      <c r="G145" s="267"/>
      <c r="H145" s="267"/>
      <c r="I145" s="267"/>
      <c r="J145" s="267"/>
      <c r="K145" s="267"/>
      <c r="L145" s="267"/>
      <c r="M145" s="267"/>
      <c r="N145" s="267"/>
      <c r="O145" s="267"/>
      <c r="P145" s="267"/>
      <c r="Q145" s="534"/>
      <c r="R145" s="534"/>
      <c r="S145" s="528"/>
      <c r="T145" s="528"/>
      <c r="U145" s="640"/>
      <c r="V145" s="534"/>
      <c r="W145" s="534"/>
      <c r="X145" s="534"/>
      <c r="Y145" s="534"/>
      <c r="Z145" s="639" t="s">
        <v>540</v>
      </c>
      <c r="AA145" s="287"/>
      <c r="AB145" s="287"/>
      <c r="AC145" s="2"/>
      <c r="AD145" s="2"/>
      <c r="AE145" s="2"/>
      <c r="AF145" s="2"/>
      <c r="AG145" s="2"/>
      <c r="AH145" s="2"/>
      <c r="AI145" s="2"/>
      <c r="AJ145" s="2"/>
      <c r="AK145" s="2"/>
      <c r="AL145" s="2"/>
      <c r="AM145" s="2"/>
      <c r="AN145" s="2"/>
      <c r="AO145" s="2"/>
    </row>
    <row r="146" spans="1:41">
      <c r="A146" s="2"/>
      <c r="B146" s="396" t="s">
        <v>399</v>
      </c>
      <c r="C146" s="236">
        <f t="shared" si="5"/>
        <v>406348</v>
      </c>
      <c r="D146" s="236">
        <v>381363</v>
      </c>
      <c r="E146" s="236">
        <v>431333</v>
      </c>
      <c r="F146" s="641"/>
      <c r="G146" s="267"/>
      <c r="H146" s="267"/>
      <c r="I146" s="267"/>
      <c r="J146" s="267"/>
      <c r="K146" s="267"/>
      <c r="L146" s="267"/>
      <c r="M146" s="267"/>
      <c r="N146" s="267"/>
      <c r="O146" s="267"/>
      <c r="P146" s="267"/>
      <c r="Q146" s="534"/>
      <c r="R146" s="534"/>
      <c r="S146" s="528"/>
      <c r="T146" s="528"/>
      <c r="U146" s="640"/>
      <c r="V146" s="534"/>
      <c r="W146" s="534"/>
      <c r="X146" s="534"/>
      <c r="Y146" s="534"/>
      <c r="Z146" s="639" t="s">
        <v>496</v>
      </c>
      <c r="AA146" s="287"/>
      <c r="AB146" s="287"/>
      <c r="AC146" s="2"/>
      <c r="AD146" s="2"/>
      <c r="AE146" s="2"/>
      <c r="AF146" s="2"/>
      <c r="AG146" s="2"/>
      <c r="AH146" s="2"/>
      <c r="AI146" s="2"/>
      <c r="AJ146" s="2"/>
      <c r="AK146" s="2"/>
      <c r="AL146" s="2"/>
      <c r="AM146" s="2"/>
      <c r="AN146" s="2"/>
      <c r="AO146" s="2"/>
    </row>
    <row r="147" spans="1:41">
      <c r="A147" s="2"/>
      <c r="B147" s="396" t="s">
        <v>400</v>
      </c>
      <c r="C147" s="236">
        <f t="shared" si="5"/>
        <v>390794</v>
      </c>
      <c r="D147" s="236">
        <v>385287</v>
      </c>
      <c r="E147" s="236">
        <v>396301</v>
      </c>
      <c r="F147" s="641"/>
      <c r="G147" s="267"/>
      <c r="H147" s="267"/>
      <c r="I147" s="267"/>
      <c r="J147" s="267"/>
      <c r="K147" s="267"/>
      <c r="L147" s="267"/>
      <c r="M147" s="267"/>
      <c r="N147" s="267"/>
      <c r="O147" s="267"/>
      <c r="P147" s="267"/>
      <c r="Q147" s="534"/>
      <c r="R147" s="534"/>
      <c r="S147" s="528"/>
      <c r="T147" s="528"/>
      <c r="U147" s="640"/>
      <c r="V147" s="534"/>
      <c r="W147" s="534"/>
      <c r="X147" s="534"/>
      <c r="Y147" s="534"/>
      <c r="Z147" s="639" t="s">
        <v>496</v>
      </c>
      <c r="AA147" s="287"/>
      <c r="AB147" s="287"/>
      <c r="AC147" s="2"/>
      <c r="AD147" s="2"/>
      <c r="AE147" s="2"/>
      <c r="AF147" s="2"/>
      <c r="AG147" s="2"/>
      <c r="AH147" s="2"/>
      <c r="AI147" s="2"/>
      <c r="AJ147" s="2"/>
      <c r="AK147" s="2"/>
      <c r="AL147" s="2"/>
      <c r="AM147" s="2"/>
      <c r="AN147" s="2"/>
      <c r="AO147" s="2"/>
    </row>
    <row r="148" spans="1:41">
      <c r="A148" s="2"/>
      <c r="B148" s="396" t="s">
        <v>262</v>
      </c>
      <c r="C148" s="236">
        <f t="shared" si="5"/>
        <v>3389492.5</v>
      </c>
      <c r="D148" s="236">
        <v>2711421</v>
      </c>
      <c r="E148" s="236">
        <v>4067564</v>
      </c>
      <c r="F148" s="641"/>
      <c r="G148" s="267"/>
      <c r="H148" s="267"/>
      <c r="I148" s="267"/>
      <c r="J148" s="267"/>
      <c r="K148" s="267"/>
      <c r="L148" s="267"/>
      <c r="M148" s="267"/>
      <c r="N148" s="267"/>
      <c r="O148" s="267"/>
      <c r="P148" s="267"/>
      <c r="Q148" s="534"/>
      <c r="R148" s="534"/>
      <c r="S148" s="528"/>
      <c r="T148" s="528"/>
      <c r="U148" s="640"/>
      <c r="V148" s="534"/>
      <c r="W148" s="534"/>
      <c r="X148" s="534"/>
      <c r="Y148" s="534"/>
      <c r="Z148" s="639" t="s">
        <v>540</v>
      </c>
      <c r="AA148" s="287"/>
      <c r="AB148" s="287"/>
      <c r="AC148" s="2"/>
      <c r="AD148" s="2"/>
      <c r="AE148" s="2"/>
      <c r="AF148" s="2"/>
      <c r="AG148" s="2"/>
      <c r="AH148" s="2"/>
      <c r="AI148" s="2"/>
      <c r="AJ148" s="2"/>
      <c r="AK148" s="2"/>
      <c r="AL148" s="2"/>
      <c r="AM148" s="2"/>
      <c r="AN148" s="2"/>
      <c r="AO148" s="2"/>
    </row>
    <row r="149" spans="1:41">
      <c r="A149" s="2"/>
      <c r="B149" s="396" t="s">
        <v>148</v>
      </c>
      <c r="C149" s="236">
        <f t="shared" si="5"/>
        <v>1224739</v>
      </c>
      <c r="D149" s="236">
        <v>1186873</v>
      </c>
      <c r="E149" s="236">
        <v>1262605</v>
      </c>
      <c r="F149" s="641"/>
      <c r="G149" s="267"/>
      <c r="H149" s="267"/>
      <c r="I149" s="267"/>
      <c r="J149" s="267"/>
      <c r="K149" s="267"/>
      <c r="L149" s="267"/>
      <c r="M149" s="267"/>
      <c r="N149" s="267"/>
      <c r="O149" s="267"/>
      <c r="P149" s="267"/>
      <c r="Q149" s="534"/>
      <c r="R149" s="534"/>
      <c r="S149" s="528"/>
      <c r="T149" s="528"/>
      <c r="U149" s="640"/>
      <c r="V149" s="534"/>
      <c r="W149" s="534"/>
      <c r="X149" s="534"/>
      <c r="Y149" s="534"/>
      <c r="Z149" s="639"/>
      <c r="AA149" s="287"/>
      <c r="AB149" s="287"/>
      <c r="AC149" s="2"/>
      <c r="AD149" s="2"/>
      <c r="AE149" s="2"/>
      <c r="AF149" s="2"/>
      <c r="AG149" s="2"/>
      <c r="AH149" s="2"/>
      <c r="AI149" s="2"/>
      <c r="AJ149" s="2"/>
      <c r="AK149" s="2"/>
      <c r="AL149" s="2"/>
      <c r="AM149" s="2"/>
      <c r="AN149" s="2"/>
      <c r="AO149" s="2"/>
    </row>
    <row r="150" spans="1:41">
      <c r="A150" s="2"/>
      <c r="B150" s="396" t="s">
        <v>150</v>
      </c>
      <c r="C150" s="236">
        <f t="shared" si="5"/>
        <v>114912907</v>
      </c>
      <c r="D150" s="236">
        <v>102808590</v>
      </c>
      <c r="E150" s="236">
        <v>127017224</v>
      </c>
      <c r="F150" s="267">
        <v>7.8</v>
      </c>
      <c r="G150" s="267">
        <v>8.3000000000000007</v>
      </c>
      <c r="H150" s="267">
        <v>9.4</v>
      </c>
      <c r="I150" s="533">
        <v>9.4</v>
      </c>
      <c r="J150" s="533">
        <v>10.8</v>
      </c>
      <c r="K150" s="267">
        <v>10.8</v>
      </c>
      <c r="L150" s="267">
        <v>10.4</v>
      </c>
      <c r="M150" s="267">
        <v>9.9499999999999993</v>
      </c>
      <c r="N150" s="267">
        <v>9.4</v>
      </c>
      <c r="O150" s="267">
        <v>10.1</v>
      </c>
      <c r="P150" s="267">
        <v>5.6</v>
      </c>
      <c r="Q150" s="534">
        <v>9.3000000000000007</v>
      </c>
      <c r="R150" s="534">
        <v>8.4</v>
      </c>
      <c r="S150" s="528">
        <v>11.4</v>
      </c>
      <c r="T150" s="528">
        <v>9.3000000000000007</v>
      </c>
      <c r="U150" s="529">
        <v>11.2</v>
      </c>
      <c r="V150" s="534"/>
      <c r="W150" s="534"/>
      <c r="X150" s="534"/>
      <c r="Y150" s="534"/>
      <c r="Z150" s="639"/>
      <c r="AA150" s="287"/>
      <c r="AB150" s="287"/>
      <c r="AC150" s="2"/>
      <c r="AD150" s="2"/>
      <c r="AE150" s="2"/>
      <c r="AF150" s="2"/>
      <c r="AG150" s="2"/>
      <c r="AH150" s="2"/>
      <c r="AI150" s="2"/>
      <c r="AJ150" s="2"/>
      <c r="AK150" s="2"/>
      <c r="AL150" s="2"/>
      <c r="AM150" s="2"/>
      <c r="AN150" s="2"/>
      <c r="AO150" s="2"/>
    </row>
    <row r="151" spans="1:41">
      <c r="A151" s="2"/>
      <c r="B151" s="396" t="s">
        <v>263</v>
      </c>
      <c r="C151" s="236">
        <f t="shared" si="5"/>
        <v>3596871</v>
      </c>
      <c r="D151" s="236">
        <v>3639592</v>
      </c>
      <c r="E151" s="236">
        <v>3554150</v>
      </c>
      <c r="F151" s="641"/>
      <c r="G151" s="267"/>
      <c r="H151" s="267"/>
      <c r="I151" s="267"/>
      <c r="J151" s="267"/>
      <c r="K151" s="267"/>
      <c r="L151" s="267"/>
      <c r="M151" s="267"/>
      <c r="N151" s="267"/>
      <c r="O151" s="267"/>
      <c r="P151" s="267"/>
      <c r="Q151" s="534"/>
      <c r="R151" s="534"/>
      <c r="S151" s="528"/>
      <c r="T151" s="528"/>
      <c r="U151" s="640"/>
      <c r="V151" s="534"/>
      <c r="W151" s="534"/>
      <c r="X151" s="534"/>
      <c r="Y151" s="534"/>
      <c r="Z151" s="639" t="s">
        <v>540</v>
      </c>
      <c r="AA151" s="287"/>
      <c r="AB151" s="287"/>
      <c r="AC151" s="2"/>
      <c r="AD151" s="2"/>
      <c r="AE151" s="2"/>
      <c r="AF151" s="2"/>
      <c r="AG151" s="2"/>
      <c r="AH151" s="2"/>
      <c r="AI151" s="2"/>
      <c r="AJ151" s="2"/>
      <c r="AK151" s="2"/>
      <c r="AL151" s="2"/>
      <c r="AM151" s="2"/>
      <c r="AN151" s="2"/>
      <c r="AO151" s="2"/>
    </row>
    <row r="152" spans="1:41">
      <c r="A152" s="2"/>
      <c r="B152" s="396" t="s">
        <v>130</v>
      </c>
      <c r="C152" s="236">
        <f t="shared" si="5"/>
        <v>2678286</v>
      </c>
      <c r="D152" s="236">
        <v>2397438</v>
      </c>
      <c r="E152" s="236">
        <v>2959134</v>
      </c>
      <c r="F152" s="641"/>
      <c r="G152" s="267"/>
      <c r="H152" s="267"/>
      <c r="I152" s="267"/>
      <c r="J152" s="267"/>
      <c r="K152" s="267"/>
      <c r="L152" s="267"/>
      <c r="M152" s="267"/>
      <c r="N152" s="267"/>
      <c r="O152" s="267"/>
      <c r="P152" s="267"/>
      <c r="Q152" s="534"/>
      <c r="R152" s="534"/>
      <c r="S152" s="528"/>
      <c r="T152" s="528"/>
      <c r="U152" s="640"/>
      <c r="V152" s="534"/>
      <c r="W152" s="534"/>
      <c r="X152" s="534"/>
      <c r="Y152" s="534"/>
      <c r="Z152" s="639"/>
      <c r="AA152" s="287"/>
      <c r="AB152" s="287"/>
      <c r="AC152" s="2"/>
      <c r="AD152" s="2"/>
      <c r="AE152" s="2"/>
      <c r="AF152" s="2"/>
      <c r="AG152" s="2"/>
      <c r="AH152" s="2"/>
      <c r="AI152" s="2"/>
      <c r="AJ152" s="2"/>
      <c r="AK152" s="2"/>
      <c r="AL152" s="2"/>
      <c r="AM152" s="2"/>
      <c r="AN152" s="2"/>
      <c r="AO152" s="2"/>
    </row>
    <row r="153" spans="1:41">
      <c r="A153" s="2"/>
      <c r="B153" s="396" t="s">
        <v>170</v>
      </c>
      <c r="C153" s="236">
        <f t="shared" si="5"/>
        <v>613669</v>
      </c>
      <c r="D153" s="236">
        <v>604950</v>
      </c>
      <c r="E153" s="236">
        <v>622388</v>
      </c>
      <c r="F153" s="641"/>
      <c r="G153" s="267"/>
      <c r="H153" s="267"/>
      <c r="I153" s="267"/>
      <c r="J153" s="267"/>
      <c r="K153" s="267"/>
      <c r="L153" s="267"/>
      <c r="M153" s="267"/>
      <c r="N153" s="267"/>
      <c r="O153" s="267"/>
      <c r="P153" s="267"/>
      <c r="Q153" s="534"/>
      <c r="R153" s="534"/>
      <c r="S153" s="528"/>
      <c r="T153" s="528"/>
      <c r="U153" s="640"/>
      <c r="V153" s="534"/>
      <c r="W153" s="534"/>
      <c r="X153" s="534"/>
      <c r="Y153" s="534"/>
      <c r="Z153" s="639"/>
      <c r="AA153" s="287"/>
      <c r="AB153" s="287"/>
      <c r="AC153" s="2"/>
      <c r="AD153" s="2"/>
      <c r="AE153" s="2"/>
      <c r="AF153" s="2"/>
      <c r="AG153" s="2"/>
      <c r="AH153" s="2"/>
      <c r="AI153" s="2"/>
      <c r="AJ153" s="2"/>
      <c r="AK153" s="2"/>
      <c r="AL153" s="2"/>
      <c r="AM153" s="2"/>
      <c r="AN153" s="2"/>
      <c r="AO153" s="2"/>
    </row>
    <row r="154" spans="1:41">
      <c r="A154" s="2"/>
      <c r="B154" s="396" t="s">
        <v>216</v>
      </c>
      <c r="C154" s="236">
        <f t="shared" si="5"/>
        <v>31664032</v>
      </c>
      <c r="D154" s="236">
        <v>28950553</v>
      </c>
      <c r="E154" s="236">
        <v>34377511</v>
      </c>
      <c r="F154" s="641"/>
      <c r="G154" s="267"/>
      <c r="H154" s="267"/>
      <c r="I154" s="267"/>
      <c r="J154" s="267"/>
      <c r="K154" s="267"/>
      <c r="L154" s="267"/>
      <c r="M154" s="267"/>
      <c r="N154" s="267"/>
      <c r="O154" s="267"/>
      <c r="P154" s="267"/>
      <c r="Q154" s="534"/>
      <c r="R154" s="534"/>
      <c r="S154" s="528"/>
      <c r="T154" s="528"/>
      <c r="U154" s="640"/>
      <c r="V154" s="534"/>
      <c r="W154" s="534"/>
      <c r="X154" s="534"/>
      <c r="Y154" s="534"/>
      <c r="Z154" s="639"/>
      <c r="AA154" s="287"/>
      <c r="AB154" s="287"/>
      <c r="AC154" s="2"/>
      <c r="AD154" s="2"/>
      <c r="AE154" s="2"/>
      <c r="AF154" s="2"/>
      <c r="AG154" s="2"/>
      <c r="AH154" s="2"/>
      <c r="AI154" s="2"/>
      <c r="AJ154" s="2"/>
      <c r="AK154" s="2"/>
      <c r="AL154" s="2"/>
      <c r="AM154" s="2"/>
      <c r="AN154" s="2"/>
      <c r="AO154" s="2"/>
    </row>
    <row r="155" spans="1:41">
      <c r="A155" s="2"/>
      <c r="B155" s="396" t="s">
        <v>264</v>
      </c>
      <c r="C155" s="236">
        <f t="shared" si="5"/>
        <v>23121199.5</v>
      </c>
      <c r="D155" s="236">
        <v>18264536</v>
      </c>
      <c r="E155" s="236">
        <v>27977863</v>
      </c>
      <c r="F155" s="641"/>
      <c r="G155" s="267"/>
      <c r="H155" s="267"/>
      <c r="I155" s="267"/>
      <c r="J155" s="267"/>
      <c r="K155" s="267"/>
      <c r="L155" s="267"/>
      <c r="M155" s="267"/>
      <c r="N155" s="267"/>
      <c r="O155" s="267"/>
      <c r="P155" s="267"/>
      <c r="Q155" s="534"/>
      <c r="R155" s="534"/>
      <c r="S155" s="528"/>
      <c r="T155" s="528"/>
      <c r="U155" s="640"/>
      <c r="V155" s="534"/>
      <c r="W155" s="534"/>
      <c r="X155" s="534"/>
      <c r="Y155" s="534"/>
      <c r="Z155" s="639" t="s">
        <v>540</v>
      </c>
      <c r="AA155" s="287"/>
      <c r="AB155" s="287"/>
      <c r="AC155" s="2"/>
      <c r="AD155" s="2"/>
      <c r="AE155" s="2"/>
      <c r="AF155" s="2"/>
      <c r="AG155" s="2"/>
      <c r="AH155" s="2"/>
      <c r="AI155" s="2"/>
      <c r="AJ155" s="2"/>
      <c r="AK155" s="2"/>
      <c r="AL155" s="2"/>
      <c r="AM155" s="2"/>
      <c r="AN155" s="2"/>
      <c r="AO155" s="2"/>
    </row>
    <row r="156" spans="1:41">
      <c r="A156" s="2"/>
      <c r="B156" s="396" t="s">
        <v>401</v>
      </c>
      <c r="C156" s="236">
        <f t="shared" si="5"/>
        <v>50783472.5</v>
      </c>
      <c r="D156" s="236">
        <v>47669791</v>
      </c>
      <c r="E156" s="236">
        <v>53897154</v>
      </c>
      <c r="F156" s="641"/>
      <c r="G156" s="267"/>
      <c r="H156" s="267"/>
      <c r="I156" s="267"/>
      <c r="J156" s="267"/>
      <c r="K156" s="267"/>
      <c r="L156" s="267"/>
      <c r="M156" s="267"/>
      <c r="N156" s="267"/>
      <c r="O156" s="267"/>
      <c r="P156" s="267"/>
      <c r="Q156" s="534"/>
      <c r="R156" s="534"/>
      <c r="S156" s="528"/>
      <c r="T156" s="528"/>
      <c r="U156" s="640"/>
      <c r="V156" s="534"/>
      <c r="W156" s="534"/>
      <c r="X156" s="534"/>
      <c r="Y156" s="534"/>
      <c r="Z156" s="639" t="s">
        <v>496</v>
      </c>
      <c r="AA156" s="287"/>
      <c r="AB156" s="287"/>
      <c r="AC156" s="2"/>
      <c r="AD156" s="2"/>
      <c r="AE156" s="2"/>
      <c r="AF156" s="2"/>
      <c r="AG156" s="2"/>
      <c r="AH156" s="2"/>
      <c r="AI156" s="2"/>
      <c r="AJ156" s="2"/>
      <c r="AK156" s="2"/>
      <c r="AL156" s="2"/>
      <c r="AM156" s="2"/>
      <c r="AN156" s="2"/>
      <c r="AO156" s="2"/>
    </row>
    <row r="157" spans="1:41">
      <c r="A157" s="2"/>
      <c r="B157" s="396" t="s">
        <v>265</v>
      </c>
      <c r="C157" s="236">
        <f t="shared" si="5"/>
        <v>2178391.5</v>
      </c>
      <c r="D157" s="236">
        <v>1897953</v>
      </c>
      <c r="E157" s="236">
        <v>2458830</v>
      </c>
      <c r="F157" s="641"/>
      <c r="G157" s="267"/>
      <c r="H157" s="267"/>
      <c r="I157" s="267"/>
      <c r="J157" s="267"/>
      <c r="K157" s="267"/>
      <c r="L157" s="267"/>
      <c r="M157" s="267"/>
      <c r="N157" s="267"/>
      <c r="O157" s="267"/>
      <c r="P157" s="267"/>
      <c r="Q157" s="534"/>
      <c r="R157" s="534"/>
      <c r="S157" s="528"/>
      <c r="T157" s="528"/>
      <c r="U157" s="640"/>
      <c r="V157" s="534"/>
      <c r="W157" s="534"/>
      <c r="X157" s="534"/>
      <c r="Y157" s="534"/>
      <c r="Z157" s="639" t="s">
        <v>540</v>
      </c>
      <c r="AA157" s="287"/>
      <c r="AB157" s="287"/>
      <c r="AC157" s="2"/>
      <c r="AD157" s="2"/>
      <c r="AE157" s="2"/>
      <c r="AF157" s="2"/>
      <c r="AG157" s="2"/>
      <c r="AH157" s="2"/>
      <c r="AI157" s="2"/>
      <c r="AJ157" s="2"/>
      <c r="AK157" s="2"/>
      <c r="AL157" s="2"/>
      <c r="AM157" s="2"/>
      <c r="AN157" s="2"/>
      <c r="AO157" s="2"/>
    </row>
    <row r="158" spans="1:41">
      <c r="A158" s="2"/>
      <c r="B158" s="396" t="s">
        <v>266</v>
      </c>
      <c r="C158" s="236">
        <f t="shared" si="5"/>
        <v>26126922.5</v>
      </c>
      <c r="D158" s="236">
        <v>23740145</v>
      </c>
      <c r="E158" s="236">
        <v>28513700</v>
      </c>
      <c r="F158" s="641"/>
      <c r="G158" s="267"/>
      <c r="H158" s="267"/>
      <c r="I158" s="267"/>
      <c r="J158" s="267"/>
      <c r="K158" s="267"/>
      <c r="L158" s="267"/>
      <c r="M158" s="267"/>
      <c r="N158" s="267"/>
      <c r="O158" s="267"/>
      <c r="P158" s="267"/>
      <c r="Q158" s="534"/>
      <c r="R158" s="534"/>
      <c r="S158" s="528"/>
      <c r="T158" s="528"/>
      <c r="U158" s="640"/>
      <c r="V158" s="534"/>
      <c r="W158" s="534"/>
      <c r="X158" s="534"/>
      <c r="Y158" s="534"/>
      <c r="Z158" s="639" t="s">
        <v>540</v>
      </c>
      <c r="AA158" s="287"/>
      <c r="AB158" s="287"/>
      <c r="AC158" s="2"/>
      <c r="AD158" s="2"/>
      <c r="AE158" s="2"/>
      <c r="AF158" s="2"/>
      <c r="AG158" s="2"/>
      <c r="AH158" s="2"/>
      <c r="AI158" s="2"/>
      <c r="AJ158" s="2"/>
      <c r="AK158" s="2"/>
      <c r="AL158" s="2"/>
      <c r="AM158" s="2"/>
      <c r="AN158" s="2"/>
      <c r="AO158" s="2"/>
    </row>
    <row r="159" spans="1:41">
      <c r="A159" s="2"/>
      <c r="B159" s="396" t="s">
        <v>65</v>
      </c>
      <c r="C159" s="236">
        <f t="shared" si="5"/>
        <v>16431016.5</v>
      </c>
      <c r="D159" s="236">
        <v>15925513</v>
      </c>
      <c r="E159" s="236">
        <v>16936520</v>
      </c>
      <c r="F159" s="267">
        <v>3.7</v>
      </c>
      <c r="G159" s="267">
        <v>3.8</v>
      </c>
      <c r="H159" s="267">
        <v>3.7</v>
      </c>
      <c r="I159" s="533">
        <v>3.7</v>
      </c>
      <c r="J159" s="533">
        <v>3.8</v>
      </c>
      <c r="K159" s="267">
        <v>3.8</v>
      </c>
      <c r="L159" s="267">
        <v>3.3</v>
      </c>
      <c r="M159" s="267">
        <v>4</v>
      </c>
      <c r="N159" s="267">
        <v>3.9</v>
      </c>
      <c r="O159" s="267">
        <v>4</v>
      </c>
      <c r="P159" s="267">
        <v>3.75</v>
      </c>
      <c r="Q159" s="534">
        <v>3.9</v>
      </c>
      <c r="R159" s="534">
        <v>3.7</v>
      </c>
      <c r="S159" s="528">
        <v>2.7</v>
      </c>
      <c r="T159" s="528">
        <v>3.9</v>
      </c>
      <c r="U159" s="529">
        <v>3.9</v>
      </c>
      <c r="V159" s="534"/>
      <c r="W159" s="534"/>
      <c r="X159" s="534"/>
      <c r="Y159" s="534"/>
      <c r="Z159" s="639"/>
      <c r="AA159" s="2"/>
      <c r="AB159" s="287"/>
      <c r="AC159" s="2"/>
      <c r="AD159" s="2"/>
      <c r="AE159" s="2"/>
      <c r="AF159" s="2"/>
      <c r="AG159" s="2"/>
      <c r="AH159" s="2"/>
      <c r="AI159" s="2"/>
      <c r="AJ159" s="2"/>
      <c r="AK159" s="2"/>
      <c r="AL159" s="2"/>
      <c r="AM159" s="2"/>
      <c r="AN159" s="2"/>
      <c r="AO159" s="2"/>
    </row>
    <row r="160" spans="1:41">
      <c r="A160" s="2"/>
      <c r="B160" s="396" t="s">
        <v>402</v>
      </c>
      <c r="C160" s="236">
        <f t="shared" si="5"/>
        <v>104293.5</v>
      </c>
      <c r="D160" s="236"/>
      <c r="E160" s="236">
        <v>208587</v>
      </c>
      <c r="F160" s="641"/>
      <c r="G160" s="267"/>
      <c r="H160" s="267"/>
      <c r="I160" s="267"/>
      <c r="J160" s="267"/>
      <c r="K160" s="267"/>
      <c r="L160" s="267"/>
      <c r="M160" s="267"/>
      <c r="N160" s="267"/>
      <c r="O160" s="267"/>
      <c r="P160" s="267"/>
      <c r="Q160" s="534"/>
      <c r="R160" s="534"/>
      <c r="S160" s="528"/>
      <c r="T160" s="528"/>
      <c r="U160" s="640"/>
      <c r="V160" s="534"/>
      <c r="W160" s="534"/>
      <c r="X160" s="534"/>
      <c r="Y160" s="534"/>
      <c r="Z160" s="639" t="s">
        <v>496</v>
      </c>
      <c r="AA160" s="287"/>
      <c r="AB160" s="287"/>
      <c r="AC160" s="2"/>
      <c r="AD160" s="2"/>
      <c r="AE160" s="2"/>
      <c r="AF160" s="2"/>
      <c r="AG160" s="2"/>
      <c r="AH160" s="2"/>
      <c r="AI160" s="2"/>
      <c r="AJ160" s="2"/>
      <c r="AK160" s="2"/>
      <c r="AL160" s="2"/>
      <c r="AM160" s="2"/>
      <c r="AN160" s="2"/>
      <c r="AO160" s="2"/>
    </row>
    <row r="161" spans="1:41">
      <c r="A161" s="2"/>
      <c r="B161" s="396" t="s">
        <v>403</v>
      </c>
      <c r="C161" s="236">
        <f t="shared" ref="C161:C192" si="6">(D161+E161)/2</f>
        <v>243115</v>
      </c>
      <c r="D161" s="236">
        <v>213230</v>
      </c>
      <c r="E161" s="236">
        <v>273000</v>
      </c>
      <c r="F161" s="641"/>
      <c r="G161" s="267"/>
      <c r="H161" s="267"/>
      <c r="I161" s="267"/>
      <c r="J161" s="267"/>
      <c r="K161" s="267"/>
      <c r="L161" s="267"/>
      <c r="M161" s="267"/>
      <c r="N161" s="267"/>
      <c r="O161" s="267"/>
      <c r="P161" s="267"/>
      <c r="Q161" s="534"/>
      <c r="R161" s="534"/>
      <c r="S161" s="528"/>
      <c r="T161" s="528"/>
      <c r="U161" s="640"/>
      <c r="V161" s="534"/>
      <c r="W161" s="534"/>
      <c r="X161" s="534"/>
      <c r="Y161" s="534"/>
      <c r="Z161" s="639" t="s">
        <v>496</v>
      </c>
      <c r="AA161" s="287"/>
      <c r="AB161" s="287"/>
      <c r="AC161" s="2"/>
      <c r="AD161" s="2"/>
      <c r="AE161" s="2"/>
      <c r="AF161" s="2"/>
      <c r="AG161" s="2"/>
      <c r="AH161" s="2"/>
      <c r="AI161" s="2"/>
      <c r="AJ161" s="2"/>
      <c r="AK161" s="2"/>
      <c r="AL161" s="2"/>
      <c r="AM161" s="2"/>
      <c r="AN161" s="2"/>
      <c r="AO161" s="2"/>
    </row>
    <row r="162" spans="1:41">
      <c r="A162" s="2"/>
      <c r="B162" s="396" t="s">
        <v>81</v>
      </c>
      <c r="C162" s="236">
        <f t="shared" si="6"/>
        <v>4226700</v>
      </c>
      <c r="D162" s="236">
        <v>3857700</v>
      </c>
      <c r="E162" s="236">
        <v>4595700</v>
      </c>
      <c r="F162" s="641"/>
      <c r="G162" s="267"/>
      <c r="H162" s="267"/>
      <c r="I162" s="267"/>
      <c r="J162" s="267"/>
      <c r="K162" s="267"/>
      <c r="L162" s="267"/>
      <c r="M162" s="267"/>
      <c r="N162" s="267"/>
      <c r="O162" s="267"/>
      <c r="P162" s="267"/>
      <c r="Q162" s="534"/>
      <c r="R162" s="534"/>
      <c r="S162" s="528"/>
      <c r="T162" s="528"/>
      <c r="U162" s="640"/>
      <c r="V162" s="534"/>
      <c r="W162" s="534"/>
      <c r="X162" s="534"/>
      <c r="Y162" s="534"/>
      <c r="Z162" s="639"/>
      <c r="AA162" s="287"/>
      <c r="AB162" s="287"/>
      <c r="AC162" s="2"/>
      <c r="AD162" s="2"/>
      <c r="AE162" s="2"/>
      <c r="AF162" s="2"/>
      <c r="AG162" s="2"/>
      <c r="AH162" s="2"/>
      <c r="AI162" s="2"/>
      <c r="AJ162" s="2"/>
      <c r="AK162" s="2"/>
      <c r="AL162" s="2"/>
      <c r="AM162" s="2"/>
      <c r="AN162" s="2"/>
      <c r="AO162" s="2"/>
    </row>
    <row r="163" spans="1:41">
      <c r="A163" s="2"/>
      <c r="B163" s="396" t="s">
        <v>267</v>
      </c>
      <c r="C163" s="236">
        <f t="shared" si="6"/>
        <v>5554412</v>
      </c>
      <c r="D163" s="236">
        <v>5026792</v>
      </c>
      <c r="E163" s="236">
        <v>6082032</v>
      </c>
      <c r="F163" s="641"/>
      <c r="G163" s="267"/>
      <c r="H163" s="267"/>
      <c r="I163" s="267"/>
      <c r="J163" s="267"/>
      <c r="K163" s="267"/>
      <c r="L163" s="267"/>
      <c r="M163" s="267"/>
      <c r="N163" s="267"/>
      <c r="O163" s="267"/>
      <c r="P163" s="267"/>
      <c r="Q163" s="534"/>
      <c r="R163" s="534"/>
      <c r="S163" s="528"/>
      <c r="T163" s="528"/>
      <c r="U163" s="640"/>
      <c r="V163" s="534"/>
      <c r="W163" s="534"/>
      <c r="X163" s="534"/>
      <c r="Y163" s="534"/>
      <c r="Z163" s="639" t="s">
        <v>540</v>
      </c>
      <c r="AA163" s="287"/>
      <c r="AB163" s="287"/>
      <c r="AC163" s="2"/>
      <c r="AD163" s="2"/>
      <c r="AE163" s="2"/>
      <c r="AF163" s="2"/>
      <c r="AG163" s="2"/>
      <c r="AH163" s="2"/>
      <c r="AI163" s="2"/>
      <c r="AJ163" s="2"/>
      <c r="AK163" s="2"/>
      <c r="AL163" s="2"/>
      <c r="AM163" s="2"/>
      <c r="AN163" s="2"/>
      <c r="AO163" s="2"/>
    </row>
    <row r="164" spans="1:41">
      <c r="A164" s="2"/>
      <c r="B164" s="396" t="s">
        <v>268</v>
      </c>
      <c r="C164" s="236">
        <f t="shared" si="6"/>
        <v>15561821.5</v>
      </c>
      <c r="D164" s="236">
        <v>11224523</v>
      </c>
      <c r="E164" s="236">
        <v>19899120</v>
      </c>
      <c r="F164" s="641"/>
      <c r="G164" s="267"/>
      <c r="H164" s="267"/>
      <c r="I164" s="267"/>
      <c r="J164" s="267"/>
      <c r="K164" s="267"/>
      <c r="L164" s="267"/>
      <c r="M164" s="267"/>
      <c r="N164" s="267"/>
      <c r="O164" s="267"/>
      <c r="P164" s="267"/>
      <c r="Q164" s="534"/>
      <c r="R164" s="534"/>
      <c r="S164" s="528"/>
      <c r="T164" s="528"/>
      <c r="U164" s="640"/>
      <c r="V164" s="534"/>
      <c r="W164" s="534"/>
      <c r="X164" s="534"/>
      <c r="Y164" s="534"/>
      <c r="Z164" s="639" t="s">
        <v>540</v>
      </c>
      <c r="AA164" s="287"/>
      <c r="AB164" s="287"/>
      <c r="AC164" s="2"/>
      <c r="AD164" s="2"/>
      <c r="AE164" s="2"/>
      <c r="AF164" s="2"/>
      <c r="AG164" s="2"/>
      <c r="AH164" s="2"/>
      <c r="AI164" s="2"/>
      <c r="AJ164" s="2"/>
      <c r="AK164" s="2"/>
      <c r="AL164" s="2"/>
      <c r="AM164" s="2"/>
      <c r="AN164" s="2"/>
      <c r="AO164" s="2"/>
    </row>
    <row r="165" spans="1:41">
      <c r="A165" s="2"/>
      <c r="B165" s="396" t="s">
        <v>269</v>
      </c>
      <c r="C165" s="236">
        <f t="shared" si="6"/>
        <v>152539342.5</v>
      </c>
      <c r="D165" s="236">
        <v>122876723</v>
      </c>
      <c r="E165" s="236">
        <v>182201962</v>
      </c>
      <c r="F165" s="641"/>
      <c r="G165" s="267"/>
      <c r="H165" s="267"/>
      <c r="I165" s="267"/>
      <c r="J165" s="267"/>
      <c r="K165" s="267"/>
      <c r="L165" s="267"/>
      <c r="M165" s="267"/>
      <c r="N165" s="267"/>
      <c r="O165" s="267"/>
      <c r="P165" s="267"/>
      <c r="Q165" s="534"/>
      <c r="R165" s="534"/>
      <c r="S165" s="528"/>
      <c r="T165" s="528"/>
      <c r="U165" s="640"/>
      <c r="V165" s="534"/>
      <c r="W165" s="534"/>
      <c r="X165" s="534"/>
      <c r="Y165" s="534"/>
      <c r="Z165" s="639" t="s">
        <v>540</v>
      </c>
      <c r="AA165" s="287"/>
      <c r="AB165" s="287"/>
      <c r="AC165" s="2"/>
      <c r="AD165" s="2"/>
      <c r="AE165" s="2"/>
      <c r="AF165" s="2"/>
      <c r="AG165" s="2"/>
      <c r="AH165" s="2"/>
      <c r="AI165" s="2"/>
      <c r="AJ165" s="2"/>
      <c r="AK165" s="2"/>
      <c r="AL165" s="2"/>
      <c r="AM165" s="2"/>
      <c r="AN165" s="2"/>
      <c r="AO165" s="2"/>
    </row>
    <row r="166" spans="1:41">
      <c r="A166" s="2"/>
      <c r="B166" s="396" t="s">
        <v>404</v>
      </c>
      <c r="C166" s="236">
        <f t="shared" si="6"/>
        <v>23997767.5</v>
      </c>
      <c r="D166" s="236">
        <v>22840218</v>
      </c>
      <c r="E166" s="236">
        <v>25155317</v>
      </c>
      <c r="F166" s="641"/>
      <c r="G166" s="267"/>
      <c r="H166" s="267"/>
      <c r="I166" s="267"/>
      <c r="J166" s="267"/>
      <c r="K166" s="267"/>
      <c r="L166" s="267"/>
      <c r="M166" s="267"/>
      <c r="N166" s="267"/>
      <c r="O166" s="267"/>
      <c r="P166" s="267"/>
      <c r="Q166" s="534"/>
      <c r="R166" s="534"/>
      <c r="S166" s="528"/>
      <c r="T166" s="528"/>
      <c r="U166" s="640"/>
      <c r="V166" s="534"/>
      <c r="W166" s="534"/>
      <c r="X166" s="534"/>
      <c r="Y166" s="534"/>
      <c r="Z166" s="639" t="s">
        <v>496</v>
      </c>
      <c r="AA166" s="287"/>
      <c r="AB166" s="287"/>
      <c r="AC166" s="2"/>
      <c r="AD166" s="2"/>
      <c r="AE166" s="2"/>
      <c r="AF166" s="2"/>
      <c r="AG166" s="2"/>
      <c r="AH166" s="2"/>
      <c r="AI166" s="2"/>
      <c r="AJ166" s="2"/>
      <c r="AK166" s="2"/>
      <c r="AL166" s="2"/>
      <c r="AM166" s="2"/>
      <c r="AN166" s="2"/>
      <c r="AO166" s="2"/>
    </row>
    <row r="167" spans="1:41">
      <c r="A167" s="2"/>
      <c r="B167" s="396" t="s">
        <v>55</v>
      </c>
      <c r="C167" s="236">
        <f t="shared" si="6"/>
        <v>4843444</v>
      </c>
      <c r="D167" s="236">
        <v>4490967</v>
      </c>
      <c r="E167" s="236">
        <v>5195921</v>
      </c>
      <c r="F167" s="641"/>
      <c r="G167" s="267"/>
      <c r="H167" s="267"/>
      <c r="I167" s="267"/>
      <c r="J167" s="267"/>
      <c r="K167" s="267"/>
      <c r="L167" s="267"/>
      <c r="M167" s="267"/>
      <c r="N167" s="267"/>
      <c r="O167" s="267"/>
      <c r="P167" s="267"/>
      <c r="Q167" s="534"/>
      <c r="R167" s="534"/>
      <c r="S167" s="528"/>
      <c r="T167" s="528"/>
      <c r="U167" s="640"/>
      <c r="V167" s="534"/>
      <c r="W167" s="534"/>
      <c r="X167" s="534"/>
      <c r="Y167" s="534"/>
      <c r="Z167" s="639" t="s">
        <v>538</v>
      </c>
      <c r="AA167" s="287"/>
      <c r="AB167" s="287"/>
      <c r="AC167" s="2"/>
      <c r="AD167" s="2"/>
      <c r="AE167" s="2"/>
      <c r="AF167" s="2"/>
      <c r="AG167" s="2"/>
      <c r="AH167" s="2"/>
      <c r="AI167" s="2"/>
      <c r="AJ167" s="2"/>
      <c r="AK167" s="2"/>
      <c r="AL167" s="2"/>
      <c r="AM167" s="2"/>
      <c r="AN167" s="2"/>
      <c r="AO167" s="2"/>
    </row>
    <row r="168" spans="1:41">
      <c r="A168" s="2"/>
      <c r="B168" s="396" t="s">
        <v>405</v>
      </c>
      <c r="C168" s="236">
        <f t="shared" si="6"/>
        <v>3672148</v>
      </c>
      <c r="D168" s="236">
        <v>2922153</v>
      </c>
      <c r="E168" s="236">
        <v>4422143</v>
      </c>
      <c r="F168" s="641"/>
      <c r="G168" s="267"/>
      <c r="H168" s="267"/>
      <c r="I168" s="267"/>
      <c r="J168" s="267"/>
      <c r="K168" s="267"/>
      <c r="L168" s="267"/>
      <c r="M168" s="267"/>
      <c r="N168" s="267"/>
      <c r="O168" s="267"/>
      <c r="P168" s="267"/>
      <c r="Q168" s="534"/>
      <c r="R168" s="534"/>
      <c r="S168" s="528"/>
      <c r="T168" s="528"/>
      <c r="U168" s="640"/>
      <c r="V168" s="534"/>
      <c r="W168" s="534"/>
      <c r="X168" s="534"/>
      <c r="Y168" s="534"/>
      <c r="Z168" s="639" t="s">
        <v>496</v>
      </c>
      <c r="AA168" s="287"/>
      <c r="AB168" s="287"/>
      <c r="AC168" s="2"/>
      <c r="AD168" s="2"/>
      <c r="AE168" s="2"/>
      <c r="AF168" s="2"/>
      <c r="AG168" s="2"/>
      <c r="AH168" s="2"/>
      <c r="AI168" s="2"/>
      <c r="AJ168" s="2"/>
      <c r="AK168" s="2"/>
      <c r="AL168" s="2"/>
      <c r="AM168" s="2"/>
      <c r="AN168" s="2"/>
      <c r="AO168" s="2"/>
    </row>
    <row r="169" spans="1:41">
      <c r="A169" s="2"/>
      <c r="B169" s="396" t="s">
        <v>45</v>
      </c>
      <c r="C169" s="236">
        <f t="shared" si="6"/>
        <v>3364972</v>
      </c>
      <c r="D169" s="236">
        <v>2239403</v>
      </c>
      <c r="E169" s="236">
        <v>4490541</v>
      </c>
      <c r="F169" s="641"/>
      <c r="G169" s="267"/>
      <c r="H169" s="267"/>
      <c r="I169" s="267"/>
      <c r="J169" s="267"/>
      <c r="K169" s="267"/>
      <c r="L169" s="267"/>
      <c r="M169" s="267"/>
      <c r="N169" s="267"/>
      <c r="O169" s="267"/>
      <c r="P169" s="267"/>
      <c r="Q169" s="534"/>
      <c r="R169" s="534"/>
      <c r="S169" s="528"/>
      <c r="T169" s="528"/>
      <c r="U169" s="640"/>
      <c r="V169" s="534"/>
      <c r="W169" s="534"/>
      <c r="X169" s="534"/>
      <c r="Y169" s="534"/>
      <c r="Z169" s="639" t="s">
        <v>539</v>
      </c>
      <c r="AA169" s="287"/>
      <c r="AB169" s="287"/>
      <c r="AC169" s="2"/>
      <c r="AD169" s="2"/>
      <c r="AE169" s="2"/>
      <c r="AF169" s="2"/>
      <c r="AG169" s="2"/>
      <c r="AH169" s="2"/>
      <c r="AI169" s="2"/>
      <c r="AJ169" s="2"/>
      <c r="AK169" s="2"/>
      <c r="AL169" s="2"/>
      <c r="AM169" s="2"/>
      <c r="AN169" s="2"/>
      <c r="AO169" s="2"/>
    </row>
    <row r="170" spans="1:41">
      <c r="A170" s="2"/>
      <c r="B170" s="396" t="s">
        <v>270</v>
      </c>
      <c r="C170" s="236">
        <f t="shared" si="6"/>
        <v>163587680.5</v>
      </c>
      <c r="D170" s="236">
        <v>138250487</v>
      </c>
      <c r="E170" s="236">
        <v>188924874</v>
      </c>
      <c r="F170" s="267">
        <v>0.4</v>
      </c>
      <c r="G170" s="267">
        <v>2</v>
      </c>
      <c r="H170" s="267">
        <v>2</v>
      </c>
      <c r="I170" s="533">
        <v>2</v>
      </c>
      <c r="J170" s="533">
        <v>1.9</v>
      </c>
      <c r="K170" s="267">
        <v>1.9</v>
      </c>
      <c r="L170" s="267">
        <v>2.6</v>
      </c>
      <c r="M170" s="267">
        <v>2.2999999999999998</v>
      </c>
      <c r="N170" s="267">
        <v>1.7</v>
      </c>
      <c r="O170" s="267">
        <v>2.6</v>
      </c>
      <c r="P170" s="267">
        <v>2.6</v>
      </c>
      <c r="Q170" s="534">
        <v>3.8</v>
      </c>
      <c r="R170" s="534">
        <v>5.3</v>
      </c>
      <c r="S170" s="528">
        <v>4.4000000000000004</v>
      </c>
      <c r="T170" s="528">
        <v>4.5999999999999996</v>
      </c>
      <c r="U170" s="529">
        <v>4.3</v>
      </c>
      <c r="V170" s="534"/>
      <c r="W170" s="534"/>
      <c r="X170" s="534"/>
      <c r="Y170" s="534"/>
      <c r="Z170" s="639" t="s">
        <v>540</v>
      </c>
      <c r="AA170" s="287"/>
      <c r="AB170" s="287"/>
      <c r="AC170" s="2"/>
      <c r="AD170" s="2"/>
      <c r="AE170" s="2"/>
      <c r="AF170" s="2"/>
      <c r="AG170" s="2"/>
      <c r="AH170" s="2"/>
      <c r="AI170" s="2"/>
      <c r="AJ170" s="2"/>
      <c r="AK170" s="2"/>
      <c r="AL170" s="2"/>
      <c r="AM170" s="2"/>
      <c r="AN170" s="2"/>
      <c r="AO170" s="2"/>
    </row>
    <row r="171" spans="1:41">
      <c r="A171" s="2"/>
      <c r="B171" s="396" t="s">
        <v>164</v>
      </c>
      <c r="C171" s="236">
        <f t="shared" si="6"/>
        <v>3478946</v>
      </c>
      <c r="D171" s="236">
        <v>3028751</v>
      </c>
      <c r="E171" s="236">
        <v>3929141</v>
      </c>
      <c r="F171" s="641"/>
      <c r="G171" s="267"/>
      <c r="H171" s="267"/>
      <c r="I171" s="267"/>
      <c r="J171" s="267"/>
      <c r="K171" s="267"/>
      <c r="L171" s="267"/>
      <c r="M171" s="267"/>
      <c r="N171" s="267"/>
      <c r="O171" s="267"/>
      <c r="P171" s="267"/>
      <c r="Q171" s="534"/>
      <c r="R171" s="534"/>
      <c r="S171" s="528"/>
      <c r="T171" s="528"/>
      <c r="U171" s="640"/>
      <c r="V171" s="534"/>
      <c r="W171" s="534"/>
      <c r="X171" s="534"/>
      <c r="Y171" s="534"/>
      <c r="Z171" s="639"/>
      <c r="AA171" s="287"/>
      <c r="AB171" s="287"/>
      <c r="AC171" s="2"/>
      <c r="AD171" s="2"/>
      <c r="AE171" s="2"/>
      <c r="AF171" s="2"/>
      <c r="AG171" s="2"/>
      <c r="AH171" s="2"/>
      <c r="AI171" s="2"/>
      <c r="AJ171" s="2"/>
      <c r="AK171" s="2"/>
      <c r="AL171" s="2"/>
      <c r="AM171" s="2"/>
      <c r="AN171" s="2"/>
      <c r="AO171" s="2"/>
    </row>
    <row r="172" spans="1:41">
      <c r="A172" s="2"/>
      <c r="B172" s="396" t="s">
        <v>224</v>
      </c>
      <c r="C172" s="236">
        <f t="shared" si="6"/>
        <v>6496686</v>
      </c>
      <c r="D172" s="236">
        <v>5374051</v>
      </c>
      <c r="E172" s="236">
        <v>7619321</v>
      </c>
      <c r="F172" s="641"/>
      <c r="G172" s="267"/>
      <c r="H172" s="267"/>
      <c r="I172" s="267"/>
      <c r="J172" s="267"/>
      <c r="K172" s="267"/>
      <c r="L172" s="267"/>
      <c r="M172" s="267"/>
      <c r="N172" s="267"/>
      <c r="O172" s="267"/>
      <c r="P172" s="267"/>
      <c r="Q172" s="534"/>
      <c r="R172" s="534"/>
      <c r="S172" s="528"/>
      <c r="T172" s="528"/>
      <c r="U172" s="640"/>
      <c r="V172" s="534"/>
      <c r="W172" s="534"/>
      <c r="X172" s="534"/>
      <c r="Y172" s="534"/>
      <c r="Z172" s="639"/>
      <c r="AA172" s="287"/>
      <c r="AB172" s="287"/>
      <c r="AC172" s="2"/>
      <c r="AD172" s="2"/>
      <c r="AE172" s="2"/>
      <c r="AF172" s="2"/>
      <c r="AG172" s="2"/>
      <c r="AH172" s="2"/>
      <c r="AI172" s="2"/>
      <c r="AJ172" s="2"/>
      <c r="AK172" s="2"/>
      <c r="AL172" s="2"/>
      <c r="AM172" s="2"/>
      <c r="AN172" s="2"/>
      <c r="AO172" s="2"/>
    </row>
    <row r="173" spans="1:41">
      <c r="A173" s="2"/>
      <c r="B173" s="396" t="s">
        <v>271</v>
      </c>
      <c r="C173" s="236">
        <f t="shared" si="6"/>
        <v>5970913</v>
      </c>
      <c r="D173" s="236">
        <v>5302703</v>
      </c>
      <c r="E173" s="236">
        <v>6639123</v>
      </c>
      <c r="F173" s="641"/>
      <c r="G173" s="267"/>
      <c r="H173" s="267"/>
      <c r="I173" s="267"/>
      <c r="J173" s="267"/>
      <c r="K173" s="267"/>
      <c r="L173" s="267"/>
      <c r="M173" s="267"/>
      <c r="N173" s="267"/>
      <c r="O173" s="267"/>
      <c r="P173" s="267"/>
      <c r="Q173" s="534"/>
      <c r="R173" s="534"/>
      <c r="S173" s="528"/>
      <c r="T173" s="528"/>
      <c r="U173" s="640"/>
      <c r="V173" s="534"/>
      <c r="W173" s="534"/>
      <c r="X173" s="534"/>
      <c r="Y173" s="534"/>
      <c r="Z173" s="639" t="s">
        <v>540</v>
      </c>
      <c r="AA173" s="287"/>
      <c r="AB173" s="287"/>
      <c r="AC173" s="2"/>
      <c r="AD173" s="2"/>
      <c r="AE173" s="2"/>
      <c r="AF173" s="2"/>
      <c r="AG173" s="2"/>
      <c r="AH173" s="2"/>
      <c r="AI173" s="2"/>
      <c r="AJ173" s="2"/>
      <c r="AK173" s="2"/>
      <c r="AL173" s="2"/>
      <c r="AM173" s="2"/>
      <c r="AN173" s="2"/>
      <c r="AO173" s="2"/>
    </row>
    <row r="174" spans="1:41">
      <c r="A174" s="2"/>
      <c r="B174" s="396" t="s">
        <v>202</v>
      </c>
      <c r="C174" s="236">
        <f t="shared" si="6"/>
        <v>28645772.5</v>
      </c>
      <c r="D174" s="236">
        <v>25914875</v>
      </c>
      <c r="E174" s="236">
        <v>31376670</v>
      </c>
      <c r="F174" s="641"/>
      <c r="G174" s="267"/>
      <c r="H174" s="267"/>
      <c r="I174" s="267"/>
      <c r="J174" s="267"/>
      <c r="K174" s="267"/>
      <c r="L174" s="267"/>
      <c r="M174" s="267"/>
      <c r="N174" s="267"/>
      <c r="O174" s="267"/>
      <c r="P174" s="267"/>
      <c r="Q174" s="534"/>
      <c r="R174" s="534"/>
      <c r="S174" s="528"/>
      <c r="T174" s="528"/>
      <c r="U174" s="640"/>
      <c r="V174" s="534"/>
      <c r="W174" s="534"/>
      <c r="X174" s="534"/>
      <c r="Y174" s="534"/>
      <c r="Z174" s="639"/>
      <c r="AA174" s="287"/>
      <c r="AB174" s="287"/>
      <c r="AC174" s="2"/>
      <c r="AD174" s="2"/>
      <c r="AE174" s="2"/>
      <c r="AF174" s="2"/>
      <c r="AG174" s="2"/>
      <c r="AH174" s="2"/>
      <c r="AI174" s="2"/>
      <c r="AJ174" s="2"/>
      <c r="AK174" s="2"/>
      <c r="AL174" s="2"/>
      <c r="AM174" s="2"/>
      <c r="AN174" s="2"/>
      <c r="AO174" s="2"/>
    </row>
    <row r="175" spans="1:41">
      <c r="A175" s="2"/>
      <c r="B175" s="396" t="s">
        <v>272</v>
      </c>
      <c r="C175" s="236">
        <f t="shared" si="6"/>
        <v>89315821</v>
      </c>
      <c r="D175" s="236">
        <v>77932247</v>
      </c>
      <c r="E175" s="236">
        <v>100699395</v>
      </c>
      <c r="F175" s="641"/>
      <c r="G175" s="267"/>
      <c r="H175" s="267"/>
      <c r="I175" s="267"/>
      <c r="J175" s="267"/>
      <c r="K175" s="267"/>
      <c r="L175" s="267"/>
      <c r="M175" s="267"/>
      <c r="N175" s="267"/>
      <c r="O175" s="267"/>
      <c r="P175" s="267"/>
      <c r="Q175" s="534"/>
      <c r="R175" s="534"/>
      <c r="S175" s="528"/>
      <c r="T175" s="528"/>
      <c r="U175" s="640"/>
      <c r="V175" s="534"/>
      <c r="W175" s="534"/>
      <c r="X175" s="534"/>
      <c r="Y175" s="534"/>
      <c r="Z175" s="639" t="s">
        <v>540</v>
      </c>
      <c r="AA175" s="287"/>
      <c r="AB175" s="287"/>
      <c r="AC175" s="2"/>
      <c r="AD175" s="2"/>
      <c r="AE175" s="2"/>
      <c r="AF175" s="2"/>
      <c r="AG175" s="2"/>
      <c r="AH175" s="2"/>
      <c r="AI175" s="2"/>
      <c r="AJ175" s="2"/>
      <c r="AK175" s="2"/>
      <c r="AL175" s="2"/>
      <c r="AM175" s="2"/>
      <c r="AN175" s="2"/>
      <c r="AO175" s="2"/>
    </row>
    <row r="176" spans="1:41">
      <c r="A176" s="2"/>
      <c r="B176" s="396" t="s">
        <v>128</v>
      </c>
      <c r="C176" s="236">
        <f t="shared" si="6"/>
        <v>38129061.5</v>
      </c>
      <c r="D176" s="236">
        <v>38258629</v>
      </c>
      <c r="E176" s="236">
        <v>37999494</v>
      </c>
      <c r="F176" s="641"/>
      <c r="G176" s="267"/>
      <c r="H176" s="267"/>
      <c r="I176" s="267"/>
      <c r="J176" s="267"/>
      <c r="K176" s="267"/>
      <c r="L176" s="267"/>
      <c r="M176" s="267"/>
      <c r="N176" s="267"/>
      <c r="O176" s="267"/>
      <c r="P176" s="267"/>
      <c r="Q176" s="534"/>
      <c r="R176" s="534"/>
      <c r="S176" s="528"/>
      <c r="T176" s="528"/>
      <c r="U176" s="640"/>
      <c r="V176" s="534"/>
      <c r="W176" s="534"/>
      <c r="X176" s="534"/>
      <c r="Y176" s="534"/>
      <c r="Z176" s="639"/>
      <c r="AA176" s="287"/>
      <c r="AB176" s="287"/>
      <c r="AC176" s="2"/>
      <c r="AD176" s="2"/>
      <c r="AE176" s="2"/>
      <c r="AF176" s="2"/>
      <c r="AG176" s="2"/>
      <c r="AH176" s="2"/>
      <c r="AI176" s="2"/>
      <c r="AJ176" s="2"/>
      <c r="AK176" s="2"/>
      <c r="AL176" s="2"/>
      <c r="AM176" s="2"/>
      <c r="AN176" s="2"/>
      <c r="AO176" s="2"/>
    </row>
    <row r="177" spans="1:41">
      <c r="A177" s="2"/>
      <c r="B177" s="396" t="s">
        <v>113</v>
      </c>
      <c r="C177" s="236">
        <f t="shared" si="6"/>
        <v>10319273</v>
      </c>
      <c r="D177" s="236">
        <v>10289898</v>
      </c>
      <c r="E177" s="236">
        <v>10348648</v>
      </c>
      <c r="F177" s="641"/>
      <c r="G177" s="267"/>
      <c r="H177" s="267"/>
      <c r="I177" s="267"/>
      <c r="J177" s="267"/>
      <c r="K177" s="267"/>
      <c r="L177" s="267"/>
      <c r="M177" s="267"/>
      <c r="N177" s="267"/>
      <c r="O177" s="267"/>
      <c r="P177" s="267"/>
      <c r="Q177" s="534"/>
      <c r="R177" s="534"/>
      <c r="S177" s="528"/>
      <c r="T177" s="528"/>
      <c r="U177" s="640"/>
      <c r="V177" s="534"/>
      <c r="W177" s="534"/>
      <c r="X177" s="534"/>
      <c r="Y177" s="534"/>
      <c r="Z177" s="639"/>
      <c r="AA177" s="287"/>
      <c r="AB177" s="287"/>
      <c r="AC177" s="2"/>
      <c r="AD177" s="2"/>
      <c r="AE177" s="2"/>
      <c r="AF177" s="2"/>
      <c r="AG177" s="2"/>
      <c r="AH177" s="2"/>
      <c r="AI177" s="2"/>
      <c r="AJ177" s="2"/>
      <c r="AK177" s="2"/>
      <c r="AL177" s="2"/>
      <c r="AM177" s="2"/>
      <c r="AN177" s="2"/>
      <c r="AO177" s="2"/>
    </row>
    <row r="178" spans="1:41">
      <c r="A178" s="2"/>
      <c r="B178" s="396" t="s">
        <v>33</v>
      </c>
      <c r="C178" s="236">
        <f t="shared" si="6"/>
        <v>1414404</v>
      </c>
      <c r="D178" s="236">
        <v>593453</v>
      </c>
      <c r="E178" s="236">
        <v>2235355</v>
      </c>
      <c r="F178" s="641"/>
      <c r="G178" s="267"/>
      <c r="H178" s="267"/>
      <c r="I178" s="267"/>
      <c r="J178" s="267"/>
      <c r="K178" s="267"/>
      <c r="L178" s="267"/>
      <c r="M178" s="267"/>
      <c r="N178" s="267"/>
      <c r="O178" s="267"/>
      <c r="P178" s="267"/>
      <c r="Q178" s="534"/>
      <c r="R178" s="534"/>
      <c r="S178" s="528"/>
      <c r="T178" s="528"/>
      <c r="U178" s="640"/>
      <c r="V178" s="534"/>
      <c r="W178" s="534"/>
      <c r="X178" s="534"/>
      <c r="Y178" s="534"/>
      <c r="Z178" s="639" t="s">
        <v>539</v>
      </c>
      <c r="AA178" s="287"/>
      <c r="AB178" s="287"/>
      <c r="AC178" s="2"/>
      <c r="AD178" s="2"/>
      <c r="AE178" s="2"/>
      <c r="AF178" s="2"/>
      <c r="AG178" s="2"/>
      <c r="AH178" s="2"/>
      <c r="AI178" s="2"/>
      <c r="AJ178" s="2"/>
      <c r="AK178" s="2"/>
      <c r="AL178" s="2"/>
      <c r="AM178" s="2"/>
      <c r="AN178" s="2"/>
      <c r="AO178" s="2"/>
    </row>
    <row r="179" spans="1:41">
      <c r="A179" s="2"/>
      <c r="B179" s="396" t="s">
        <v>406</v>
      </c>
      <c r="C179" s="236">
        <f t="shared" si="6"/>
        <v>794382</v>
      </c>
      <c r="D179" s="236">
        <v>730598</v>
      </c>
      <c r="E179" s="236">
        <v>858166</v>
      </c>
      <c r="F179" s="641"/>
      <c r="G179" s="267"/>
      <c r="H179" s="267"/>
      <c r="I179" s="267"/>
      <c r="J179" s="267"/>
      <c r="K179" s="267"/>
      <c r="L179" s="267"/>
      <c r="M179" s="267"/>
      <c r="N179" s="267"/>
      <c r="O179" s="267"/>
      <c r="P179" s="267"/>
      <c r="Q179" s="534"/>
      <c r="R179" s="534"/>
      <c r="S179" s="528"/>
      <c r="T179" s="528"/>
      <c r="U179" s="640"/>
      <c r="V179" s="534"/>
      <c r="W179" s="534"/>
      <c r="X179" s="534"/>
      <c r="Y179" s="534"/>
      <c r="Z179" s="639" t="s">
        <v>496</v>
      </c>
      <c r="AA179" s="287"/>
      <c r="AB179" s="287"/>
      <c r="AC179" s="2"/>
      <c r="AD179" s="2"/>
      <c r="AE179" s="2"/>
      <c r="AF179" s="2"/>
      <c r="AG179" s="2"/>
      <c r="AH179" s="2"/>
      <c r="AI179" s="2"/>
      <c r="AJ179" s="2"/>
      <c r="AK179" s="2"/>
      <c r="AL179" s="2"/>
      <c r="AM179" s="2"/>
      <c r="AN179" s="2"/>
      <c r="AO179" s="2"/>
    </row>
    <row r="180" spans="1:41">
      <c r="A180" s="2"/>
      <c r="B180" s="396" t="s">
        <v>188</v>
      </c>
      <c r="C180" s="236">
        <f t="shared" si="6"/>
        <v>21137680</v>
      </c>
      <c r="D180" s="236">
        <v>22442971</v>
      </c>
      <c r="E180" s="236">
        <v>19832389</v>
      </c>
      <c r="F180" s="267">
        <v>5.2</v>
      </c>
      <c r="G180" s="267">
        <v>5</v>
      </c>
      <c r="H180" s="267">
        <v>5.0999999999999996</v>
      </c>
      <c r="I180" s="533">
        <v>5.0999999999999996</v>
      </c>
      <c r="J180" s="533">
        <v>5.0999999999999996</v>
      </c>
      <c r="K180" s="267">
        <v>5.0999999999999996</v>
      </c>
      <c r="L180" s="267">
        <v>5.2</v>
      </c>
      <c r="M180" s="267">
        <v>7.1</v>
      </c>
      <c r="N180" s="267">
        <v>7.1</v>
      </c>
      <c r="O180" s="267">
        <v>10.8</v>
      </c>
      <c r="P180" s="267">
        <v>10.7</v>
      </c>
      <c r="Q180" s="534">
        <v>10.8</v>
      </c>
      <c r="R180" s="534">
        <v>10.6</v>
      </c>
      <c r="S180" s="528">
        <v>10.7</v>
      </c>
      <c r="T180" s="528">
        <v>10.8</v>
      </c>
      <c r="U180" s="529">
        <v>10.7</v>
      </c>
      <c r="V180" s="534"/>
      <c r="W180" s="534"/>
      <c r="X180" s="534"/>
      <c r="Y180" s="534"/>
      <c r="Z180" s="639"/>
      <c r="AA180" s="287"/>
      <c r="AB180" s="287"/>
      <c r="AC180" s="2"/>
      <c r="AD180" s="2"/>
      <c r="AE180" s="2"/>
      <c r="AF180" s="2"/>
      <c r="AG180" s="2"/>
      <c r="AH180" s="2"/>
      <c r="AI180" s="2"/>
      <c r="AJ180" s="2"/>
      <c r="AK180" s="2"/>
      <c r="AL180" s="2"/>
      <c r="AM180" s="2"/>
      <c r="AN180" s="2"/>
      <c r="AO180" s="2"/>
    </row>
    <row r="181" spans="1:41">
      <c r="A181" s="2"/>
      <c r="B181" s="396" t="s">
        <v>93</v>
      </c>
      <c r="C181" s="236">
        <f t="shared" si="6"/>
        <v>145346684.5</v>
      </c>
      <c r="D181" s="236">
        <v>146596557</v>
      </c>
      <c r="E181" s="236">
        <v>144096812</v>
      </c>
      <c r="F181" s="267">
        <v>122.5</v>
      </c>
      <c r="G181" s="267">
        <v>125.4</v>
      </c>
      <c r="H181" s="267">
        <v>130</v>
      </c>
      <c r="I181" s="533">
        <v>130</v>
      </c>
      <c r="J181" s="533">
        <v>137.30000000000001</v>
      </c>
      <c r="K181" s="267">
        <v>137.30000000000001</v>
      </c>
      <c r="L181" s="267">
        <v>144.30000000000001</v>
      </c>
      <c r="M181" s="267">
        <v>148</v>
      </c>
      <c r="N181" s="267">
        <v>152.1</v>
      </c>
      <c r="O181" s="267">
        <v>152.80000000000001</v>
      </c>
      <c r="P181" s="267">
        <v>159.4</v>
      </c>
      <c r="Q181" s="534">
        <v>162</v>
      </c>
      <c r="R181" s="534">
        <v>166.3</v>
      </c>
      <c r="S181" s="528">
        <v>161.80000000000001</v>
      </c>
      <c r="T181" s="528">
        <v>169.1</v>
      </c>
      <c r="U181" s="529">
        <v>182.8</v>
      </c>
      <c r="V181" s="534"/>
      <c r="W181" s="534"/>
      <c r="X181" s="534"/>
      <c r="Y181" s="534"/>
      <c r="Z181" s="639"/>
      <c r="AA181" s="287"/>
      <c r="AB181" s="287"/>
      <c r="AC181" s="2"/>
      <c r="AD181" s="2"/>
      <c r="AE181" s="2"/>
      <c r="AF181" s="2"/>
      <c r="AG181" s="2"/>
      <c r="AH181" s="2"/>
      <c r="AI181" s="2"/>
      <c r="AJ181" s="2"/>
      <c r="AK181" s="2"/>
      <c r="AL181" s="2"/>
      <c r="AM181" s="2"/>
      <c r="AN181" s="2"/>
      <c r="AO181" s="2"/>
    </row>
    <row r="182" spans="1:41">
      <c r="A182" s="2"/>
      <c r="B182" s="396" t="s">
        <v>273</v>
      </c>
      <c r="C182" s="236">
        <f t="shared" si="6"/>
        <v>9815770.5</v>
      </c>
      <c r="D182" s="236">
        <v>8021875</v>
      </c>
      <c r="E182" s="236">
        <v>11609666</v>
      </c>
      <c r="F182" s="641"/>
      <c r="G182" s="267"/>
      <c r="H182" s="267"/>
      <c r="I182" s="267"/>
      <c r="J182" s="267"/>
      <c r="K182" s="267"/>
      <c r="L182" s="267"/>
      <c r="M182" s="267"/>
      <c r="N182" s="267"/>
      <c r="O182" s="267"/>
      <c r="P182" s="267"/>
      <c r="Q182" s="534"/>
      <c r="R182" s="534"/>
      <c r="S182" s="528"/>
      <c r="T182" s="528"/>
      <c r="U182" s="640"/>
      <c r="V182" s="534"/>
      <c r="W182" s="534"/>
      <c r="X182" s="534"/>
      <c r="Y182" s="534"/>
      <c r="Z182" s="639" t="s">
        <v>540</v>
      </c>
      <c r="AA182" s="287"/>
      <c r="AB182" s="287"/>
      <c r="AC182" s="2"/>
      <c r="AD182" s="2"/>
      <c r="AE182" s="2"/>
      <c r="AF182" s="2"/>
      <c r="AG182" s="2"/>
      <c r="AH182" s="2"/>
      <c r="AI182" s="2"/>
      <c r="AJ182" s="2"/>
      <c r="AK182" s="2"/>
      <c r="AL182" s="2"/>
      <c r="AM182" s="2"/>
      <c r="AN182" s="2"/>
      <c r="AO182" s="2"/>
    </row>
    <row r="183" spans="1:41">
      <c r="A183" s="2"/>
      <c r="B183" s="396" t="s">
        <v>407</v>
      </c>
      <c r="C183" s="236">
        <f t="shared" si="6"/>
        <v>50558</v>
      </c>
      <c r="D183" s="236">
        <v>45544</v>
      </c>
      <c r="E183" s="236">
        <v>55572</v>
      </c>
      <c r="F183" s="641"/>
      <c r="G183" s="267"/>
      <c r="H183" s="267"/>
      <c r="I183" s="267"/>
      <c r="J183" s="267"/>
      <c r="K183" s="267"/>
      <c r="L183" s="267"/>
      <c r="M183" s="267"/>
      <c r="N183" s="267"/>
      <c r="O183" s="267"/>
      <c r="P183" s="267"/>
      <c r="Q183" s="534"/>
      <c r="R183" s="534"/>
      <c r="S183" s="528"/>
      <c r="T183" s="528"/>
      <c r="U183" s="640"/>
      <c r="V183" s="534"/>
      <c r="W183" s="534"/>
      <c r="X183" s="534"/>
      <c r="Y183" s="534"/>
      <c r="Z183" s="639" t="s">
        <v>496</v>
      </c>
      <c r="AA183" s="287"/>
      <c r="AB183" s="287"/>
      <c r="AC183" s="2"/>
      <c r="AD183" s="2"/>
      <c r="AE183" s="2"/>
      <c r="AF183" s="2"/>
      <c r="AG183" s="2"/>
      <c r="AH183" s="2"/>
      <c r="AI183" s="2"/>
      <c r="AJ183" s="2"/>
      <c r="AK183" s="2"/>
      <c r="AL183" s="2"/>
      <c r="AM183" s="2"/>
      <c r="AN183" s="2"/>
      <c r="AO183" s="2"/>
    </row>
    <row r="184" spans="1:41">
      <c r="A184" s="2"/>
      <c r="B184" s="396" t="s">
        <v>408</v>
      </c>
      <c r="C184" s="236">
        <f t="shared" si="6"/>
        <v>170974</v>
      </c>
      <c r="D184" s="236">
        <v>156949</v>
      </c>
      <c r="E184" s="236">
        <v>184999</v>
      </c>
      <c r="F184" s="641"/>
      <c r="G184" s="267"/>
      <c r="H184" s="267"/>
      <c r="I184" s="267"/>
      <c r="J184" s="267"/>
      <c r="K184" s="267"/>
      <c r="L184" s="267"/>
      <c r="M184" s="267"/>
      <c r="N184" s="267"/>
      <c r="O184" s="267"/>
      <c r="P184" s="267"/>
      <c r="Q184" s="534"/>
      <c r="R184" s="534"/>
      <c r="S184" s="528"/>
      <c r="T184" s="528"/>
      <c r="U184" s="640"/>
      <c r="V184" s="534"/>
      <c r="W184" s="534"/>
      <c r="X184" s="534"/>
      <c r="Y184" s="534"/>
      <c r="Z184" s="639" t="s">
        <v>496</v>
      </c>
      <c r="AA184" s="287"/>
      <c r="AB184" s="287"/>
      <c r="AC184" s="2"/>
      <c r="AD184" s="2"/>
      <c r="AE184" s="2"/>
      <c r="AF184" s="2"/>
      <c r="AG184" s="2"/>
      <c r="AH184" s="2"/>
      <c r="AI184" s="2"/>
      <c r="AJ184" s="2"/>
      <c r="AK184" s="2"/>
      <c r="AL184" s="2"/>
      <c r="AM184" s="2"/>
      <c r="AN184" s="2"/>
      <c r="AO184" s="2"/>
    </row>
    <row r="185" spans="1:41">
      <c r="A185" s="2"/>
      <c r="B185" s="396" t="s">
        <v>409</v>
      </c>
      <c r="C185" s="236">
        <f t="shared" si="6"/>
        <v>108679.5</v>
      </c>
      <c r="D185" s="236">
        <v>107897</v>
      </c>
      <c r="E185" s="236">
        <v>109462</v>
      </c>
      <c r="F185" s="641"/>
      <c r="G185" s="267"/>
      <c r="H185" s="267"/>
      <c r="I185" s="267"/>
      <c r="J185" s="267"/>
      <c r="K185" s="267"/>
      <c r="L185" s="267"/>
      <c r="M185" s="267"/>
      <c r="N185" s="267"/>
      <c r="O185" s="267"/>
      <c r="P185" s="267"/>
      <c r="Q185" s="534"/>
      <c r="R185" s="534"/>
      <c r="S185" s="528"/>
      <c r="T185" s="528"/>
      <c r="U185" s="640"/>
      <c r="V185" s="534"/>
      <c r="W185" s="534"/>
      <c r="X185" s="534"/>
      <c r="Y185" s="534"/>
      <c r="Z185" s="639" t="s">
        <v>496</v>
      </c>
      <c r="AA185" s="287"/>
      <c r="AB185" s="287"/>
      <c r="AC185" s="2"/>
      <c r="AD185" s="2"/>
      <c r="AE185" s="2"/>
      <c r="AF185" s="2"/>
      <c r="AG185" s="2"/>
      <c r="AH185" s="2"/>
      <c r="AI185" s="2"/>
      <c r="AJ185" s="2"/>
      <c r="AK185" s="2"/>
      <c r="AL185" s="2"/>
      <c r="AM185" s="2"/>
      <c r="AN185" s="2"/>
      <c r="AO185" s="2"/>
    </row>
    <row r="186" spans="1:41">
      <c r="A186" s="2"/>
      <c r="B186" s="396" t="s">
        <v>410</v>
      </c>
      <c r="C186" s="236">
        <f t="shared" si="6"/>
        <v>183921</v>
      </c>
      <c r="D186" s="236">
        <v>174614</v>
      </c>
      <c r="E186" s="236">
        <v>193228</v>
      </c>
      <c r="F186" s="641"/>
      <c r="G186" s="267"/>
      <c r="H186" s="267"/>
      <c r="I186" s="267"/>
      <c r="J186" s="267"/>
      <c r="K186" s="267"/>
      <c r="L186" s="267"/>
      <c r="M186" s="267"/>
      <c r="N186" s="267"/>
      <c r="O186" s="267"/>
      <c r="P186" s="267"/>
      <c r="Q186" s="534"/>
      <c r="R186" s="534"/>
      <c r="S186" s="528"/>
      <c r="T186" s="528"/>
      <c r="U186" s="640"/>
      <c r="V186" s="534"/>
      <c r="W186" s="534"/>
      <c r="X186" s="534"/>
      <c r="Y186" s="534"/>
      <c r="Z186" s="639" t="s">
        <v>497</v>
      </c>
      <c r="AA186" s="287"/>
      <c r="AB186" s="287"/>
      <c r="AC186" s="2"/>
      <c r="AD186" s="2"/>
      <c r="AE186" s="2"/>
      <c r="AF186" s="2"/>
      <c r="AG186" s="2"/>
      <c r="AH186" s="2"/>
      <c r="AI186" s="2"/>
      <c r="AJ186" s="2"/>
      <c r="AK186" s="2"/>
      <c r="AL186" s="2"/>
      <c r="AM186" s="2"/>
      <c r="AN186" s="2"/>
      <c r="AO186" s="2"/>
    </row>
    <row r="187" spans="1:41">
      <c r="A187" s="2"/>
      <c r="B187" s="396" t="s">
        <v>411</v>
      </c>
      <c r="C187" s="236">
        <f t="shared" si="6"/>
        <v>163754</v>
      </c>
      <c r="D187" s="236">
        <v>137164</v>
      </c>
      <c r="E187" s="236">
        <v>190344</v>
      </c>
      <c r="F187" s="641"/>
      <c r="G187" s="267"/>
      <c r="H187" s="267"/>
      <c r="I187" s="267"/>
      <c r="J187" s="267"/>
      <c r="K187" s="267"/>
      <c r="L187" s="267"/>
      <c r="M187" s="267"/>
      <c r="N187" s="267"/>
      <c r="O187" s="267"/>
      <c r="P187" s="267"/>
      <c r="Q187" s="534"/>
      <c r="R187" s="534"/>
      <c r="S187" s="528"/>
      <c r="T187" s="528"/>
      <c r="U187" s="640"/>
      <c r="V187" s="534"/>
      <c r="W187" s="534"/>
      <c r="X187" s="534"/>
      <c r="Y187" s="534"/>
      <c r="Z187" s="639" t="s">
        <v>497</v>
      </c>
      <c r="AA187" s="287"/>
      <c r="AB187" s="287"/>
      <c r="AC187" s="2"/>
      <c r="AD187" s="2"/>
      <c r="AE187" s="2"/>
      <c r="AF187" s="2"/>
      <c r="AG187" s="2"/>
      <c r="AH187" s="2"/>
      <c r="AI187" s="2"/>
      <c r="AJ187" s="2"/>
      <c r="AK187" s="2"/>
      <c r="AL187" s="2"/>
      <c r="AM187" s="2"/>
      <c r="AN187" s="2"/>
      <c r="AO187" s="2"/>
    </row>
    <row r="188" spans="1:41">
      <c r="A188" s="2"/>
      <c r="B188" s="396" t="s">
        <v>47</v>
      </c>
      <c r="C188" s="236">
        <f t="shared" si="6"/>
        <v>26466322.5</v>
      </c>
      <c r="D188" s="236">
        <v>21392273</v>
      </c>
      <c r="E188" s="236">
        <v>31540372</v>
      </c>
      <c r="F188" s="641"/>
      <c r="G188" s="267"/>
      <c r="H188" s="267"/>
      <c r="I188" s="267"/>
      <c r="J188" s="267"/>
      <c r="K188" s="267"/>
      <c r="L188" s="267"/>
      <c r="M188" s="267"/>
      <c r="N188" s="267"/>
      <c r="O188" s="267"/>
      <c r="P188" s="267"/>
      <c r="Q188" s="534"/>
      <c r="R188" s="534"/>
      <c r="S188" s="528"/>
      <c r="T188" s="528"/>
      <c r="U188" s="640"/>
      <c r="V188" s="534"/>
      <c r="W188" s="534"/>
      <c r="X188" s="534"/>
      <c r="Y188" s="534"/>
      <c r="Z188" s="639" t="s">
        <v>538</v>
      </c>
      <c r="AA188" s="287"/>
      <c r="AB188" s="287"/>
      <c r="AC188" s="2"/>
      <c r="AD188" s="2"/>
      <c r="AE188" s="2"/>
      <c r="AF188" s="2"/>
      <c r="AG188" s="2"/>
      <c r="AH188" s="2"/>
      <c r="AI188" s="2"/>
      <c r="AJ188" s="2"/>
      <c r="AK188" s="2"/>
      <c r="AL188" s="2"/>
      <c r="AM188" s="2"/>
      <c r="AN188" s="2"/>
      <c r="AO188" s="2"/>
    </row>
    <row r="189" spans="1:41">
      <c r="A189" s="2"/>
      <c r="B189" s="396" t="s">
        <v>274</v>
      </c>
      <c r="C189" s="236">
        <f t="shared" si="6"/>
        <v>12494925.5</v>
      </c>
      <c r="D189" s="236">
        <v>9860578</v>
      </c>
      <c r="E189" s="236">
        <v>15129273</v>
      </c>
      <c r="F189" s="641"/>
      <c r="G189" s="267"/>
      <c r="H189" s="267"/>
      <c r="I189" s="267"/>
      <c r="J189" s="267"/>
      <c r="K189" s="267"/>
      <c r="L189" s="267"/>
      <c r="M189" s="267"/>
      <c r="N189" s="267"/>
      <c r="O189" s="267"/>
      <c r="P189" s="267"/>
      <c r="Q189" s="534"/>
      <c r="R189" s="534"/>
      <c r="S189" s="528"/>
      <c r="T189" s="528"/>
      <c r="U189" s="640"/>
      <c r="V189" s="534"/>
      <c r="W189" s="534"/>
      <c r="X189" s="534"/>
      <c r="Y189" s="534"/>
      <c r="Z189" s="639" t="s">
        <v>540</v>
      </c>
      <c r="AA189" s="287"/>
      <c r="AB189" s="287"/>
      <c r="AC189" s="2"/>
      <c r="AD189" s="2"/>
      <c r="AE189" s="2"/>
      <c r="AF189" s="2"/>
      <c r="AG189" s="2"/>
      <c r="AH189" s="2"/>
      <c r="AI189" s="2"/>
      <c r="AJ189" s="2"/>
      <c r="AK189" s="2"/>
      <c r="AL189" s="2"/>
      <c r="AM189" s="2"/>
      <c r="AN189" s="2"/>
      <c r="AO189" s="2"/>
    </row>
    <row r="190" spans="1:41">
      <c r="A190" s="2"/>
      <c r="B190" s="396" t="s">
        <v>142</v>
      </c>
      <c r="C190" s="236">
        <f t="shared" si="6"/>
        <v>7307296.5</v>
      </c>
      <c r="D190" s="236">
        <v>7516346</v>
      </c>
      <c r="E190" s="236">
        <v>7098247</v>
      </c>
      <c r="F190" s="641"/>
      <c r="G190" s="267"/>
      <c r="H190" s="267"/>
      <c r="I190" s="267"/>
      <c r="J190" s="267"/>
      <c r="K190" s="267"/>
      <c r="L190" s="267"/>
      <c r="M190" s="267"/>
      <c r="N190" s="267"/>
      <c r="O190" s="267"/>
      <c r="P190" s="267"/>
      <c r="Q190" s="534"/>
      <c r="R190" s="534"/>
      <c r="S190" s="528"/>
      <c r="T190" s="528"/>
      <c r="U190" s="640"/>
      <c r="V190" s="534"/>
      <c r="W190" s="534"/>
      <c r="X190" s="534"/>
      <c r="Y190" s="534"/>
      <c r="Z190" s="639"/>
      <c r="AA190" s="287"/>
      <c r="AB190" s="287"/>
      <c r="AC190" s="2"/>
      <c r="AD190" s="2"/>
      <c r="AE190" s="2"/>
      <c r="AF190" s="2"/>
      <c r="AG190" s="2"/>
      <c r="AH190" s="2"/>
      <c r="AI190" s="2"/>
      <c r="AJ190" s="2"/>
      <c r="AK190" s="2"/>
      <c r="AL190" s="2"/>
      <c r="AM190" s="2"/>
      <c r="AN190" s="2"/>
      <c r="AO190" s="2"/>
    </row>
    <row r="191" spans="1:41">
      <c r="A191" s="2"/>
      <c r="B191" s="396" t="s">
        <v>412</v>
      </c>
      <c r="C191" s="236">
        <f t="shared" si="6"/>
        <v>87015.5</v>
      </c>
      <c r="D191" s="236">
        <v>81131</v>
      </c>
      <c r="E191" s="236">
        <v>92900</v>
      </c>
      <c r="F191" s="641"/>
      <c r="G191" s="267"/>
      <c r="H191" s="267"/>
      <c r="I191" s="267"/>
      <c r="J191" s="267"/>
      <c r="K191" s="267"/>
      <c r="L191" s="267"/>
      <c r="M191" s="267"/>
      <c r="N191" s="267"/>
      <c r="O191" s="267"/>
      <c r="P191" s="267"/>
      <c r="Q191" s="534"/>
      <c r="R191" s="534"/>
      <c r="S191" s="528"/>
      <c r="T191" s="528"/>
      <c r="U191" s="640"/>
      <c r="V191" s="534"/>
      <c r="W191" s="534"/>
      <c r="X191" s="534"/>
      <c r="Y191" s="534"/>
      <c r="Z191" s="639" t="s">
        <v>496</v>
      </c>
      <c r="AA191" s="287"/>
      <c r="AB191" s="287"/>
      <c r="AC191" s="2"/>
      <c r="AD191" s="2"/>
      <c r="AE191" s="2"/>
      <c r="AF191" s="2"/>
      <c r="AG191" s="2"/>
      <c r="AH191" s="2"/>
      <c r="AI191" s="2"/>
      <c r="AJ191" s="2"/>
      <c r="AK191" s="2"/>
      <c r="AL191" s="2"/>
      <c r="AM191" s="2"/>
      <c r="AN191" s="2"/>
      <c r="AO191" s="2"/>
    </row>
    <row r="192" spans="1:41">
      <c r="A192" s="2"/>
      <c r="B192" s="396" t="s">
        <v>275</v>
      </c>
      <c r="C192" s="236">
        <f t="shared" si="6"/>
        <v>5256946.5</v>
      </c>
      <c r="D192" s="236">
        <v>4060709</v>
      </c>
      <c r="E192" s="236">
        <v>6453184</v>
      </c>
      <c r="F192" s="641"/>
      <c r="G192" s="267"/>
      <c r="H192" s="267"/>
      <c r="I192" s="267"/>
      <c r="J192" s="267"/>
      <c r="K192" s="267"/>
      <c r="L192" s="267"/>
      <c r="M192" s="267"/>
      <c r="N192" s="267"/>
      <c r="O192" s="267"/>
      <c r="P192" s="267"/>
      <c r="Q192" s="534"/>
      <c r="R192" s="534"/>
      <c r="S192" s="528"/>
      <c r="T192" s="528"/>
      <c r="U192" s="640"/>
      <c r="V192" s="534"/>
      <c r="W192" s="534"/>
      <c r="X192" s="534"/>
      <c r="Y192" s="534"/>
      <c r="Z192" s="639" t="s">
        <v>540</v>
      </c>
      <c r="AA192" s="287"/>
      <c r="AB192" s="287"/>
      <c r="AC192" s="2"/>
      <c r="AD192" s="2"/>
      <c r="AE192" s="2"/>
      <c r="AF192" s="2"/>
      <c r="AG192" s="2"/>
      <c r="AH192" s="2"/>
      <c r="AI192" s="2"/>
      <c r="AJ192" s="2"/>
      <c r="AK192" s="2"/>
      <c r="AL192" s="2"/>
      <c r="AM192" s="2"/>
      <c r="AN192" s="2"/>
      <c r="AO192" s="2"/>
    </row>
    <row r="193" spans="1:41">
      <c r="A193" s="2"/>
      <c r="B193" s="396" t="s">
        <v>276</v>
      </c>
      <c r="C193" s="236">
        <f t="shared" ref="C193:C224" si="7">(D193+E193)/2</f>
        <v>4781444.5</v>
      </c>
      <c r="D193" s="236">
        <v>4027887</v>
      </c>
      <c r="E193" s="236">
        <v>5535002</v>
      </c>
      <c r="F193" s="641"/>
      <c r="G193" s="267"/>
      <c r="H193" s="267"/>
      <c r="I193" s="267"/>
      <c r="J193" s="267"/>
      <c r="K193" s="267"/>
      <c r="L193" s="267"/>
      <c r="M193" s="267"/>
      <c r="N193" s="267"/>
      <c r="O193" s="267"/>
      <c r="P193" s="267"/>
      <c r="Q193" s="534"/>
      <c r="R193" s="534"/>
      <c r="S193" s="528"/>
      <c r="T193" s="528"/>
      <c r="U193" s="640"/>
      <c r="V193" s="534"/>
      <c r="W193" s="534"/>
      <c r="X193" s="534"/>
      <c r="Y193" s="534"/>
      <c r="Z193" s="639" t="s">
        <v>540</v>
      </c>
      <c r="AA193" s="287"/>
      <c r="AB193" s="287"/>
      <c r="AC193" s="2"/>
      <c r="AD193" s="2"/>
      <c r="AE193" s="2"/>
      <c r="AF193" s="2"/>
      <c r="AG193" s="2"/>
      <c r="AH193" s="2"/>
      <c r="AI193" s="2"/>
      <c r="AJ193" s="2"/>
      <c r="AK193" s="2"/>
      <c r="AL193" s="2"/>
      <c r="AM193" s="2"/>
      <c r="AN193" s="2"/>
      <c r="AO193" s="2"/>
    </row>
    <row r="194" spans="1:41">
      <c r="A194" s="2"/>
      <c r="B194" s="396" t="s">
        <v>134</v>
      </c>
      <c r="C194" s="236">
        <f t="shared" si="7"/>
        <v>5406385</v>
      </c>
      <c r="D194" s="236">
        <v>5388720</v>
      </c>
      <c r="E194" s="236">
        <v>5424050</v>
      </c>
      <c r="F194" s="267">
        <v>13.1</v>
      </c>
      <c r="G194" s="267">
        <v>16.2</v>
      </c>
      <c r="H194" s="267">
        <v>18</v>
      </c>
      <c r="I194" s="533">
        <v>18</v>
      </c>
      <c r="J194" s="533">
        <v>16.3</v>
      </c>
      <c r="K194" s="267">
        <v>16.3</v>
      </c>
      <c r="L194" s="267">
        <v>16.600000000000001</v>
      </c>
      <c r="M194" s="267">
        <v>14.2</v>
      </c>
      <c r="N194" s="267">
        <v>15.5</v>
      </c>
      <c r="O194" s="267">
        <v>13.1</v>
      </c>
      <c r="P194" s="267">
        <v>13.5</v>
      </c>
      <c r="Q194" s="534">
        <v>14.3</v>
      </c>
      <c r="R194" s="534">
        <v>14.4</v>
      </c>
      <c r="S194" s="528">
        <v>14.6</v>
      </c>
      <c r="T194" s="528">
        <v>14.4</v>
      </c>
      <c r="U194" s="529">
        <v>14.1</v>
      </c>
      <c r="V194" s="534"/>
      <c r="W194" s="534"/>
      <c r="X194" s="534"/>
      <c r="Y194" s="534"/>
      <c r="Z194" s="639"/>
      <c r="AA194" s="287"/>
      <c r="AB194" s="287"/>
      <c r="AC194" s="2"/>
      <c r="AD194" s="2"/>
      <c r="AE194" s="2"/>
      <c r="AF194" s="2"/>
      <c r="AG194" s="2"/>
      <c r="AH194" s="2"/>
      <c r="AI194" s="2"/>
      <c r="AJ194" s="2"/>
      <c r="AK194" s="2"/>
      <c r="AL194" s="2"/>
      <c r="AM194" s="2"/>
      <c r="AN194" s="2"/>
      <c r="AO194" s="2"/>
    </row>
    <row r="195" spans="1:41">
      <c r="A195" s="2"/>
      <c r="B195" s="396" t="s">
        <v>87</v>
      </c>
      <c r="C195" s="236">
        <f t="shared" si="7"/>
        <v>2026346.5</v>
      </c>
      <c r="D195" s="236">
        <v>1988925</v>
      </c>
      <c r="E195" s="236">
        <v>2063768</v>
      </c>
      <c r="F195" s="267">
        <v>4.5</v>
      </c>
      <c r="G195" s="267">
        <v>5</v>
      </c>
      <c r="H195" s="267">
        <v>5.3</v>
      </c>
      <c r="I195" s="533">
        <v>5.3</v>
      </c>
      <c r="J195" s="533">
        <v>5.6</v>
      </c>
      <c r="K195" s="267">
        <v>5.6</v>
      </c>
      <c r="L195" s="267">
        <v>5.3</v>
      </c>
      <c r="M195" s="267">
        <v>5.4</v>
      </c>
      <c r="N195" s="267">
        <v>6</v>
      </c>
      <c r="O195" s="267">
        <v>5.5</v>
      </c>
      <c r="P195" s="267">
        <v>5.4</v>
      </c>
      <c r="Q195" s="534">
        <v>5.9</v>
      </c>
      <c r="R195" s="534">
        <v>5.2</v>
      </c>
      <c r="S195" s="528">
        <v>5</v>
      </c>
      <c r="T195" s="528">
        <v>6.1</v>
      </c>
      <c r="U195" s="529">
        <v>5.4</v>
      </c>
      <c r="V195" s="534"/>
      <c r="W195" s="534"/>
      <c r="X195" s="534"/>
      <c r="Y195" s="534"/>
      <c r="Z195" s="639"/>
      <c r="AA195" s="287"/>
      <c r="AB195" s="287"/>
      <c r="AC195" s="2"/>
      <c r="AD195" s="2"/>
      <c r="AE195" s="2"/>
      <c r="AF195" s="2"/>
      <c r="AG195" s="2"/>
      <c r="AH195" s="2"/>
      <c r="AI195" s="2"/>
      <c r="AJ195" s="2"/>
      <c r="AK195" s="2"/>
      <c r="AL195" s="2"/>
      <c r="AM195" s="2"/>
      <c r="AN195" s="2"/>
      <c r="AO195" s="2"/>
    </row>
    <row r="196" spans="1:41">
      <c r="A196" s="2"/>
      <c r="B196" s="396" t="s">
        <v>277</v>
      </c>
      <c r="C196" s="236">
        <f t="shared" si="7"/>
        <v>497963.5</v>
      </c>
      <c r="D196" s="236">
        <v>412336</v>
      </c>
      <c r="E196" s="236">
        <v>583591</v>
      </c>
      <c r="F196" s="641"/>
      <c r="G196" s="267"/>
      <c r="H196" s="267"/>
      <c r="I196" s="267"/>
      <c r="J196" s="267"/>
      <c r="K196" s="267"/>
      <c r="L196" s="267"/>
      <c r="M196" s="267"/>
      <c r="N196" s="267"/>
      <c r="O196" s="267"/>
      <c r="P196" s="267"/>
      <c r="Q196" s="534"/>
      <c r="R196" s="534"/>
      <c r="S196" s="528"/>
      <c r="T196" s="528"/>
      <c r="U196" s="640"/>
      <c r="V196" s="534"/>
      <c r="W196" s="534"/>
      <c r="X196" s="534"/>
      <c r="Y196" s="534"/>
      <c r="Z196" s="639" t="s">
        <v>540</v>
      </c>
      <c r="AA196" s="287"/>
      <c r="AB196" s="287"/>
      <c r="AC196" s="2"/>
      <c r="AD196" s="2"/>
      <c r="AE196" s="2"/>
      <c r="AF196" s="2"/>
      <c r="AG196" s="2"/>
      <c r="AH196" s="2"/>
      <c r="AI196" s="2"/>
      <c r="AJ196" s="2"/>
      <c r="AK196" s="2"/>
      <c r="AL196" s="2"/>
      <c r="AM196" s="2"/>
      <c r="AN196" s="2"/>
      <c r="AO196" s="2"/>
    </row>
    <row r="197" spans="1:41">
      <c r="A197" s="2"/>
      <c r="B197" s="396" t="s">
        <v>413</v>
      </c>
      <c r="C197" s="236">
        <f t="shared" si="7"/>
        <v>9086260</v>
      </c>
      <c r="D197" s="236">
        <v>7385416</v>
      </c>
      <c r="E197" s="236">
        <v>10787104</v>
      </c>
      <c r="F197" s="641"/>
      <c r="G197" s="267"/>
      <c r="H197" s="267"/>
      <c r="I197" s="267"/>
      <c r="J197" s="267"/>
      <c r="K197" s="267"/>
      <c r="L197" s="267"/>
      <c r="M197" s="267"/>
      <c r="N197" s="267"/>
      <c r="O197" s="267"/>
      <c r="P197" s="267"/>
      <c r="Q197" s="534"/>
      <c r="R197" s="534"/>
      <c r="S197" s="528"/>
      <c r="T197" s="528"/>
      <c r="U197" s="640"/>
      <c r="V197" s="534"/>
      <c r="W197" s="534"/>
      <c r="X197" s="534"/>
      <c r="Y197" s="534"/>
      <c r="Z197" s="639" t="s">
        <v>496</v>
      </c>
      <c r="AA197" s="287"/>
      <c r="AB197" s="287"/>
      <c r="AC197" s="2"/>
      <c r="AD197" s="2"/>
      <c r="AE197" s="2"/>
      <c r="AF197" s="2"/>
      <c r="AG197" s="2"/>
      <c r="AH197" s="2"/>
      <c r="AI197" s="2"/>
      <c r="AJ197" s="2"/>
      <c r="AK197" s="2"/>
      <c r="AL197" s="2"/>
      <c r="AM197" s="2"/>
      <c r="AN197" s="2"/>
      <c r="AO197" s="2"/>
    </row>
    <row r="198" spans="1:41">
      <c r="A198" s="2"/>
      <c r="B198" s="396" t="s">
        <v>118</v>
      </c>
      <c r="C198" s="236">
        <f t="shared" si="7"/>
        <v>49478460</v>
      </c>
      <c r="D198" s="236">
        <v>44000000</v>
      </c>
      <c r="E198" s="236">
        <v>54956920</v>
      </c>
      <c r="F198" s="267">
        <v>13</v>
      </c>
      <c r="G198" s="267">
        <v>10.7</v>
      </c>
      <c r="H198" s="267">
        <v>12</v>
      </c>
      <c r="I198" s="533">
        <v>12</v>
      </c>
      <c r="J198" s="533">
        <v>12.2</v>
      </c>
      <c r="K198" s="267">
        <v>12.2</v>
      </c>
      <c r="L198" s="267">
        <v>10.1</v>
      </c>
      <c r="M198" s="267">
        <v>12.6</v>
      </c>
      <c r="N198" s="267">
        <v>12.7</v>
      </c>
      <c r="O198" s="267">
        <v>11.6</v>
      </c>
      <c r="P198" s="267">
        <v>12.9</v>
      </c>
      <c r="Q198" s="534">
        <v>12.9</v>
      </c>
      <c r="R198" s="534">
        <v>12.4</v>
      </c>
      <c r="S198" s="528">
        <v>13.6</v>
      </c>
      <c r="T198" s="528">
        <v>14.8</v>
      </c>
      <c r="U198" s="529">
        <v>11</v>
      </c>
      <c r="V198" s="534"/>
      <c r="W198" s="534"/>
      <c r="X198" s="534"/>
      <c r="Y198" s="534"/>
      <c r="Z198" s="639"/>
      <c r="AA198" s="287"/>
      <c r="AB198" s="287"/>
      <c r="AC198" s="2"/>
      <c r="AD198" s="2"/>
      <c r="AE198" s="2"/>
      <c r="AF198" s="2"/>
      <c r="AG198" s="2"/>
      <c r="AH198" s="2"/>
      <c r="AI198" s="2"/>
      <c r="AJ198" s="2"/>
      <c r="AK198" s="2"/>
      <c r="AL198" s="2"/>
      <c r="AM198" s="2"/>
      <c r="AN198" s="2"/>
      <c r="AO198" s="2"/>
    </row>
    <row r="199" spans="1:41">
      <c r="A199" s="2"/>
      <c r="B199" s="396" t="s">
        <v>61</v>
      </c>
      <c r="C199" s="236">
        <f t="shared" si="7"/>
        <v>48812578</v>
      </c>
      <c r="D199" s="236">
        <v>47008111</v>
      </c>
      <c r="E199" s="236">
        <v>50617045</v>
      </c>
      <c r="F199" s="267">
        <v>103.5</v>
      </c>
      <c r="G199" s="267">
        <v>106.5</v>
      </c>
      <c r="H199" s="267">
        <v>113.1</v>
      </c>
      <c r="I199" s="533">
        <v>113.1</v>
      </c>
      <c r="J199" s="533">
        <v>139.30000000000001</v>
      </c>
      <c r="K199" s="267">
        <v>139.30000000000001</v>
      </c>
      <c r="L199" s="267">
        <v>141.19999999999999</v>
      </c>
      <c r="M199" s="267">
        <v>136.6</v>
      </c>
      <c r="N199" s="267">
        <v>144.30000000000001</v>
      </c>
      <c r="O199" s="267">
        <v>141.1</v>
      </c>
      <c r="P199" s="267">
        <v>141.9</v>
      </c>
      <c r="Q199" s="534">
        <v>147.80000000000001</v>
      </c>
      <c r="R199" s="534">
        <v>143.5</v>
      </c>
      <c r="S199" s="528">
        <v>132.5</v>
      </c>
      <c r="T199" s="528">
        <v>149.19999999999999</v>
      </c>
      <c r="U199" s="529">
        <v>157.19999999999999</v>
      </c>
      <c r="V199" s="534"/>
      <c r="W199" s="534"/>
      <c r="X199" s="534"/>
      <c r="Y199" s="534"/>
      <c r="Z199" s="639" t="s">
        <v>538</v>
      </c>
      <c r="AA199" s="287"/>
      <c r="AB199" s="287"/>
      <c r="AC199" s="2"/>
      <c r="AD199" s="2"/>
      <c r="AE199" s="2"/>
      <c r="AF199" s="2"/>
      <c r="AG199" s="2"/>
      <c r="AH199" s="2"/>
      <c r="AI199" s="2"/>
      <c r="AJ199" s="2"/>
      <c r="AK199" s="2"/>
      <c r="AL199" s="2"/>
      <c r="AM199" s="2"/>
      <c r="AN199" s="2"/>
      <c r="AO199" s="2"/>
    </row>
    <row r="200" spans="1:41">
      <c r="A200" s="2"/>
      <c r="B200" s="396" t="s">
        <v>414</v>
      </c>
      <c r="C200" s="236">
        <f t="shared" si="7"/>
        <v>9516405.5</v>
      </c>
      <c r="D200" s="236">
        <v>6692999</v>
      </c>
      <c r="E200" s="236">
        <v>12339812</v>
      </c>
      <c r="F200" s="267"/>
      <c r="G200" s="267"/>
      <c r="H200" s="267"/>
      <c r="I200" s="533"/>
      <c r="J200" s="533"/>
      <c r="K200" s="267"/>
      <c r="L200" s="533"/>
      <c r="M200" s="267"/>
      <c r="N200" s="267"/>
      <c r="O200" s="267"/>
      <c r="P200" s="267"/>
      <c r="Q200" s="534"/>
      <c r="R200" s="534"/>
      <c r="S200" s="528"/>
      <c r="T200" s="528"/>
      <c r="U200" s="529"/>
      <c r="V200" s="534"/>
      <c r="W200" s="534"/>
      <c r="X200" s="534"/>
      <c r="Y200" s="534"/>
      <c r="Z200" s="639" t="s">
        <v>496</v>
      </c>
      <c r="AA200" s="287"/>
      <c r="AB200" s="287"/>
      <c r="AC200" s="2"/>
      <c r="AD200" s="2"/>
      <c r="AE200" s="2"/>
      <c r="AF200" s="2"/>
      <c r="AG200" s="2"/>
      <c r="AH200" s="2"/>
      <c r="AI200" s="2"/>
      <c r="AJ200" s="2"/>
      <c r="AK200" s="2"/>
      <c r="AL200" s="2"/>
      <c r="AM200" s="2"/>
      <c r="AN200" s="2"/>
      <c r="AO200" s="2"/>
    </row>
    <row r="201" spans="1:41">
      <c r="A201" s="2"/>
      <c r="B201" s="396" t="s">
        <v>99</v>
      </c>
      <c r="C201" s="236">
        <f t="shared" si="7"/>
        <v>43340742.5</v>
      </c>
      <c r="D201" s="236">
        <v>40263216</v>
      </c>
      <c r="E201" s="236">
        <v>46418269</v>
      </c>
      <c r="F201" s="267">
        <v>58.9</v>
      </c>
      <c r="G201" s="267">
        <v>60.5</v>
      </c>
      <c r="H201" s="267">
        <v>60.3</v>
      </c>
      <c r="I201" s="533">
        <v>60.3</v>
      </c>
      <c r="J201" s="533">
        <v>54.7</v>
      </c>
      <c r="K201" s="267">
        <v>54.7</v>
      </c>
      <c r="L201" s="533">
        <v>53.7</v>
      </c>
      <c r="M201" s="267">
        <v>52.7</v>
      </c>
      <c r="N201" s="267">
        <v>56.4</v>
      </c>
      <c r="O201" s="267">
        <v>50.6</v>
      </c>
      <c r="P201" s="267">
        <v>59.3</v>
      </c>
      <c r="Q201" s="534">
        <v>55.1</v>
      </c>
      <c r="R201" s="534">
        <v>58.7</v>
      </c>
      <c r="S201" s="528">
        <v>54.3</v>
      </c>
      <c r="T201" s="528">
        <v>54.9</v>
      </c>
      <c r="U201" s="529">
        <v>54.8</v>
      </c>
      <c r="V201" s="534"/>
      <c r="W201" s="534"/>
      <c r="X201" s="534"/>
      <c r="Y201" s="534"/>
      <c r="Z201" s="639"/>
      <c r="AA201" s="287"/>
      <c r="AB201" s="287"/>
      <c r="AC201" s="2"/>
      <c r="AD201" s="2"/>
      <c r="AE201" s="2"/>
      <c r="AF201" s="2"/>
      <c r="AG201" s="2"/>
      <c r="AH201" s="2"/>
      <c r="AI201" s="2"/>
      <c r="AJ201" s="2"/>
      <c r="AK201" s="2"/>
      <c r="AL201" s="2"/>
      <c r="AM201" s="2"/>
      <c r="AN201" s="2"/>
      <c r="AO201" s="2"/>
    </row>
    <row r="202" spans="1:41">
      <c r="A202" s="2"/>
      <c r="B202" s="396" t="s">
        <v>278</v>
      </c>
      <c r="C202" s="236">
        <f t="shared" si="7"/>
        <v>19810500</v>
      </c>
      <c r="D202" s="236">
        <v>18655000</v>
      </c>
      <c r="E202" s="236">
        <v>20966000</v>
      </c>
      <c r="F202" s="641"/>
      <c r="G202" s="267"/>
      <c r="H202" s="267"/>
      <c r="I202" s="267"/>
      <c r="J202" s="267"/>
      <c r="K202" s="267"/>
      <c r="L202" s="267"/>
      <c r="M202" s="267"/>
      <c r="N202" s="267"/>
      <c r="O202" s="267"/>
      <c r="P202" s="267"/>
      <c r="Q202" s="534"/>
      <c r="R202" s="534"/>
      <c r="S202" s="528"/>
      <c r="T202" s="528"/>
      <c r="U202" s="640"/>
      <c r="V202" s="534"/>
      <c r="W202" s="534"/>
      <c r="X202" s="534"/>
      <c r="Y202" s="534"/>
      <c r="Z202" s="639" t="s">
        <v>540</v>
      </c>
      <c r="AA202" s="287"/>
      <c r="AB202" s="287"/>
      <c r="AC202" s="2"/>
      <c r="AD202" s="2"/>
      <c r="AE202" s="2"/>
      <c r="AF202" s="2"/>
      <c r="AG202" s="2"/>
      <c r="AH202" s="2"/>
      <c r="AI202" s="2"/>
      <c r="AJ202" s="2"/>
      <c r="AK202" s="2"/>
      <c r="AL202" s="2"/>
      <c r="AM202" s="2"/>
      <c r="AN202" s="2"/>
      <c r="AO202" s="2"/>
    </row>
    <row r="203" spans="1:41">
      <c r="A203" s="2"/>
      <c r="B203" s="396" t="s">
        <v>279</v>
      </c>
      <c r="C203" s="236">
        <f t="shared" si="7"/>
        <v>34157273</v>
      </c>
      <c r="D203" s="236">
        <v>28079664</v>
      </c>
      <c r="E203" s="236">
        <v>40234882</v>
      </c>
      <c r="F203" s="641"/>
      <c r="G203" s="267"/>
      <c r="H203" s="267"/>
      <c r="I203" s="267"/>
      <c r="J203" s="267"/>
      <c r="K203" s="267"/>
      <c r="L203" s="267"/>
      <c r="M203" s="267"/>
      <c r="N203" s="267"/>
      <c r="O203" s="267"/>
      <c r="P203" s="267"/>
      <c r="Q203" s="534"/>
      <c r="R203" s="534"/>
      <c r="S203" s="528"/>
      <c r="T203" s="528"/>
      <c r="U203" s="640"/>
      <c r="V203" s="534"/>
      <c r="W203" s="534"/>
      <c r="X203" s="534"/>
      <c r="Y203" s="534"/>
      <c r="Z203" s="639" t="s">
        <v>540</v>
      </c>
      <c r="AA203" s="287"/>
      <c r="AB203" s="287"/>
      <c r="AC203" s="2"/>
      <c r="AD203" s="2"/>
      <c r="AE203" s="2"/>
      <c r="AF203" s="2"/>
      <c r="AG203" s="2"/>
      <c r="AH203" s="2"/>
      <c r="AI203" s="2"/>
      <c r="AJ203" s="2"/>
      <c r="AK203" s="2"/>
      <c r="AL203" s="2"/>
      <c r="AM203" s="2"/>
      <c r="AN203" s="2"/>
      <c r="AO203" s="2"/>
    </row>
    <row r="204" spans="1:41">
      <c r="A204" s="2"/>
      <c r="B204" s="396" t="s">
        <v>168</v>
      </c>
      <c r="C204" s="236">
        <f t="shared" si="7"/>
        <v>511863</v>
      </c>
      <c r="D204" s="236">
        <v>480751</v>
      </c>
      <c r="E204" s="236">
        <v>542975</v>
      </c>
      <c r="F204" s="641"/>
      <c r="G204" s="267"/>
      <c r="H204" s="267"/>
      <c r="I204" s="267"/>
      <c r="J204" s="267"/>
      <c r="K204" s="267"/>
      <c r="L204" s="267"/>
      <c r="M204" s="267"/>
      <c r="N204" s="267"/>
      <c r="O204" s="267"/>
      <c r="P204" s="267"/>
      <c r="Q204" s="534"/>
      <c r="R204" s="534"/>
      <c r="S204" s="528"/>
      <c r="T204" s="528"/>
      <c r="U204" s="640"/>
      <c r="V204" s="534"/>
      <c r="W204" s="534"/>
      <c r="X204" s="534"/>
      <c r="Y204" s="534"/>
      <c r="Z204" s="639"/>
      <c r="AA204" s="287"/>
      <c r="AB204" s="287"/>
      <c r="AC204" s="2"/>
      <c r="AD204" s="2"/>
      <c r="AE204" s="2"/>
      <c r="AF204" s="2"/>
      <c r="AG204" s="2"/>
      <c r="AH204" s="2"/>
      <c r="AI204" s="2"/>
      <c r="AJ204" s="2"/>
      <c r="AK204" s="2"/>
      <c r="AL204" s="2"/>
      <c r="AM204" s="2"/>
      <c r="AN204" s="2"/>
      <c r="AO204" s="2"/>
    </row>
    <row r="205" spans="1:41">
      <c r="A205" s="2"/>
      <c r="B205" s="396" t="s">
        <v>280</v>
      </c>
      <c r="C205" s="236">
        <f t="shared" si="7"/>
        <v>1175342.5</v>
      </c>
      <c r="D205" s="236">
        <v>1063715</v>
      </c>
      <c r="E205" s="236">
        <v>1286970</v>
      </c>
      <c r="F205" s="641"/>
      <c r="G205" s="267"/>
      <c r="H205" s="267"/>
      <c r="I205" s="267"/>
      <c r="J205" s="267"/>
      <c r="K205" s="267"/>
      <c r="L205" s="267"/>
      <c r="M205" s="267"/>
      <c r="N205" s="267"/>
      <c r="O205" s="267"/>
      <c r="P205" s="267"/>
      <c r="Q205" s="534"/>
      <c r="R205" s="534"/>
      <c r="S205" s="528"/>
      <c r="T205" s="528"/>
      <c r="U205" s="640"/>
      <c r="V205" s="534"/>
      <c r="W205" s="534"/>
      <c r="X205" s="534"/>
      <c r="Y205" s="534"/>
      <c r="Z205" s="639" t="s">
        <v>540</v>
      </c>
      <c r="AA205" s="287"/>
      <c r="AB205" s="287"/>
      <c r="AC205" s="2"/>
      <c r="AD205" s="2"/>
      <c r="AE205" s="2"/>
      <c r="AF205" s="2"/>
      <c r="AG205" s="2"/>
      <c r="AH205" s="2"/>
      <c r="AI205" s="2"/>
      <c r="AJ205" s="2"/>
      <c r="AK205" s="2"/>
      <c r="AL205" s="2"/>
      <c r="AM205" s="2"/>
      <c r="AN205" s="2"/>
      <c r="AO205" s="2"/>
    </row>
    <row r="206" spans="1:41">
      <c r="A206" s="2"/>
      <c r="B206" s="396" t="s">
        <v>107</v>
      </c>
      <c r="C206" s="236">
        <f t="shared" si="7"/>
        <v>9335490</v>
      </c>
      <c r="D206" s="236">
        <v>8872109</v>
      </c>
      <c r="E206" s="236">
        <v>9798871</v>
      </c>
      <c r="F206" s="267">
        <v>54.1</v>
      </c>
      <c r="G206" s="267">
        <v>65.8</v>
      </c>
      <c r="H206" s="267">
        <v>65.599999999999994</v>
      </c>
      <c r="I206" s="533">
        <v>65.599999999999994</v>
      </c>
      <c r="J206" s="533">
        <v>69.5</v>
      </c>
      <c r="K206" s="267">
        <v>69.5</v>
      </c>
      <c r="L206" s="267">
        <v>65.099999999999994</v>
      </c>
      <c r="M206" s="267">
        <v>64.3</v>
      </c>
      <c r="N206" s="267">
        <v>61.3</v>
      </c>
      <c r="O206" s="267">
        <v>50</v>
      </c>
      <c r="P206" s="267">
        <v>55.7</v>
      </c>
      <c r="Q206" s="534">
        <v>58.1</v>
      </c>
      <c r="R206" s="534">
        <v>61.5</v>
      </c>
      <c r="S206" s="528">
        <v>63.7</v>
      </c>
      <c r="T206" s="528">
        <v>62.3</v>
      </c>
      <c r="U206" s="529">
        <v>54.5</v>
      </c>
      <c r="V206" s="534"/>
      <c r="W206" s="534"/>
      <c r="X206" s="534"/>
      <c r="Y206" s="534"/>
      <c r="Z206" s="639"/>
      <c r="AA206" s="287"/>
      <c r="AB206" s="287"/>
      <c r="AC206" s="2"/>
      <c r="AD206" s="2"/>
      <c r="AE206" s="2"/>
      <c r="AF206" s="2"/>
      <c r="AG206" s="2"/>
      <c r="AH206" s="2"/>
      <c r="AI206" s="2"/>
      <c r="AJ206" s="2"/>
      <c r="AK206" s="2"/>
      <c r="AL206" s="2"/>
      <c r="AM206" s="2"/>
      <c r="AN206" s="2"/>
      <c r="AO206" s="2"/>
    </row>
    <row r="207" spans="1:41">
      <c r="A207" s="2"/>
      <c r="B207" s="396" t="s">
        <v>126</v>
      </c>
      <c r="C207" s="236">
        <f t="shared" si="7"/>
        <v>7735613</v>
      </c>
      <c r="D207" s="236">
        <v>7184250</v>
      </c>
      <c r="E207" s="236">
        <v>8286976</v>
      </c>
      <c r="F207" s="267">
        <v>23.7</v>
      </c>
      <c r="G207" s="267">
        <v>25.5</v>
      </c>
      <c r="H207" s="267">
        <v>25.7</v>
      </c>
      <c r="I207" s="533">
        <v>25.7</v>
      </c>
      <c r="J207" s="533">
        <v>22.1</v>
      </c>
      <c r="K207" s="267">
        <v>22.1</v>
      </c>
      <c r="L207" s="267">
        <v>26.4</v>
      </c>
      <c r="M207" s="267">
        <v>26.5</v>
      </c>
      <c r="N207" s="267">
        <v>26.3</v>
      </c>
      <c r="O207" s="267">
        <v>26.3</v>
      </c>
      <c r="P207" s="267">
        <v>25.3</v>
      </c>
      <c r="Q207" s="534">
        <v>25.7</v>
      </c>
      <c r="R207" s="534">
        <v>24.4</v>
      </c>
      <c r="S207" s="528">
        <v>25</v>
      </c>
      <c r="T207" s="528">
        <v>26.5</v>
      </c>
      <c r="U207" s="529">
        <v>22.2</v>
      </c>
      <c r="V207" s="534"/>
      <c r="W207" s="534"/>
      <c r="X207" s="534"/>
      <c r="Y207" s="534"/>
      <c r="Z207" s="639"/>
      <c r="AA207" s="287"/>
      <c r="AB207" s="287"/>
      <c r="AC207" s="2"/>
      <c r="AD207" s="2"/>
      <c r="AE207" s="2"/>
      <c r="AF207" s="2"/>
      <c r="AG207" s="2"/>
      <c r="AH207" s="2"/>
      <c r="AI207" s="2"/>
      <c r="AJ207" s="2"/>
      <c r="AK207" s="2"/>
      <c r="AL207" s="2"/>
      <c r="AM207" s="2"/>
      <c r="AN207" s="2"/>
      <c r="AO207" s="2"/>
    </row>
    <row r="208" spans="1:41">
      <c r="A208" s="2"/>
      <c r="B208" s="396" t="s">
        <v>415</v>
      </c>
      <c r="C208" s="236">
        <f t="shared" si="7"/>
        <v>17428231.5</v>
      </c>
      <c r="D208" s="236">
        <v>16354050</v>
      </c>
      <c r="E208" s="236">
        <v>18502413</v>
      </c>
      <c r="F208" s="641"/>
      <c r="G208" s="267"/>
      <c r="H208" s="267"/>
      <c r="I208" s="267"/>
      <c r="J208" s="267"/>
      <c r="K208" s="267"/>
      <c r="L208" s="267"/>
      <c r="M208" s="267"/>
      <c r="N208" s="267"/>
      <c r="O208" s="267"/>
      <c r="P208" s="267"/>
      <c r="Q208" s="534"/>
      <c r="R208" s="534"/>
      <c r="S208" s="528"/>
      <c r="T208" s="528"/>
      <c r="U208" s="640"/>
      <c r="V208" s="534"/>
      <c r="W208" s="534"/>
      <c r="X208" s="534"/>
      <c r="Y208" s="534"/>
      <c r="Z208" s="639" t="s">
        <v>496</v>
      </c>
      <c r="AA208" s="287"/>
      <c r="AB208" s="287"/>
      <c r="AC208" s="2"/>
      <c r="AD208" s="2"/>
      <c r="AE208" s="2"/>
      <c r="AF208" s="2"/>
      <c r="AG208" s="2"/>
      <c r="AH208" s="2"/>
      <c r="AI208" s="2"/>
      <c r="AJ208" s="2"/>
      <c r="AK208" s="2"/>
      <c r="AL208" s="2"/>
      <c r="AM208" s="2"/>
      <c r="AN208" s="2"/>
      <c r="AO208" s="2"/>
    </row>
    <row r="209" spans="1:41">
      <c r="A209" s="2"/>
      <c r="B209" s="396" t="s">
        <v>416</v>
      </c>
      <c r="C209" s="236">
        <f t="shared" si="7"/>
        <v>22658241</v>
      </c>
      <c r="D209" s="236">
        <v>21935444</v>
      </c>
      <c r="E209" s="236">
        <v>23381038</v>
      </c>
      <c r="F209" s="267">
        <v>37</v>
      </c>
      <c r="G209" s="267">
        <v>34.1</v>
      </c>
      <c r="H209" s="267">
        <v>38.299999999999997</v>
      </c>
      <c r="I209" s="533">
        <v>38.299999999999997</v>
      </c>
      <c r="J209" s="533">
        <v>38.299999999999997</v>
      </c>
      <c r="K209" s="267">
        <v>38.299999999999997</v>
      </c>
      <c r="L209" s="267">
        <v>38.299999999999997</v>
      </c>
      <c r="M209" s="533">
        <v>38.299999999999997</v>
      </c>
      <c r="N209" s="533">
        <v>38.299999999999997</v>
      </c>
      <c r="O209" s="533">
        <v>40.4</v>
      </c>
      <c r="P209" s="533">
        <v>40.4</v>
      </c>
      <c r="Q209" s="534">
        <v>40.4</v>
      </c>
      <c r="R209" s="534">
        <v>38.700000000000003</v>
      </c>
      <c r="S209" s="528">
        <v>39.799999999999997</v>
      </c>
      <c r="T209" s="528">
        <v>40.799999999999997</v>
      </c>
      <c r="U209" s="529">
        <v>35.1</v>
      </c>
      <c r="V209" s="534"/>
      <c r="W209" s="534"/>
      <c r="X209" s="534"/>
      <c r="Y209" s="534"/>
      <c r="Z209" s="639" t="s">
        <v>496</v>
      </c>
      <c r="AA209" s="287"/>
      <c r="AB209" s="287"/>
      <c r="AC209" s="2"/>
      <c r="AD209" s="2"/>
      <c r="AE209" s="2"/>
      <c r="AF209" s="2"/>
      <c r="AG209" s="2"/>
      <c r="AH209" s="2"/>
      <c r="AI209" s="2"/>
      <c r="AJ209" s="2"/>
      <c r="AK209" s="2"/>
      <c r="AL209" s="2"/>
      <c r="AM209" s="2"/>
      <c r="AN209" s="2"/>
      <c r="AO209" s="2"/>
    </row>
    <row r="210" spans="1:41">
      <c r="A210" s="2"/>
      <c r="B210" s="396" t="s">
        <v>281</v>
      </c>
      <c r="C210" s="236">
        <f t="shared" si="7"/>
        <v>7334003.5</v>
      </c>
      <c r="D210" s="236">
        <v>6186152</v>
      </c>
      <c r="E210" s="236">
        <v>8481855</v>
      </c>
      <c r="F210" s="641"/>
      <c r="G210" s="267"/>
      <c r="H210" s="267"/>
      <c r="I210" s="267"/>
      <c r="J210" s="267"/>
      <c r="K210" s="267"/>
      <c r="L210" s="267"/>
      <c r="M210" s="267"/>
      <c r="N210" s="267"/>
      <c r="O210" s="267"/>
      <c r="P210" s="267"/>
      <c r="Q210" s="534"/>
      <c r="R210" s="534"/>
      <c r="S210" s="528"/>
      <c r="T210" s="528"/>
      <c r="U210" s="640"/>
      <c r="V210" s="534"/>
      <c r="W210" s="534"/>
      <c r="X210" s="534"/>
      <c r="Y210" s="534"/>
      <c r="Z210" s="639" t="s">
        <v>540</v>
      </c>
      <c r="AA210" s="287"/>
      <c r="AB210" s="287"/>
      <c r="AC210" s="2"/>
      <c r="AD210" s="2"/>
      <c r="AE210" s="2"/>
      <c r="AF210" s="2"/>
      <c r="AG210" s="2"/>
      <c r="AH210" s="2"/>
      <c r="AI210" s="2"/>
      <c r="AJ210" s="2"/>
      <c r="AK210" s="2"/>
      <c r="AL210" s="2"/>
      <c r="AM210" s="2"/>
      <c r="AN210" s="2"/>
      <c r="AO210" s="2"/>
    </row>
    <row r="211" spans="1:41">
      <c r="A211" s="2"/>
      <c r="B211" s="396" t="s">
        <v>282</v>
      </c>
      <c r="C211" s="236">
        <f t="shared" si="7"/>
        <v>43731005</v>
      </c>
      <c r="D211" s="236">
        <v>33991590</v>
      </c>
      <c r="E211" s="236">
        <v>53470420</v>
      </c>
      <c r="F211" s="641"/>
      <c r="G211" s="267"/>
      <c r="H211" s="267"/>
      <c r="I211" s="267"/>
      <c r="J211" s="267"/>
      <c r="K211" s="267"/>
      <c r="L211" s="267"/>
      <c r="M211" s="267"/>
      <c r="N211" s="267"/>
      <c r="O211" s="267"/>
      <c r="P211" s="267"/>
      <c r="Q211" s="534"/>
      <c r="R211" s="534"/>
      <c r="S211" s="528"/>
      <c r="T211" s="528"/>
      <c r="U211" s="640"/>
      <c r="V211" s="534"/>
      <c r="W211" s="534"/>
      <c r="X211" s="534"/>
      <c r="Y211" s="534"/>
      <c r="Z211" s="639" t="s">
        <v>540</v>
      </c>
      <c r="AA211" s="287"/>
      <c r="AB211" s="287"/>
      <c r="AC211" s="2"/>
      <c r="AD211" s="2"/>
      <c r="AE211" s="2"/>
      <c r="AF211" s="2"/>
      <c r="AG211" s="2"/>
      <c r="AH211" s="2"/>
      <c r="AI211" s="2"/>
      <c r="AJ211" s="2"/>
      <c r="AK211" s="2"/>
      <c r="AL211" s="2"/>
      <c r="AM211" s="2"/>
      <c r="AN211" s="2"/>
      <c r="AO211" s="2"/>
    </row>
    <row r="212" spans="1:41">
      <c r="A212" s="2"/>
      <c r="B212" s="396" t="s">
        <v>144</v>
      </c>
      <c r="C212" s="236">
        <f t="shared" si="7"/>
        <v>65326340.5</v>
      </c>
      <c r="D212" s="236">
        <v>62693322</v>
      </c>
      <c r="E212" s="236">
        <v>67959359</v>
      </c>
      <c r="F212" s="641"/>
      <c r="G212" s="267"/>
      <c r="H212" s="267"/>
      <c r="I212" s="267"/>
      <c r="J212" s="267"/>
      <c r="K212" s="267"/>
      <c r="L212" s="267"/>
      <c r="M212" s="267"/>
      <c r="N212" s="267"/>
      <c r="O212" s="267"/>
      <c r="P212" s="267"/>
      <c r="Q212" s="534"/>
      <c r="R212" s="534"/>
      <c r="S212" s="528"/>
      <c r="T212" s="528"/>
      <c r="U212" s="640"/>
      <c r="V212" s="534"/>
      <c r="W212" s="534"/>
      <c r="X212" s="534"/>
      <c r="Y212" s="534"/>
      <c r="Z212" s="639"/>
      <c r="AA212" s="287"/>
      <c r="AB212" s="287"/>
      <c r="AC212" s="2"/>
      <c r="AD212" s="2"/>
      <c r="AE212" s="2"/>
      <c r="AF212" s="2"/>
      <c r="AG212" s="2"/>
      <c r="AH212" s="2"/>
      <c r="AI212" s="2"/>
      <c r="AJ212" s="2"/>
      <c r="AK212" s="2"/>
      <c r="AL212" s="2"/>
      <c r="AM212" s="2"/>
      <c r="AN212" s="2"/>
      <c r="AO212" s="2"/>
    </row>
    <row r="213" spans="1:41">
      <c r="A213" s="2"/>
      <c r="B213" s="396" t="s">
        <v>283</v>
      </c>
      <c r="C213" s="236">
        <f t="shared" si="7"/>
        <v>1046100</v>
      </c>
      <c r="D213" s="236">
        <v>847185</v>
      </c>
      <c r="E213" s="236">
        <v>1245015</v>
      </c>
      <c r="F213" s="641"/>
      <c r="G213" s="267"/>
      <c r="H213" s="267"/>
      <c r="I213" s="267"/>
      <c r="J213" s="267"/>
      <c r="K213" s="267"/>
      <c r="L213" s="267"/>
      <c r="M213" s="267"/>
      <c r="N213" s="267"/>
      <c r="O213" s="267"/>
      <c r="P213" s="267"/>
      <c r="Q213" s="534"/>
      <c r="R213" s="534"/>
      <c r="S213" s="528"/>
      <c r="T213" s="528"/>
      <c r="U213" s="640"/>
      <c r="V213" s="534"/>
      <c r="W213" s="534"/>
      <c r="X213" s="534"/>
      <c r="Y213" s="534"/>
      <c r="Z213" s="639" t="s">
        <v>540</v>
      </c>
      <c r="AA213" s="287"/>
      <c r="AB213" s="287"/>
      <c r="AC213" s="2"/>
      <c r="AD213" s="2"/>
      <c r="AE213" s="2"/>
      <c r="AF213" s="2"/>
      <c r="AG213" s="2"/>
      <c r="AH213" s="2"/>
      <c r="AI213" s="2"/>
      <c r="AJ213" s="2"/>
      <c r="AK213" s="2"/>
      <c r="AL213" s="2"/>
      <c r="AM213" s="2"/>
      <c r="AN213" s="2"/>
      <c r="AO213" s="2"/>
    </row>
    <row r="214" spans="1:41">
      <c r="A214" s="2"/>
      <c r="B214" s="396" t="s">
        <v>284</v>
      </c>
      <c r="C214" s="236">
        <f t="shared" si="7"/>
        <v>6089656.5</v>
      </c>
      <c r="D214" s="236">
        <v>4874735</v>
      </c>
      <c r="E214" s="236">
        <v>7304578</v>
      </c>
      <c r="F214" s="641"/>
      <c r="G214" s="267"/>
      <c r="H214" s="267"/>
      <c r="I214" s="267"/>
      <c r="J214" s="267"/>
      <c r="K214" s="267"/>
      <c r="L214" s="267"/>
      <c r="M214" s="267"/>
      <c r="N214" s="267"/>
      <c r="O214" s="267"/>
      <c r="P214" s="267"/>
      <c r="Q214" s="534"/>
      <c r="R214" s="534"/>
      <c r="S214" s="528"/>
      <c r="T214" s="528"/>
      <c r="U214" s="640"/>
      <c r="V214" s="534"/>
      <c r="W214" s="534"/>
      <c r="X214" s="534"/>
      <c r="Y214" s="534"/>
      <c r="Z214" s="639" t="s">
        <v>540</v>
      </c>
      <c r="AA214" s="287"/>
      <c r="AB214" s="287"/>
      <c r="AC214" s="2"/>
      <c r="AD214" s="2"/>
      <c r="AE214" s="2"/>
      <c r="AF214" s="2"/>
      <c r="AG214" s="2"/>
      <c r="AH214" s="2"/>
      <c r="AI214" s="2"/>
      <c r="AJ214" s="2"/>
      <c r="AK214" s="2"/>
      <c r="AL214" s="2"/>
      <c r="AM214" s="2"/>
      <c r="AN214" s="2"/>
      <c r="AO214" s="2"/>
    </row>
    <row r="215" spans="1:41">
      <c r="A215" s="2"/>
      <c r="B215" s="396" t="s">
        <v>417</v>
      </c>
      <c r="C215" s="236">
        <f t="shared" si="7"/>
        <v>102034</v>
      </c>
      <c r="D215" s="236">
        <v>97898</v>
      </c>
      <c r="E215" s="236">
        <v>106170</v>
      </c>
      <c r="F215" s="641"/>
      <c r="G215" s="267"/>
      <c r="H215" s="267"/>
      <c r="I215" s="267"/>
      <c r="J215" s="267"/>
      <c r="K215" s="267"/>
      <c r="L215" s="267"/>
      <c r="M215" s="267"/>
      <c r="N215" s="267"/>
      <c r="O215" s="267"/>
      <c r="P215" s="267"/>
      <c r="Q215" s="534"/>
      <c r="R215" s="534"/>
      <c r="S215" s="528"/>
      <c r="T215" s="528"/>
      <c r="U215" s="640"/>
      <c r="V215" s="534"/>
      <c r="W215" s="534"/>
      <c r="X215" s="534"/>
      <c r="Y215" s="534"/>
      <c r="Z215" s="639" t="s">
        <v>497</v>
      </c>
      <c r="AA215" s="287"/>
      <c r="AB215" s="287"/>
      <c r="AC215" s="2"/>
      <c r="AD215" s="2"/>
      <c r="AE215" s="2"/>
      <c r="AF215" s="2"/>
      <c r="AG215" s="2"/>
      <c r="AH215" s="2"/>
      <c r="AI215" s="2"/>
      <c r="AJ215" s="2"/>
      <c r="AK215" s="2"/>
      <c r="AL215" s="2"/>
      <c r="AM215" s="2"/>
      <c r="AN215" s="2"/>
      <c r="AO215" s="2"/>
    </row>
    <row r="216" spans="1:41">
      <c r="A216" s="2"/>
      <c r="B216" s="396" t="s">
        <v>418</v>
      </c>
      <c r="C216" s="236">
        <f t="shared" si="7"/>
        <v>1314034</v>
      </c>
      <c r="D216" s="236">
        <v>1267980</v>
      </c>
      <c r="E216" s="236">
        <v>1360088</v>
      </c>
      <c r="F216" s="641"/>
      <c r="G216" s="267"/>
      <c r="H216" s="267"/>
      <c r="I216" s="267"/>
      <c r="J216" s="267"/>
      <c r="K216" s="267"/>
      <c r="L216" s="267"/>
      <c r="M216" s="267"/>
      <c r="N216" s="267"/>
      <c r="O216" s="267"/>
      <c r="P216" s="267"/>
      <c r="Q216" s="534"/>
      <c r="R216" s="534"/>
      <c r="S216" s="528"/>
      <c r="T216" s="528"/>
      <c r="U216" s="640"/>
      <c r="V216" s="534"/>
      <c r="W216" s="534"/>
      <c r="X216" s="534"/>
      <c r="Y216" s="534"/>
      <c r="Z216" s="639" t="s">
        <v>539</v>
      </c>
      <c r="AA216" s="287"/>
      <c r="AB216" s="287"/>
      <c r="AC216" s="2"/>
      <c r="AD216" s="2"/>
      <c r="AE216" s="2"/>
      <c r="AF216" s="2"/>
      <c r="AG216" s="2"/>
      <c r="AH216" s="2"/>
      <c r="AI216" s="2"/>
      <c r="AJ216" s="2"/>
      <c r="AK216" s="2"/>
      <c r="AL216" s="2"/>
      <c r="AM216" s="2"/>
      <c r="AN216" s="2"/>
      <c r="AO216" s="2"/>
    </row>
    <row r="217" spans="1:41">
      <c r="A217" s="2"/>
      <c r="B217" s="396" t="s">
        <v>190</v>
      </c>
      <c r="C217" s="236">
        <f t="shared" si="7"/>
        <v>10330150</v>
      </c>
      <c r="D217" s="236">
        <v>9552500</v>
      </c>
      <c r="E217" s="236">
        <v>11107800</v>
      </c>
      <c r="F217" s="641"/>
      <c r="G217" s="267"/>
      <c r="H217" s="267"/>
      <c r="I217" s="267"/>
      <c r="J217" s="267"/>
      <c r="K217" s="267"/>
      <c r="L217" s="267"/>
      <c r="M217" s="267"/>
      <c r="N217" s="267"/>
      <c r="O217" s="267"/>
      <c r="P217" s="267"/>
      <c r="Q217" s="534"/>
      <c r="R217" s="534"/>
      <c r="S217" s="528"/>
      <c r="T217" s="528"/>
      <c r="U217" s="640"/>
      <c r="V217" s="534"/>
      <c r="W217" s="534"/>
      <c r="X217" s="534"/>
      <c r="Y217" s="534"/>
      <c r="Z217" s="639"/>
      <c r="AA217" s="287"/>
      <c r="AB217" s="287"/>
      <c r="AC217" s="2"/>
      <c r="AD217" s="2"/>
      <c r="AE217" s="2"/>
      <c r="AF217" s="2"/>
      <c r="AG217" s="2"/>
      <c r="AH217" s="2"/>
      <c r="AI217" s="2"/>
      <c r="AJ217" s="2"/>
      <c r="AK217" s="2"/>
      <c r="AL217" s="2"/>
      <c r="AM217" s="2"/>
      <c r="AN217" s="2"/>
      <c r="AO217" s="2"/>
    </row>
    <row r="218" spans="1:41">
      <c r="A218" s="2"/>
      <c r="B218" s="396" t="s">
        <v>146</v>
      </c>
      <c r="C218" s="236">
        <f t="shared" si="7"/>
        <v>70952993.5</v>
      </c>
      <c r="D218" s="236">
        <v>63240157</v>
      </c>
      <c r="E218" s="236">
        <v>78665830</v>
      </c>
      <c r="F218" s="641"/>
      <c r="G218" s="267"/>
      <c r="H218" s="267"/>
      <c r="I218" s="267"/>
      <c r="J218" s="267"/>
      <c r="K218" s="267"/>
      <c r="L218" s="267"/>
      <c r="M218" s="267"/>
      <c r="N218" s="267"/>
      <c r="O218" s="267"/>
      <c r="P218" s="267"/>
      <c r="Q218" s="534"/>
      <c r="R218" s="534"/>
      <c r="S218" s="528"/>
      <c r="T218" s="528"/>
      <c r="U218" s="640"/>
      <c r="V218" s="534"/>
      <c r="W218" s="534"/>
      <c r="X218" s="534"/>
      <c r="Y218" s="534"/>
      <c r="Z218" s="639"/>
      <c r="AA218" s="287"/>
      <c r="AB218" s="287"/>
      <c r="AC218" s="2"/>
      <c r="AD218" s="2"/>
      <c r="AE218" s="2"/>
      <c r="AF218" s="2"/>
      <c r="AG218" s="2"/>
      <c r="AH218" s="2"/>
      <c r="AI218" s="2"/>
      <c r="AJ218" s="2"/>
      <c r="AK218" s="2"/>
      <c r="AL218" s="2"/>
      <c r="AM218" s="2"/>
      <c r="AN218" s="2"/>
      <c r="AO218" s="2"/>
    </row>
    <row r="219" spans="1:41">
      <c r="A219" s="2"/>
      <c r="B219" s="396" t="s">
        <v>101</v>
      </c>
      <c r="C219" s="236">
        <f t="shared" si="7"/>
        <v>4937460.5</v>
      </c>
      <c r="D219" s="236">
        <v>4501419</v>
      </c>
      <c r="E219" s="236">
        <v>5373502</v>
      </c>
      <c r="F219" s="641"/>
      <c r="G219" s="267"/>
      <c r="H219" s="267"/>
      <c r="I219" s="267"/>
      <c r="J219" s="267"/>
      <c r="K219" s="267"/>
      <c r="L219" s="267"/>
      <c r="M219" s="267"/>
      <c r="N219" s="267"/>
      <c r="O219" s="267"/>
      <c r="P219" s="267"/>
      <c r="Q219" s="534"/>
      <c r="R219" s="534"/>
      <c r="S219" s="528"/>
      <c r="T219" s="528"/>
      <c r="U219" s="640"/>
      <c r="V219" s="534"/>
      <c r="W219" s="534"/>
      <c r="X219" s="534"/>
      <c r="Y219" s="534"/>
      <c r="Z219" s="639"/>
      <c r="AA219" s="287"/>
      <c r="AB219" s="287"/>
      <c r="AC219" s="2"/>
      <c r="AD219" s="2"/>
      <c r="AE219" s="2"/>
      <c r="AF219" s="2"/>
      <c r="AG219" s="2"/>
      <c r="AH219" s="2"/>
      <c r="AI219" s="2"/>
      <c r="AJ219" s="2"/>
      <c r="AK219" s="2"/>
      <c r="AL219" s="2"/>
      <c r="AM219" s="2"/>
      <c r="AN219" s="2"/>
      <c r="AO219" s="2"/>
    </row>
    <row r="220" spans="1:41">
      <c r="A220" s="2"/>
      <c r="B220" s="396" t="s">
        <v>285</v>
      </c>
      <c r="C220" s="236">
        <f t="shared" si="7"/>
        <v>31395009.5</v>
      </c>
      <c r="D220" s="236">
        <v>23757636</v>
      </c>
      <c r="E220" s="236">
        <v>39032383</v>
      </c>
      <c r="F220" s="641"/>
      <c r="G220" s="267"/>
      <c r="H220" s="267"/>
      <c r="I220" s="267"/>
      <c r="J220" s="267"/>
      <c r="K220" s="267"/>
      <c r="L220" s="267"/>
      <c r="M220" s="267"/>
      <c r="N220" s="267"/>
      <c r="O220" s="267"/>
      <c r="P220" s="267"/>
      <c r="Q220" s="534"/>
      <c r="R220" s="534"/>
      <c r="S220" s="528"/>
      <c r="T220" s="528"/>
      <c r="U220" s="640"/>
      <c r="V220" s="534"/>
      <c r="W220" s="534"/>
      <c r="X220" s="534"/>
      <c r="Y220" s="534"/>
      <c r="Z220" s="639" t="s">
        <v>540</v>
      </c>
      <c r="AA220" s="287"/>
      <c r="AB220" s="287"/>
      <c r="AC220" s="2"/>
      <c r="AD220" s="2"/>
      <c r="AE220" s="2"/>
      <c r="AF220" s="2"/>
      <c r="AG220" s="2"/>
      <c r="AH220" s="2"/>
      <c r="AI220" s="2"/>
      <c r="AJ220" s="2"/>
      <c r="AK220" s="2"/>
      <c r="AL220" s="2"/>
      <c r="AM220" s="2"/>
      <c r="AN220" s="2"/>
      <c r="AO220" s="2"/>
    </row>
    <row r="221" spans="1:41">
      <c r="A221" s="2"/>
      <c r="B221" s="396" t="s">
        <v>214</v>
      </c>
      <c r="C221" s="236">
        <f t="shared" si="7"/>
        <v>47187024</v>
      </c>
      <c r="D221" s="236">
        <v>49175848</v>
      </c>
      <c r="E221" s="236">
        <v>45198200</v>
      </c>
      <c r="F221" s="267">
        <v>71.099999999999994</v>
      </c>
      <c r="G221" s="267">
        <v>71.3</v>
      </c>
      <c r="H221" s="267">
        <v>73.400000000000006</v>
      </c>
      <c r="I221" s="533">
        <v>73.400000000000006</v>
      </c>
      <c r="J221" s="533">
        <v>83.3</v>
      </c>
      <c r="K221" s="267">
        <v>83.3</v>
      </c>
      <c r="L221" s="267">
        <v>84.8</v>
      </c>
      <c r="M221" s="267">
        <v>87.2</v>
      </c>
      <c r="N221" s="267">
        <v>84.3</v>
      </c>
      <c r="O221" s="267">
        <v>77.900000000000006</v>
      </c>
      <c r="P221" s="267">
        <v>84</v>
      </c>
      <c r="Q221" s="534">
        <v>84.9</v>
      </c>
      <c r="R221" s="534">
        <v>84.9</v>
      </c>
      <c r="S221" s="528">
        <v>78.2</v>
      </c>
      <c r="T221" s="528">
        <v>83.1</v>
      </c>
      <c r="U221" s="529">
        <v>82.4</v>
      </c>
      <c r="V221" s="534"/>
      <c r="W221" s="534"/>
      <c r="X221" s="534"/>
      <c r="Y221" s="534"/>
      <c r="Z221" s="639"/>
      <c r="AA221" s="287"/>
      <c r="AB221" s="287"/>
      <c r="AC221" s="2"/>
      <c r="AD221" s="2"/>
      <c r="AE221" s="2"/>
      <c r="AF221" s="2"/>
      <c r="AG221" s="2"/>
      <c r="AH221" s="2"/>
      <c r="AI221" s="2"/>
      <c r="AJ221" s="2"/>
      <c r="AK221" s="2"/>
      <c r="AL221" s="2"/>
      <c r="AM221" s="2"/>
      <c r="AN221" s="2"/>
      <c r="AO221" s="2"/>
    </row>
    <row r="222" spans="1:41">
      <c r="A222" s="2"/>
      <c r="B222" s="396" t="s">
        <v>43</v>
      </c>
      <c r="C222" s="236">
        <f t="shared" si="7"/>
        <v>6103545.5</v>
      </c>
      <c r="D222" s="236">
        <v>3050128</v>
      </c>
      <c r="E222" s="236">
        <v>9156963</v>
      </c>
      <c r="F222" s="641"/>
      <c r="G222" s="267"/>
      <c r="H222" s="267"/>
      <c r="I222" s="267"/>
      <c r="J222" s="267"/>
      <c r="K222" s="267"/>
      <c r="L222" s="267"/>
      <c r="M222" s="267"/>
      <c r="N222" s="267"/>
      <c r="O222" s="267"/>
      <c r="P222" s="267"/>
      <c r="Q222" s="534"/>
      <c r="R222" s="534"/>
      <c r="S222" s="528"/>
      <c r="T222" s="528"/>
      <c r="U222" s="640"/>
      <c r="V222" s="534"/>
      <c r="W222" s="534"/>
      <c r="X222" s="534"/>
      <c r="Y222" s="534"/>
      <c r="Z222" s="639" t="s">
        <v>539</v>
      </c>
      <c r="AA222" s="287"/>
      <c r="AB222" s="287"/>
      <c r="AC222" s="2"/>
      <c r="AD222" s="2"/>
      <c r="AE222" s="2"/>
      <c r="AF222" s="2"/>
      <c r="AG222" s="2"/>
      <c r="AH222" s="2"/>
      <c r="AI222" s="2"/>
      <c r="AJ222" s="2"/>
      <c r="AK222" s="2"/>
      <c r="AL222" s="2"/>
      <c r="AM222" s="2"/>
      <c r="AN222" s="2"/>
      <c r="AO222" s="2"/>
    </row>
    <row r="223" spans="1:41">
      <c r="A223" s="2"/>
      <c r="B223" s="396" t="s">
        <v>109</v>
      </c>
      <c r="C223" s="236">
        <f t="shared" si="7"/>
        <v>62015373</v>
      </c>
      <c r="D223" s="236">
        <v>58892514</v>
      </c>
      <c r="E223" s="236">
        <v>65138232</v>
      </c>
      <c r="F223" s="267">
        <v>81.7</v>
      </c>
      <c r="G223" s="267">
        <v>85.6</v>
      </c>
      <c r="H223" s="267">
        <v>81.099999999999994</v>
      </c>
      <c r="I223" s="533">
        <v>81.099999999999994</v>
      </c>
      <c r="J223" s="533">
        <v>75.2</v>
      </c>
      <c r="K223" s="267">
        <v>75.2</v>
      </c>
      <c r="L223" s="267">
        <v>69.2</v>
      </c>
      <c r="M223" s="267">
        <v>57.5</v>
      </c>
      <c r="N223" s="267">
        <v>52.5</v>
      </c>
      <c r="O223" s="267">
        <v>62.9</v>
      </c>
      <c r="P223" s="267">
        <v>56.9</v>
      </c>
      <c r="Q223" s="534">
        <v>62.7</v>
      </c>
      <c r="R223" s="267">
        <v>64</v>
      </c>
      <c r="S223" s="528">
        <v>64.099999999999994</v>
      </c>
      <c r="T223" s="528">
        <v>57.9</v>
      </c>
      <c r="U223" s="529">
        <v>63.9</v>
      </c>
      <c r="V223" s="534"/>
      <c r="W223" s="534"/>
      <c r="X223" s="534"/>
      <c r="Y223" s="534"/>
      <c r="Z223" s="639"/>
      <c r="AA223" s="287"/>
      <c r="AB223" s="287"/>
      <c r="AC223" s="2"/>
      <c r="AD223" s="2"/>
      <c r="AE223" s="2"/>
      <c r="AF223" s="2"/>
      <c r="AG223" s="2"/>
      <c r="AH223" s="2"/>
      <c r="AI223" s="2"/>
      <c r="AJ223" s="2"/>
      <c r="AK223" s="2"/>
      <c r="AL223" s="2"/>
      <c r="AM223" s="2"/>
      <c r="AN223" s="2"/>
      <c r="AO223" s="2"/>
    </row>
    <row r="224" spans="1:41">
      <c r="A224" s="2"/>
      <c r="B224" s="396" t="s">
        <v>49</v>
      </c>
      <c r="C224" s="236">
        <f t="shared" si="7"/>
        <v>301790615.5</v>
      </c>
      <c r="D224" s="236">
        <v>282162411</v>
      </c>
      <c r="E224" s="236">
        <v>321418820</v>
      </c>
      <c r="F224" s="267">
        <v>753.9</v>
      </c>
      <c r="G224" s="267">
        <v>768.8</v>
      </c>
      <c r="H224" s="267">
        <v>780.1</v>
      </c>
      <c r="I224" s="533">
        <v>780.1</v>
      </c>
      <c r="J224" s="533">
        <v>780.5</v>
      </c>
      <c r="K224" s="267">
        <v>780.5</v>
      </c>
      <c r="L224" s="267">
        <v>787.2</v>
      </c>
      <c r="M224" s="267">
        <v>806.6</v>
      </c>
      <c r="N224" s="267">
        <v>809</v>
      </c>
      <c r="O224" s="267">
        <v>796.9</v>
      </c>
      <c r="P224" s="267">
        <v>807.1</v>
      </c>
      <c r="Q224" s="534">
        <v>790.4</v>
      </c>
      <c r="R224" s="534">
        <v>770.7</v>
      </c>
      <c r="S224" s="528">
        <v>790.2</v>
      </c>
      <c r="T224" s="528">
        <v>798.6</v>
      </c>
      <c r="U224" s="529">
        <v>798</v>
      </c>
      <c r="V224" s="534"/>
      <c r="W224" s="534"/>
      <c r="X224" s="534"/>
      <c r="Y224" s="534"/>
      <c r="Z224" s="639" t="s">
        <v>538</v>
      </c>
      <c r="AA224" s="287"/>
      <c r="AB224" s="287"/>
      <c r="AC224" s="2"/>
      <c r="AD224" s="2"/>
      <c r="AE224" s="2"/>
      <c r="AF224" s="2"/>
      <c r="AG224" s="2"/>
      <c r="AH224" s="2"/>
      <c r="AI224" s="2"/>
      <c r="AJ224" s="2"/>
      <c r="AK224" s="2"/>
      <c r="AL224" s="2"/>
      <c r="AM224" s="2"/>
      <c r="AN224" s="2"/>
      <c r="AO224" s="2"/>
    </row>
    <row r="225" spans="1:41">
      <c r="A225" s="2"/>
      <c r="B225" s="396" t="s">
        <v>194</v>
      </c>
      <c r="C225" s="236">
        <f t="shared" ref="C225:C256" si="8">(D225+E225)/2</f>
        <v>3376398.5</v>
      </c>
      <c r="D225" s="236">
        <v>3321242</v>
      </c>
      <c r="E225" s="236">
        <v>3431555</v>
      </c>
      <c r="F225" s="641"/>
      <c r="G225" s="267"/>
      <c r="H225" s="267"/>
      <c r="I225" s="267"/>
      <c r="J225" s="267"/>
      <c r="K225" s="267"/>
      <c r="L225" s="267"/>
      <c r="M225" s="267"/>
      <c r="N225" s="267"/>
      <c r="O225" s="267"/>
      <c r="P225" s="267"/>
      <c r="Q225" s="534"/>
      <c r="R225" s="534"/>
      <c r="S225" s="528"/>
      <c r="T225" s="528"/>
      <c r="U225" s="640"/>
      <c r="V225" s="534"/>
      <c r="W225" s="534"/>
      <c r="X225" s="534"/>
      <c r="Y225" s="534"/>
      <c r="Z225" s="639"/>
      <c r="AA225" s="287"/>
      <c r="AB225" s="287"/>
      <c r="AC225" s="2"/>
      <c r="AD225" s="2"/>
      <c r="AE225" s="2"/>
      <c r="AF225" s="2"/>
      <c r="AG225" s="2"/>
      <c r="AH225" s="2"/>
      <c r="AI225" s="2"/>
      <c r="AJ225" s="2"/>
      <c r="AK225" s="2"/>
      <c r="AL225" s="2"/>
      <c r="AM225" s="2"/>
      <c r="AN225" s="2"/>
      <c r="AO225" s="2"/>
    </row>
    <row r="226" spans="1:41">
      <c r="A226" s="2"/>
      <c r="B226" s="396" t="s">
        <v>196</v>
      </c>
      <c r="C226" s="236">
        <f t="shared" si="8"/>
        <v>27974950</v>
      </c>
      <c r="D226" s="236">
        <v>24650400</v>
      </c>
      <c r="E226" s="236">
        <v>31299500</v>
      </c>
      <c r="F226" s="641"/>
      <c r="G226" s="267"/>
      <c r="H226" s="267"/>
      <c r="I226" s="267"/>
      <c r="J226" s="267"/>
      <c r="K226" s="267"/>
      <c r="L226" s="267"/>
      <c r="M226" s="267"/>
      <c r="N226" s="267"/>
      <c r="O226" s="267"/>
      <c r="P226" s="267"/>
      <c r="Q226" s="534"/>
      <c r="R226" s="534"/>
      <c r="S226" s="528"/>
      <c r="T226" s="528"/>
      <c r="U226" s="640"/>
      <c r="V226" s="534"/>
      <c r="W226" s="534"/>
      <c r="X226" s="534"/>
      <c r="Y226" s="534"/>
      <c r="Z226" s="639"/>
      <c r="AA226" s="287"/>
      <c r="AB226" s="287"/>
      <c r="AC226" s="2"/>
      <c r="AD226" s="2"/>
      <c r="AE226" s="2"/>
      <c r="AF226" s="2"/>
      <c r="AG226" s="2"/>
      <c r="AH226" s="2"/>
      <c r="AI226" s="2"/>
      <c r="AJ226" s="2"/>
      <c r="AK226" s="2"/>
      <c r="AL226" s="2"/>
      <c r="AM226" s="2"/>
      <c r="AN226" s="2"/>
      <c r="AO226" s="2"/>
    </row>
    <row r="227" spans="1:41">
      <c r="A227" s="2"/>
      <c r="B227" s="396" t="s">
        <v>419</v>
      </c>
      <c r="C227" s="236">
        <f t="shared" si="8"/>
        <v>224855</v>
      </c>
      <c r="D227" s="236">
        <v>185058</v>
      </c>
      <c r="E227" s="236">
        <v>264652</v>
      </c>
      <c r="F227" s="641"/>
      <c r="G227" s="267"/>
      <c r="H227" s="267"/>
      <c r="I227" s="267"/>
      <c r="J227" s="267"/>
      <c r="K227" s="267"/>
      <c r="L227" s="267"/>
      <c r="M227" s="267"/>
      <c r="N227" s="267"/>
      <c r="O227" s="267"/>
      <c r="P227" s="267"/>
      <c r="Q227" s="534"/>
      <c r="R227" s="534"/>
      <c r="S227" s="528"/>
      <c r="T227" s="528"/>
      <c r="U227" s="640"/>
      <c r="V227" s="534"/>
      <c r="W227" s="534"/>
      <c r="X227" s="534"/>
      <c r="Y227" s="534"/>
      <c r="Z227" s="639" t="s">
        <v>496</v>
      </c>
      <c r="AA227" s="287"/>
      <c r="AB227" s="287"/>
      <c r="AC227" s="2"/>
      <c r="AD227" s="2"/>
      <c r="AE227" s="2"/>
      <c r="AF227" s="2"/>
      <c r="AG227" s="2"/>
      <c r="AH227" s="2"/>
      <c r="AI227" s="2"/>
      <c r="AJ227" s="2"/>
      <c r="AK227" s="2"/>
      <c r="AL227" s="2"/>
      <c r="AM227" s="2"/>
      <c r="AN227" s="2"/>
      <c r="AO227" s="2"/>
    </row>
    <row r="228" spans="1:41">
      <c r="A228" s="2"/>
      <c r="B228" s="396" t="s">
        <v>115</v>
      </c>
      <c r="C228" s="236">
        <f t="shared" si="8"/>
        <v>27794780</v>
      </c>
      <c r="D228" s="236">
        <v>24481477</v>
      </c>
      <c r="E228" s="236">
        <v>31108083</v>
      </c>
      <c r="F228" s="641"/>
      <c r="G228" s="267"/>
      <c r="H228" s="267"/>
      <c r="I228" s="267"/>
      <c r="J228" s="267"/>
      <c r="K228" s="267"/>
      <c r="L228" s="267"/>
      <c r="M228" s="267"/>
      <c r="N228" s="267"/>
      <c r="O228" s="267"/>
      <c r="P228" s="267"/>
      <c r="Q228" s="534"/>
      <c r="R228" s="534"/>
      <c r="S228" s="528"/>
      <c r="T228" s="528"/>
      <c r="U228" s="640"/>
      <c r="V228" s="534"/>
      <c r="W228" s="534"/>
      <c r="X228" s="534"/>
      <c r="Y228" s="534"/>
      <c r="Z228" s="639"/>
      <c r="AA228" s="287"/>
      <c r="AB228" s="287"/>
      <c r="AC228" s="2"/>
      <c r="AD228" s="2"/>
      <c r="AE228" s="2"/>
      <c r="AF228" s="2"/>
      <c r="AG228" s="2"/>
      <c r="AH228" s="2"/>
      <c r="AI228" s="2"/>
      <c r="AJ228" s="2"/>
      <c r="AK228" s="2"/>
      <c r="AL228" s="2"/>
      <c r="AM228" s="2"/>
      <c r="AN228" s="2"/>
      <c r="AO228" s="2"/>
    </row>
    <row r="229" spans="1:41">
      <c r="A229" s="2"/>
      <c r="B229" s="396" t="s">
        <v>220</v>
      </c>
      <c r="C229" s="236">
        <f t="shared" si="8"/>
        <v>84667350</v>
      </c>
      <c r="D229" s="236">
        <v>77630900</v>
      </c>
      <c r="E229" s="236">
        <v>91703800</v>
      </c>
      <c r="F229" s="641"/>
      <c r="G229" s="267"/>
      <c r="H229" s="267"/>
      <c r="I229" s="267"/>
      <c r="J229" s="267"/>
      <c r="K229" s="267"/>
      <c r="L229" s="267"/>
      <c r="M229" s="267"/>
      <c r="N229" s="267"/>
      <c r="O229" s="267"/>
      <c r="P229" s="267"/>
      <c r="Q229" s="534"/>
      <c r="R229" s="534"/>
      <c r="S229" s="528"/>
      <c r="T229" s="528"/>
      <c r="U229" s="640"/>
      <c r="V229" s="534"/>
      <c r="W229" s="534"/>
      <c r="X229" s="534"/>
      <c r="Y229" s="534"/>
      <c r="Z229" s="639"/>
      <c r="AA229" s="287"/>
      <c r="AB229" s="287"/>
      <c r="AC229" s="2"/>
      <c r="AD229" s="2"/>
      <c r="AE229" s="2"/>
      <c r="AF229" s="2"/>
      <c r="AG229" s="2"/>
      <c r="AH229" s="2"/>
      <c r="AI229" s="2"/>
      <c r="AJ229" s="2"/>
      <c r="AK229" s="2"/>
      <c r="AL229" s="2"/>
      <c r="AM229" s="2"/>
      <c r="AN229" s="2"/>
      <c r="AO229" s="2"/>
    </row>
    <row r="230" spans="1:41">
      <c r="A230" s="2"/>
      <c r="B230" s="396" t="s">
        <v>286</v>
      </c>
      <c r="C230" s="236">
        <f t="shared" si="8"/>
        <v>22313717</v>
      </c>
      <c r="D230" s="236">
        <v>17795219</v>
      </c>
      <c r="E230" s="236">
        <v>26832215</v>
      </c>
      <c r="F230" s="641"/>
      <c r="G230" s="267"/>
      <c r="H230" s="267"/>
      <c r="I230" s="267"/>
      <c r="J230" s="267"/>
      <c r="K230" s="267"/>
      <c r="L230" s="267"/>
      <c r="M230" s="267"/>
      <c r="N230" s="267"/>
      <c r="O230" s="267"/>
      <c r="P230" s="267"/>
      <c r="Q230" s="534"/>
      <c r="R230" s="534"/>
      <c r="S230" s="528"/>
      <c r="T230" s="528"/>
      <c r="U230" s="640"/>
      <c r="V230" s="534"/>
      <c r="W230" s="534"/>
      <c r="X230" s="534"/>
      <c r="Y230" s="534"/>
      <c r="Z230" s="639" t="s">
        <v>540</v>
      </c>
      <c r="AA230" s="287"/>
      <c r="AB230" s="287"/>
      <c r="AC230" s="2"/>
      <c r="AD230" s="2"/>
      <c r="AE230" s="2"/>
      <c r="AF230" s="2"/>
      <c r="AG230" s="2"/>
      <c r="AH230" s="2"/>
      <c r="AI230" s="2"/>
      <c r="AJ230" s="2"/>
      <c r="AK230" s="2"/>
      <c r="AL230" s="2"/>
      <c r="AM230" s="2"/>
      <c r="AN230" s="2"/>
      <c r="AO230" s="2"/>
    </row>
    <row r="231" spans="1:41">
      <c r="A231" s="2"/>
      <c r="B231" s="396" t="s">
        <v>287</v>
      </c>
      <c r="C231" s="236">
        <f t="shared" si="8"/>
        <v>13398493.5</v>
      </c>
      <c r="D231" s="236">
        <v>10585220</v>
      </c>
      <c r="E231" s="236">
        <v>16211767</v>
      </c>
      <c r="F231" s="641"/>
      <c r="G231" s="267"/>
      <c r="H231" s="267"/>
      <c r="I231" s="267"/>
      <c r="J231" s="267"/>
      <c r="K231" s="642"/>
      <c r="L231" s="642"/>
      <c r="M231" s="267"/>
      <c r="N231" s="267"/>
      <c r="O231" s="267"/>
      <c r="P231" s="267"/>
      <c r="Q231" s="534"/>
      <c r="R231" s="534"/>
      <c r="S231" s="528"/>
      <c r="T231" s="528"/>
      <c r="U231" s="640"/>
      <c r="V231" s="534"/>
      <c r="W231" s="534"/>
      <c r="X231" s="534"/>
      <c r="Y231" s="534"/>
      <c r="Z231" s="639" t="s">
        <v>540</v>
      </c>
      <c r="AA231" s="287"/>
      <c r="AB231" s="287"/>
      <c r="AC231" s="2"/>
      <c r="AD231" s="2"/>
      <c r="AE231" s="2"/>
      <c r="AF231" s="2"/>
      <c r="AG231" s="2"/>
      <c r="AH231" s="2"/>
      <c r="AI231" s="2"/>
      <c r="AJ231" s="2"/>
      <c r="AK231" s="2"/>
      <c r="AL231" s="2"/>
      <c r="AM231" s="2"/>
      <c r="AN231" s="2"/>
      <c r="AO231" s="2"/>
    </row>
    <row r="232" spans="1:41">
      <c r="A232" s="544"/>
      <c r="B232" s="396" t="s">
        <v>288</v>
      </c>
      <c r="C232" s="236">
        <f t="shared" si="8"/>
        <v>14051366</v>
      </c>
      <c r="D232" s="236">
        <v>12499981</v>
      </c>
      <c r="E232" s="236">
        <v>15602751</v>
      </c>
      <c r="F232" s="641"/>
      <c r="G232" s="267"/>
      <c r="H232" s="267"/>
      <c r="I232" s="267"/>
      <c r="J232" s="267"/>
      <c r="K232" s="642"/>
      <c r="L232" s="642"/>
      <c r="M232" s="267"/>
      <c r="N232" s="267"/>
      <c r="O232" s="267"/>
      <c r="P232" s="267"/>
      <c r="Q232" s="534"/>
      <c r="R232" s="534"/>
      <c r="S232" s="528"/>
      <c r="T232" s="528"/>
      <c r="U232" s="643"/>
      <c r="V232" s="543"/>
      <c r="W232" s="534"/>
      <c r="X232" s="534"/>
      <c r="Y232" s="534"/>
      <c r="Z232" s="639" t="s">
        <v>540</v>
      </c>
      <c r="AA232" s="2"/>
      <c r="AB232" s="2"/>
      <c r="AC232" s="2"/>
      <c r="AD232" s="2"/>
      <c r="AE232" s="2"/>
      <c r="AF232" s="2"/>
      <c r="AG232" s="2"/>
      <c r="AH232" s="2"/>
      <c r="AI232" s="2"/>
      <c r="AJ232" s="2"/>
      <c r="AK232" s="2"/>
      <c r="AL232" s="2"/>
      <c r="AM232" s="2"/>
      <c r="AN232" s="2"/>
      <c r="AO232" s="2"/>
    </row>
    <row r="233" spans="1:41">
      <c r="A233" s="544"/>
      <c r="B233" s="546"/>
      <c r="C233" s="2"/>
      <c r="D233" s="545"/>
      <c r="E233" s="545"/>
      <c r="F233" s="545"/>
      <c r="G233" s="545"/>
      <c r="H233" s="545"/>
      <c r="I233" s="545"/>
      <c r="J233" s="545"/>
      <c r="K233" s="545"/>
      <c r="L233" s="545"/>
      <c r="M233" s="545"/>
      <c r="N233" s="545"/>
      <c r="O233" s="545"/>
      <c r="P233" s="545"/>
      <c r="Q233" s="545"/>
      <c r="R233" s="545"/>
      <c r="S233" s="545"/>
      <c r="T233" s="545"/>
      <c r="U233" s="545"/>
      <c r="V233" s="545"/>
      <c r="W233" s="545"/>
      <c r="X233" s="545"/>
      <c r="Y233" s="545"/>
      <c r="Z233" s="2"/>
      <c r="AA233" s="2"/>
      <c r="AB233" s="2"/>
      <c r="AC233" s="2"/>
      <c r="AD233" s="2"/>
      <c r="AE233" s="2"/>
      <c r="AF233" s="2"/>
      <c r="AG233" s="2"/>
      <c r="AH233" s="2"/>
      <c r="AI233" s="2"/>
      <c r="AJ233" s="2"/>
      <c r="AK233" s="2"/>
      <c r="AL233" s="2"/>
      <c r="AM233" s="2"/>
      <c r="AN233" s="2"/>
      <c r="AO233" s="2"/>
    </row>
    <row r="234" spans="1:41">
      <c r="A234" s="544"/>
      <c r="B234" s="547"/>
      <c r="C234" s="2"/>
      <c r="D234" s="545"/>
      <c r="E234" s="545"/>
      <c r="F234" s="545"/>
      <c r="G234" s="545"/>
      <c r="H234" s="545"/>
      <c r="I234" s="545"/>
      <c r="J234" s="545"/>
      <c r="K234" s="545"/>
      <c r="L234" s="545"/>
      <c r="M234" s="545"/>
      <c r="N234" s="545"/>
      <c r="O234" s="545"/>
      <c r="P234" s="545"/>
      <c r="Q234" s="545"/>
      <c r="R234" s="545"/>
      <c r="S234" s="545"/>
      <c r="T234" s="545"/>
      <c r="U234" s="545"/>
      <c r="V234" s="545"/>
      <c r="W234" s="545"/>
      <c r="X234" s="545"/>
      <c r="Y234" s="545"/>
      <c r="Z234" s="2"/>
      <c r="AA234" s="2"/>
      <c r="AB234" s="2"/>
      <c r="AC234" s="2"/>
      <c r="AD234" s="2"/>
      <c r="AE234" s="2"/>
      <c r="AF234" s="2"/>
      <c r="AG234" s="2"/>
      <c r="AH234" s="2"/>
      <c r="AI234" s="2"/>
      <c r="AJ234" s="2"/>
      <c r="AK234" s="2"/>
      <c r="AL234" s="2"/>
      <c r="AM234" s="2"/>
      <c r="AN234" s="2"/>
      <c r="AO234" s="2"/>
    </row>
    <row r="235" spans="1:41">
      <c r="A235" s="544"/>
      <c r="B235" s="548"/>
      <c r="C235" s="2"/>
      <c r="D235" s="545"/>
      <c r="E235" s="545"/>
      <c r="F235" s="545"/>
      <c r="G235" s="545"/>
      <c r="H235" s="545"/>
      <c r="I235" s="545"/>
      <c r="J235" s="545"/>
      <c r="K235" s="545"/>
      <c r="L235" s="545"/>
      <c r="M235" s="545"/>
      <c r="N235" s="545"/>
      <c r="O235" s="545"/>
      <c r="P235" s="545"/>
      <c r="Q235" s="549"/>
      <c r="R235" s="549"/>
      <c r="S235" s="545"/>
      <c r="T235" s="545"/>
      <c r="U235" s="545"/>
      <c r="V235" s="545"/>
      <c r="W235" s="545"/>
      <c r="X235" s="545"/>
      <c r="Y235" s="545"/>
      <c r="Z235" s="2"/>
      <c r="AA235" s="2"/>
      <c r="AB235" s="2"/>
      <c r="AC235" s="2"/>
      <c r="AD235" s="2"/>
      <c r="AE235" s="2"/>
      <c r="AF235" s="2"/>
      <c r="AG235" s="2"/>
      <c r="AH235" s="2"/>
      <c r="AI235" s="2"/>
      <c r="AJ235" s="2"/>
      <c r="AK235" s="2"/>
      <c r="AL235" s="2"/>
      <c r="AM235" s="2"/>
      <c r="AN235" s="2"/>
      <c r="AO235" s="2"/>
    </row>
    <row r="236" spans="1:41">
      <c r="A236" s="544"/>
      <c r="B236" s="547"/>
      <c r="C236" s="2"/>
      <c r="D236" s="545"/>
      <c r="E236" s="545"/>
      <c r="F236" s="545"/>
      <c r="G236" s="545"/>
      <c r="H236" s="545"/>
      <c r="I236" s="545"/>
      <c r="J236" s="545"/>
      <c r="K236" s="545"/>
      <c r="L236" s="545"/>
      <c r="M236" s="545"/>
      <c r="N236" s="545"/>
      <c r="O236" s="545"/>
      <c r="P236" s="545"/>
      <c r="Q236" s="545"/>
      <c r="R236" s="545"/>
      <c r="S236" s="545"/>
      <c r="T236" s="545"/>
      <c r="U236" s="545"/>
      <c r="V236" s="545"/>
      <c r="W236" s="545"/>
      <c r="X236" s="545"/>
      <c r="Y236" s="545"/>
      <c r="Z236" s="2"/>
      <c r="AA236" s="2"/>
      <c r="AB236" s="2"/>
      <c r="AC236" s="2"/>
      <c r="AD236" s="2"/>
      <c r="AE236" s="2"/>
      <c r="AF236" s="2"/>
      <c r="AG236" s="2"/>
      <c r="AH236" s="2"/>
      <c r="AI236" s="2"/>
      <c r="AJ236" s="2"/>
      <c r="AK236" s="2"/>
      <c r="AL236" s="2"/>
      <c r="AM236" s="2"/>
      <c r="AN236" s="2"/>
      <c r="AO236" s="2"/>
    </row>
    <row r="237" spans="1:41">
      <c r="A237" s="308"/>
      <c r="B237" s="550"/>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c r="A238" s="308"/>
      <c r="B238" s="550"/>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c r="A239" s="308"/>
      <c r="B239" s="55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sheetData>
  <autoFilter ref="B32:X232"/>
  <pageMargins left="0.7" right="0.7" top="0.75" bottom="0.75" header="0.3" footer="0.3"/>
  <pageSetup paperSize="9" orientation="portrait" r:id="rId1"/>
  <ignoredErrors>
    <ignoredError sqref="Z25:Z27" formulaRange="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3"/>
  <sheetViews>
    <sheetView workbookViewId="0">
      <selection activeCell="A2" sqref="A2:C2"/>
    </sheetView>
  </sheetViews>
  <sheetFormatPr defaultRowHeight="15"/>
  <cols>
    <col min="1" max="1" width="7.140625" customWidth="1"/>
    <col min="2" max="2" width="20.28515625" customWidth="1"/>
    <col min="3" max="9" width="13.7109375" customWidth="1"/>
    <col min="11" max="11" width="9.28515625" bestFit="1" customWidth="1"/>
    <col min="13" max="13" width="10.85546875" bestFit="1" customWidth="1"/>
  </cols>
  <sheetData>
    <row r="1" spans="1:19">
      <c r="A1" s="44" t="s">
        <v>0</v>
      </c>
      <c r="B1" s="2"/>
      <c r="C1" s="2"/>
      <c r="D1" s="2"/>
      <c r="E1" s="2"/>
      <c r="F1" s="2"/>
      <c r="G1" s="2"/>
      <c r="H1" s="2"/>
      <c r="I1" s="2"/>
      <c r="J1" s="2"/>
      <c r="K1" s="2"/>
      <c r="L1" s="2"/>
      <c r="M1" s="2"/>
      <c r="N1" s="2"/>
      <c r="O1" s="2"/>
      <c r="P1" s="2"/>
    </row>
    <row r="2" spans="1:19" ht="15.75">
      <c r="A2" s="47" t="s">
        <v>475</v>
      </c>
      <c r="B2" s="70"/>
      <c r="C2" s="2"/>
      <c r="D2" s="2"/>
      <c r="E2" s="2"/>
      <c r="F2" s="71"/>
      <c r="G2" s="2"/>
      <c r="H2" s="2"/>
      <c r="I2" s="2"/>
      <c r="J2" s="2"/>
      <c r="K2" s="2"/>
      <c r="L2" s="2"/>
      <c r="M2" s="2"/>
      <c r="N2" s="2"/>
      <c r="O2" s="2"/>
      <c r="P2" s="2"/>
    </row>
    <row r="3" spans="1:19">
      <c r="A3" s="706"/>
      <c r="B3" s="706"/>
      <c r="C3" s="706"/>
      <c r="D3" s="706"/>
      <c r="E3" s="706"/>
      <c r="F3" s="706"/>
      <c r="G3" s="706"/>
      <c r="H3" s="706"/>
      <c r="I3" s="706"/>
      <c r="J3" s="706"/>
      <c r="K3" s="706"/>
      <c r="L3" s="706"/>
      <c r="M3" s="706"/>
      <c r="N3" s="706"/>
      <c r="O3" s="706"/>
      <c r="P3" s="706"/>
      <c r="Q3" s="706"/>
      <c r="R3" s="706"/>
      <c r="S3" s="706"/>
    </row>
    <row r="4" spans="1:19">
      <c r="A4" s="706"/>
      <c r="B4" s="706"/>
      <c r="C4" s="706"/>
      <c r="D4" s="706"/>
      <c r="E4" s="706"/>
      <c r="F4" s="153"/>
      <c r="G4" s="153"/>
      <c r="H4" s="153"/>
      <c r="I4" s="706"/>
      <c r="J4" s="706"/>
      <c r="K4" s="706"/>
      <c r="L4" s="706"/>
      <c r="M4" s="706"/>
      <c r="N4" s="706"/>
      <c r="O4" s="706"/>
      <c r="P4" s="706"/>
      <c r="Q4" s="706"/>
      <c r="R4" s="706"/>
      <c r="S4" s="706"/>
    </row>
    <row r="5" spans="1:19">
      <c r="A5" s="706"/>
      <c r="B5" s="153"/>
      <c r="C5" s="153"/>
      <c r="D5" s="153"/>
      <c r="E5" s="153"/>
      <c r="F5" s="706"/>
      <c r="G5" s="706"/>
      <c r="H5" s="706"/>
      <c r="I5" s="706"/>
      <c r="J5" s="706"/>
      <c r="K5" s="706"/>
      <c r="L5" s="706"/>
      <c r="M5" s="706"/>
      <c r="N5" s="706"/>
      <c r="O5" s="706"/>
      <c r="P5" s="706"/>
      <c r="Q5" s="706"/>
      <c r="R5" s="706"/>
      <c r="S5" s="706"/>
    </row>
    <row r="6" spans="1:19">
      <c r="A6" s="706"/>
      <c r="B6" s="153"/>
      <c r="C6" s="153"/>
      <c r="D6" s="153"/>
      <c r="E6" s="153"/>
      <c r="F6" s="153"/>
      <c r="G6" s="706"/>
      <c r="H6" s="706"/>
      <c r="I6" s="706"/>
      <c r="J6" s="706"/>
      <c r="K6" s="706"/>
      <c r="L6" s="706"/>
      <c r="M6" s="706"/>
      <c r="N6" s="706"/>
      <c r="O6" s="706"/>
      <c r="P6" s="706"/>
      <c r="Q6" s="706"/>
      <c r="R6" s="706"/>
      <c r="S6" s="706"/>
    </row>
    <row r="7" spans="1:19">
      <c r="A7" s="706"/>
      <c r="B7" s="153"/>
      <c r="C7" s="153"/>
      <c r="D7" s="707"/>
      <c r="E7" s="153"/>
      <c r="F7" s="153"/>
      <c r="G7" s="706"/>
      <c r="H7" s="706"/>
      <c r="I7" s="706"/>
      <c r="J7" s="706"/>
      <c r="K7" s="706"/>
      <c r="L7" s="706"/>
      <c r="M7" s="706"/>
      <c r="N7" s="706"/>
      <c r="O7" s="706"/>
      <c r="P7" s="706"/>
      <c r="Q7" s="706"/>
      <c r="R7" s="706"/>
      <c r="S7" s="706"/>
    </row>
    <row r="8" spans="1:19">
      <c r="A8" s="706"/>
      <c r="B8" s="545"/>
      <c r="C8" s="153"/>
      <c r="D8" s="707"/>
      <c r="E8" s="153"/>
      <c r="F8" s="153"/>
      <c r="G8" s="706"/>
      <c r="H8" s="706" t="str">
        <f>B18</f>
        <v>China</v>
      </c>
      <c r="I8" s="711">
        <f>H18</f>
        <v>142.86378107986857</v>
      </c>
      <c r="J8" s="706"/>
      <c r="K8" s="706"/>
      <c r="L8" s="706"/>
      <c r="M8" s="706"/>
      <c r="N8" s="706"/>
      <c r="O8" s="706"/>
      <c r="P8" s="706"/>
      <c r="Q8" s="706"/>
      <c r="R8" s="706"/>
      <c r="S8" s="706"/>
    </row>
    <row r="9" spans="1:19">
      <c r="A9" s="706"/>
      <c r="B9" s="545"/>
      <c r="C9" s="562"/>
      <c r="D9" s="707"/>
      <c r="E9" s="153"/>
      <c r="F9" s="153"/>
      <c r="G9" s="706"/>
      <c r="H9" s="706" t="str">
        <f>B17</f>
        <v>Russia</v>
      </c>
      <c r="I9" s="711">
        <f>H17</f>
        <v>8.427580566469933</v>
      </c>
      <c r="J9" s="706"/>
      <c r="K9" s="706"/>
      <c r="L9" s="706"/>
      <c r="M9" s="706"/>
      <c r="N9" s="706"/>
      <c r="O9" s="706"/>
      <c r="P9" s="706"/>
      <c r="Q9" s="706"/>
      <c r="R9" s="706"/>
      <c r="S9" s="706"/>
    </row>
    <row r="10" spans="1:19">
      <c r="A10" s="706"/>
      <c r="B10" s="545" t="str">
        <f>B18</f>
        <v>China</v>
      </c>
      <c r="C10" s="710">
        <f>G18</f>
        <v>8.5990123906561234E-3</v>
      </c>
      <c r="D10" s="153"/>
      <c r="E10" s="153"/>
      <c r="F10" s="153"/>
      <c r="G10" s="706"/>
      <c r="H10" s="706" t="str">
        <f>B16</f>
        <v>(world)</v>
      </c>
      <c r="I10" s="711">
        <f>H16</f>
        <v>54.064279713964225</v>
      </c>
      <c r="J10" s="706"/>
      <c r="K10" s="706"/>
      <c r="L10" s="706"/>
      <c r="M10" s="706"/>
      <c r="N10" s="706"/>
      <c r="O10" s="706"/>
      <c r="P10" s="706"/>
      <c r="Q10" s="706"/>
      <c r="R10" s="706"/>
      <c r="S10" s="706"/>
    </row>
    <row r="11" spans="1:19">
      <c r="A11" s="706"/>
      <c r="B11" s="545" t="str">
        <f>B17</f>
        <v>Russia</v>
      </c>
      <c r="C11" s="710">
        <f>G17</f>
        <v>-1.7051867050329155E-3</v>
      </c>
      <c r="D11" s="153"/>
      <c r="E11" s="153"/>
      <c r="F11" s="153"/>
      <c r="G11" s="706"/>
      <c r="H11" s="706"/>
      <c r="I11" s="706"/>
      <c r="J11" s="706"/>
      <c r="K11" s="706"/>
      <c r="L11" s="706"/>
      <c r="M11" s="706"/>
      <c r="N11" s="706"/>
      <c r="O11" s="706"/>
      <c r="P11" s="706"/>
      <c r="Q11" s="706"/>
      <c r="R11" s="706"/>
      <c r="S11" s="706"/>
    </row>
    <row r="12" spans="1:19">
      <c r="A12" s="706"/>
      <c r="B12" s="545" t="str">
        <f>B16</f>
        <v>(world)</v>
      </c>
      <c r="C12" s="710">
        <f>G16</f>
        <v>1.3421632873405786E-2</v>
      </c>
      <c r="D12" s="153"/>
      <c r="E12" s="153"/>
      <c r="F12" s="153"/>
      <c r="G12" s="706"/>
      <c r="H12" s="706"/>
      <c r="I12" s="706"/>
      <c r="J12" s="706"/>
      <c r="K12" s="706"/>
      <c r="L12" s="706"/>
      <c r="M12" s="706"/>
      <c r="N12" s="706"/>
      <c r="O12" s="706"/>
      <c r="P12" s="706"/>
      <c r="Q12" s="706"/>
      <c r="R12" s="706"/>
      <c r="S12" s="706"/>
    </row>
    <row r="13" spans="1:19">
      <c r="A13" s="706"/>
      <c r="B13" s="545"/>
      <c r="C13" s="562"/>
      <c r="D13" s="708"/>
      <c r="E13" s="153"/>
      <c r="F13" s="153"/>
      <c r="G13" s="706"/>
      <c r="H13" s="706"/>
      <c r="I13" s="706"/>
      <c r="J13" s="706"/>
      <c r="K13" s="706"/>
      <c r="L13" s="706"/>
      <c r="M13" s="706"/>
      <c r="N13" s="706"/>
      <c r="O13" s="706"/>
      <c r="P13" s="706"/>
      <c r="Q13" s="706"/>
      <c r="R13" s="706"/>
      <c r="S13" s="706"/>
    </row>
    <row r="14" spans="1:19">
      <c r="A14" s="706"/>
      <c r="B14" s="708"/>
      <c r="C14" s="562"/>
      <c r="D14" s="708"/>
      <c r="E14" s="153"/>
      <c r="F14" s="153"/>
      <c r="G14" s="706"/>
      <c r="H14" s="706"/>
      <c r="I14" s="706"/>
      <c r="J14" s="706"/>
      <c r="K14" s="706"/>
      <c r="L14" s="706"/>
      <c r="M14" s="706"/>
      <c r="N14" s="706"/>
      <c r="O14" s="706"/>
      <c r="P14" s="706"/>
      <c r="Q14" s="706"/>
      <c r="R14" s="706"/>
      <c r="S14" s="706"/>
    </row>
    <row r="15" spans="1:19">
      <c r="A15" s="2"/>
      <c r="B15" s="525" t="s">
        <v>291</v>
      </c>
      <c r="C15" s="537" t="s">
        <v>476</v>
      </c>
      <c r="D15" s="537" t="s">
        <v>21</v>
      </c>
      <c r="E15" s="537" t="s">
        <v>21</v>
      </c>
      <c r="F15" s="526" t="s">
        <v>470</v>
      </c>
      <c r="G15" s="526" t="s">
        <v>471</v>
      </c>
      <c r="H15" s="537" t="s">
        <v>477</v>
      </c>
      <c r="I15" s="223"/>
      <c r="J15" s="706"/>
      <c r="K15" s="706"/>
      <c r="L15" s="706"/>
      <c r="M15" s="706"/>
      <c r="N15" s="706"/>
      <c r="O15" s="706"/>
      <c r="P15" s="706"/>
      <c r="Q15" s="706"/>
      <c r="R15" s="706"/>
      <c r="S15" s="706"/>
    </row>
    <row r="16" spans="1:19">
      <c r="A16" s="709" t="s">
        <v>292</v>
      </c>
      <c r="B16" s="412" t="s">
        <v>116</v>
      </c>
      <c r="C16" s="413">
        <v>135887004.80000001</v>
      </c>
      <c r="D16" s="413">
        <v>6115444311</v>
      </c>
      <c r="E16" s="413">
        <v>7346633037</v>
      </c>
      <c r="F16" s="413">
        <f>E16-D16</f>
        <v>1231188726</v>
      </c>
      <c r="G16" s="570">
        <f>F16/D16/15</f>
        <v>1.3421632873405786E-2</v>
      </c>
      <c r="H16" s="413">
        <f>E16/C16</f>
        <v>54.064279713964225</v>
      </c>
      <c r="I16" s="556"/>
      <c r="J16" s="706"/>
      <c r="K16" s="706"/>
      <c r="L16" s="706"/>
      <c r="M16" s="706"/>
      <c r="N16" s="706"/>
      <c r="O16" s="706"/>
      <c r="P16" s="706"/>
      <c r="Q16" s="706"/>
      <c r="R16" s="706"/>
      <c r="S16" s="706"/>
    </row>
    <row r="17" spans="1:19">
      <c r="A17" s="387" t="s">
        <v>292</v>
      </c>
      <c r="B17" s="392" t="s">
        <v>93</v>
      </c>
      <c r="C17" s="236">
        <v>17098242</v>
      </c>
      <c r="D17" s="236">
        <v>146596557</v>
      </c>
      <c r="E17" s="254">
        <v>144096812</v>
      </c>
      <c r="F17" s="236">
        <f t="shared" ref="F17" si="0">E17-D17</f>
        <v>-2499745</v>
      </c>
      <c r="G17" s="555">
        <f t="shared" ref="G17" si="1">F17/D17/10</f>
        <v>-1.7051867050329155E-3</v>
      </c>
      <c r="H17" s="236">
        <f t="shared" ref="H17" si="2">E17/C17</f>
        <v>8.427580566469933</v>
      </c>
      <c r="I17" s="557"/>
      <c r="J17" s="706"/>
      <c r="K17" s="706"/>
      <c r="L17" s="706"/>
      <c r="M17" s="706"/>
      <c r="N17" s="706"/>
      <c r="O17" s="706"/>
      <c r="P17" s="706"/>
      <c r="Q17" s="706"/>
      <c r="R17" s="706"/>
      <c r="S17" s="706"/>
    </row>
    <row r="18" spans="1:19">
      <c r="A18" s="389" t="s">
        <v>292</v>
      </c>
      <c r="B18" s="392" t="s">
        <v>132</v>
      </c>
      <c r="C18" s="236">
        <v>9598094</v>
      </c>
      <c r="D18" s="236">
        <v>1262645000</v>
      </c>
      <c r="E18" s="254">
        <v>1371220000</v>
      </c>
      <c r="F18" s="236">
        <f t="shared" ref="F18" si="3">E18-D18</f>
        <v>108575000</v>
      </c>
      <c r="G18" s="555">
        <f t="shared" ref="G18" si="4">F18/D18/10</f>
        <v>8.5990123906561234E-3</v>
      </c>
      <c r="H18" s="236">
        <f t="shared" ref="H18" si="5">E18/C18</f>
        <v>142.86378107986857</v>
      </c>
      <c r="I18" s="557"/>
      <c r="J18" s="706"/>
      <c r="K18" s="706"/>
      <c r="L18" s="706"/>
      <c r="M18" s="706"/>
      <c r="N18" s="706"/>
      <c r="O18" s="706"/>
      <c r="P18" s="706"/>
      <c r="Q18" s="706"/>
      <c r="R18" s="706"/>
      <c r="S18" s="706"/>
    </row>
    <row r="19" spans="1:19">
      <c r="A19" s="558"/>
      <c r="B19" s="2"/>
      <c r="C19" s="2"/>
      <c r="D19" s="2"/>
      <c r="E19" s="2"/>
      <c r="F19" s="2"/>
      <c r="G19" s="2"/>
      <c r="H19" s="2"/>
      <c r="I19" s="559"/>
      <c r="J19" s="706"/>
      <c r="K19" s="706"/>
      <c r="L19" s="706"/>
      <c r="M19" s="706"/>
      <c r="N19" s="706"/>
      <c r="O19" s="706"/>
      <c r="P19" s="706"/>
      <c r="Q19" s="706"/>
      <c r="R19" s="706"/>
      <c r="S19" s="706"/>
    </row>
    <row r="20" spans="1:19">
      <c r="A20" s="2"/>
      <c r="B20" s="568" t="s">
        <v>300</v>
      </c>
      <c r="C20" s="526" t="s">
        <v>472</v>
      </c>
      <c r="D20" s="537" t="s">
        <v>21</v>
      </c>
      <c r="E20" s="537" t="s">
        <v>21</v>
      </c>
      <c r="F20" s="526" t="s">
        <v>470</v>
      </c>
      <c r="G20" s="526" t="s">
        <v>471</v>
      </c>
      <c r="H20" s="526" t="s">
        <v>473</v>
      </c>
      <c r="I20" s="592" t="s">
        <v>371</v>
      </c>
      <c r="J20" s="706"/>
      <c r="K20" s="706"/>
      <c r="L20" s="706"/>
      <c r="M20" s="706"/>
      <c r="N20" s="706"/>
      <c r="O20" s="706"/>
      <c r="P20" s="706"/>
      <c r="Q20" s="706"/>
      <c r="R20" s="706"/>
      <c r="S20" s="706"/>
    </row>
    <row r="21" spans="1:19">
      <c r="A21" s="2"/>
      <c r="B21" s="538" t="s">
        <v>295</v>
      </c>
      <c r="C21" s="537" t="s">
        <v>478</v>
      </c>
      <c r="D21" s="537">
        <v>2000</v>
      </c>
      <c r="E21" s="537">
        <v>2015</v>
      </c>
      <c r="F21" s="537" t="s">
        <v>326</v>
      </c>
      <c r="G21" s="537" t="s">
        <v>474</v>
      </c>
      <c r="H21" s="537" t="s">
        <v>479</v>
      </c>
      <c r="I21" s="592"/>
      <c r="J21" s="706"/>
      <c r="K21" s="706"/>
      <c r="L21" s="706"/>
      <c r="M21" s="706"/>
      <c r="N21" s="706"/>
      <c r="O21" s="706"/>
      <c r="P21" s="706"/>
      <c r="Q21" s="706"/>
      <c r="R21" s="706"/>
      <c r="S21" s="706"/>
    </row>
    <row r="22" spans="1:19">
      <c r="A22" s="2"/>
      <c r="B22" s="569"/>
      <c r="C22" s="569"/>
      <c r="D22" s="569"/>
      <c r="E22" s="569"/>
      <c r="F22" s="569"/>
      <c r="G22" s="569"/>
      <c r="H22" s="569"/>
      <c r="I22" s="592"/>
      <c r="J22" s="706"/>
      <c r="K22" s="706"/>
      <c r="L22" s="706"/>
      <c r="M22" s="706"/>
      <c r="N22" s="706"/>
      <c r="O22" s="706"/>
      <c r="P22" s="706"/>
      <c r="Q22" s="706"/>
      <c r="R22" s="706"/>
      <c r="S22" s="706"/>
    </row>
    <row r="23" spans="1:19">
      <c r="A23" s="2"/>
      <c r="B23" s="412" t="s">
        <v>116</v>
      </c>
      <c r="C23" s="413">
        <v>135887004.80000001</v>
      </c>
      <c r="D23" s="413">
        <v>6115444311</v>
      </c>
      <c r="E23" s="413">
        <v>7346633037</v>
      </c>
      <c r="F23" s="413">
        <f t="shared" ref="F23:F54" si="6">E23-D23</f>
        <v>1231188726</v>
      </c>
      <c r="G23" s="570">
        <f t="shared" ref="G23:G54" si="7">F23/D23/10</f>
        <v>2.0132449310108678E-2</v>
      </c>
      <c r="H23" s="518">
        <f t="shared" ref="H23:H54" si="8">E23/C23</f>
        <v>54.064279713964225</v>
      </c>
      <c r="I23" s="639"/>
      <c r="J23" s="2"/>
      <c r="L23" s="562"/>
      <c r="M23" s="153"/>
      <c r="N23" s="199"/>
      <c r="O23" s="153"/>
      <c r="P23" s="706"/>
      <c r="Q23" s="706"/>
      <c r="R23" s="706"/>
      <c r="S23" s="706"/>
    </row>
    <row r="24" spans="1:19">
      <c r="A24" s="2"/>
      <c r="B24" s="396" t="s">
        <v>227</v>
      </c>
      <c r="C24" s="236">
        <v>652090</v>
      </c>
      <c r="D24" s="236">
        <v>19701940</v>
      </c>
      <c r="E24" s="254">
        <v>32526562</v>
      </c>
      <c r="F24" s="236">
        <f t="shared" si="6"/>
        <v>12824622</v>
      </c>
      <c r="G24" s="555">
        <f t="shared" si="7"/>
        <v>6.5093193868218061E-2</v>
      </c>
      <c r="H24" s="741">
        <f t="shared" si="8"/>
        <v>49.880479688386572</v>
      </c>
      <c r="I24" s="639" t="s">
        <v>540</v>
      </c>
      <c r="L24" s="553"/>
      <c r="M24" s="292"/>
      <c r="N24" s="554"/>
      <c r="O24" s="292"/>
      <c r="P24" s="2"/>
    </row>
    <row r="25" spans="1:19">
      <c r="A25" s="2"/>
      <c r="B25" s="392" t="s">
        <v>206</v>
      </c>
      <c r="C25" s="236">
        <v>28748</v>
      </c>
      <c r="D25" s="236">
        <v>3089027</v>
      </c>
      <c r="E25" s="236">
        <v>2889167</v>
      </c>
      <c r="F25" s="236">
        <f t="shared" si="6"/>
        <v>-199860</v>
      </c>
      <c r="G25" s="555">
        <f t="shared" si="7"/>
        <v>-6.4699984817225623E-3</v>
      </c>
      <c r="H25" s="741">
        <f t="shared" si="8"/>
        <v>100.49975650480033</v>
      </c>
      <c r="I25" s="639"/>
      <c r="L25" s="553"/>
      <c r="M25" s="292"/>
      <c r="N25" s="554"/>
      <c r="O25" s="292"/>
      <c r="P25" s="2"/>
    </row>
    <row r="26" spans="1:19">
      <c r="A26" s="2"/>
      <c r="B26" s="392" t="s">
        <v>182</v>
      </c>
      <c r="C26" s="236">
        <v>2381741</v>
      </c>
      <c r="D26" s="236">
        <v>31183658</v>
      </c>
      <c r="E26" s="236">
        <v>39666519</v>
      </c>
      <c r="F26" s="236">
        <f t="shared" si="6"/>
        <v>8482861</v>
      </c>
      <c r="G26" s="555">
        <f t="shared" si="7"/>
        <v>2.7202905444896813E-2</v>
      </c>
      <c r="H26" s="741">
        <f t="shared" si="8"/>
        <v>16.654421702443717</v>
      </c>
      <c r="I26" s="639"/>
      <c r="L26" s="553"/>
      <c r="M26" s="292"/>
      <c r="N26" s="554"/>
      <c r="O26" s="292"/>
      <c r="P26" s="2"/>
    </row>
    <row r="27" spans="1:19">
      <c r="A27" s="2"/>
      <c r="B27" s="392" t="s">
        <v>210</v>
      </c>
      <c r="C27" s="236">
        <v>1246700</v>
      </c>
      <c r="D27" s="236">
        <v>15058638</v>
      </c>
      <c r="E27" s="236">
        <v>25021974</v>
      </c>
      <c r="F27" s="236">
        <f t="shared" si="6"/>
        <v>9963336</v>
      </c>
      <c r="G27" s="555">
        <f t="shared" si="7"/>
        <v>6.616359328114535E-2</v>
      </c>
      <c r="H27" s="741">
        <f t="shared" si="8"/>
        <v>20.07056549290126</v>
      </c>
      <c r="I27" s="639"/>
      <c r="L27" s="553"/>
      <c r="M27" s="292"/>
      <c r="N27" s="554"/>
      <c r="O27" s="292"/>
      <c r="P27" s="2"/>
    </row>
    <row r="28" spans="1:19">
      <c r="A28" s="2"/>
      <c r="B28" s="392" t="s">
        <v>377</v>
      </c>
      <c r="C28" s="236">
        <v>442</v>
      </c>
      <c r="D28" s="236">
        <v>77648</v>
      </c>
      <c r="E28" s="236">
        <v>91818</v>
      </c>
      <c r="F28" s="236">
        <f t="shared" si="6"/>
        <v>14170</v>
      </c>
      <c r="G28" s="555">
        <f t="shared" si="7"/>
        <v>1.8249021223985164E-2</v>
      </c>
      <c r="H28" s="741">
        <f t="shared" si="8"/>
        <v>207.73303167420815</v>
      </c>
      <c r="I28" s="639" t="s">
        <v>496</v>
      </c>
      <c r="L28" s="553"/>
      <c r="M28" s="292"/>
      <c r="N28" s="554"/>
      <c r="O28" s="292"/>
      <c r="P28" s="2"/>
    </row>
    <row r="29" spans="1:19">
      <c r="A29" s="2"/>
      <c r="B29" s="392" t="s">
        <v>378</v>
      </c>
      <c r="C29" s="236">
        <v>2780400</v>
      </c>
      <c r="D29" s="236">
        <v>37057453</v>
      </c>
      <c r="E29" s="236">
        <v>43416755</v>
      </c>
      <c r="F29" s="236">
        <f t="shared" si="6"/>
        <v>6359302</v>
      </c>
      <c r="G29" s="555">
        <f t="shared" si="7"/>
        <v>1.7160655914479607E-2</v>
      </c>
      <c r="H29" s="741">
        <f t="shared" si="8"/>
        <v>15.615290965328729</v>
      </c>
      <c r="I29" s="639" t="s">
        <v>496</v>
      </c>
      <c r="L29" s="553"/>
      <c r="M29" s="292"/>
      <c r="N29" s="554"/>
      <c r="O29" s="292"/>
      <c r="P29" s="2"/>
    </row>
    <row r="30" spans="1:19">
      <c r="A30" s="2"/>
      <c r="B30" s="392" t="s">
        <v>212</v>
      </c>
      <c r="C30" s="236">
        <v>29743</v>
      </c>
      <c r="D30" s="236">
        <v>3076098</v>
      </c>
      <c r="E30" s="236">
        <v>3017712</v>
      </c>
      <c r="F30" s="236">
        <f t="shared" si="6"/>
        <v>-58386</v>
      </c>
      <c r="G30" s="555">
        <f t="shared" si="7"/>
        <v>-1.8980539631702239E-3</v>
      </c>
      <c r="H30" s="741">
        <f t="shared" si="8"/>
        <v>101.45957031906667</v>
      </c>
      <c r="I30" s="639"/>
      <c r="L30" s="553"/>
      <c r="M30" s="292"/>
      <c r="N30" s="554"/>
      <c r="O30" s="292"/>
      <c r="P30" s="2"/>
    </row>
    <row r="31" spans="1:19">
      <c r="A31" s="2"/>
      <c r="B31" s="396" t="s">
        <v>379</v>
      </c>
      <c r="C31" s="236">
        <v>140</v>
      </c>
      <c r="D31" s="236">
        <v>90858</v>
      </c>
      <c r="E31" s="254">
        <v>103889</v>
      </c>
      <c r="F31" s="236">
        <f t="shared" si="6"/>
        <v>13031</v>
      </c>
      <c r="G31" s="555">
        <f t="shared" si="7"/>
        <v>1.4342160294085277E-2</v>
      </c>
      <c r="H31" s="741">
        <f t="shared" si="8"/>
        <v>742.06428571428569</v>
      </c>
      <c r="I31" s="639" t="s">
        <v>496</v>
      </c>
      <c r="L31" s="553"/>
      <c r="M31" s="292"/>
      <c r="N31" s="554"/>
      <c r="O31" s="292"/>
      <c r="P31" s="2"/>
    </row>
    <row r="32" spans="1:19">
      <c r="A32" s="2"/>
      <c r="B32" s="392" t="s">
        <v>53</v>
      </c>
      <c r="C32" s="236">
        <v>7692024</v>
      </c>
      <c r="D32" s="236">
        <v>19153000</v>
      </c>
      <c r="E32" s="236">
        <v>23781169</v>
      </c>
      <c r="F32" s="236">
        <f t="shared" si="6"/>
        <v>4628169</v>
      </c>
      <c r="G32" s="555">
        <f t="shared" si="7"/>
        <v>2.4164198820028192E-2</v>
      </c>
      <c r="H32" s="741">
        <f t="shared" si="8"/>
        <v>3.0916659906417348</v>
      </c>
      <c r="I32" s="639" t="s">
        <v>538</v>
      </c>
      <c r="L32" s="553"/>
      <c r="M32" s="554"/>
      <c r="N32" s="554"/>
      <c r="O32" s="292"/>
      <c r="P32" s="2"/>
    </row>
    <row r="33" spans="1:16">
      <c r="A33" s="2"/>
      <c r="B33" s="392" t="s">
        <v>71</v>
      </c>
      <c r="C33" s="236">
        <v>83871</v>
      </c>
      <c r="D33" s="236">
        <v>8011566</v>
      </c>
      <c r="E33" s="254">
        <v>8611088</v>
      </c>
      <c r="F33" s="236">
        <f t="shared" si="6"/>
        <v>599522</v>
      </c>
      <c r="G33" s="555">
        <f t="shared" si="7"/>
        <v>7.4832061547018391E-3</v>
      </c>
      <c r="H33" s="741">
        <f t="shared" si="8"/>
        <v>102.67062512668264</v>
      </c>
      <c r="I33" s="639"/>
      <c r="L33" s="553"/>
      <c r="M33" s="292"/>
      <c r="N33" s="554"/>
      <c r="O33" s="292"/>
      <c r="P33" s="2"/>
    </row>
    <row r="34" spans="1:16">
      <c r="A34" s="2"/>
      <c r="B34" s="392" t="s">
        <v>228</v>
      </c>
      <c r="C34" s="236">
        <v>86600</v>
      </c>
      <c r="D34" s="236">
        <v>8048600</v>
      </c>
      <c r="E34" s="254">
        <v>9651349</v>
      </c>
      <c r="F34" s="236">
        <f t="shared" si="6"/>
        <v>1602749</v>
      </c>
      <c r="G34" s="555">
        <f t="shared" si="7"/>
        <v>1.9913388663867007E-2</v>
      </c>
      <c r="H34" s="741">
        <f t="shared" si="8"/>
        <v>111.4474480369515</v>
      </c>
      <c r="I34" s="639" t="s">
        <v>540</v>
      </c>
      <c r="L34" s="553"/>
      <c r="M34" s="292"/>
      <c r="N34" s="554"/>
      <c r="O34" s="292"/>
      <c r="P34" s="2"/>
    </row>
    <row r="35" spans="1:16">
      <c r="A35" s="2"/>
      <c r="B35" s="396" t="s">
        <v>138</v>
      </c>
      <c r="C35" s="236">
        <v>13943</v>
      </c>
      <c r="D35" s="236">
        <v>297891</v>
      </c>
      <c r="E35" s="254">
        <v>388019</v>
      </c>
      <c r="F35" s="236">
        <f t="shared" si="6"/>
        <v>90128</v>
      </c>
      <c r="G35" s="555">
        <f t="shared" si="7"/>
        <v>3.0255361860546309E-2</v>
      </c>
      <c r="H35" s="741">
        <f t="shared" si="8"/>
        <v>27.828946424729256</v>
      </c>
      <c r="I35" s="639"/>
      <c r="L35" s="553"/>
      <c r="M35" s="292"/>
      <c r="N35" s="554"/>
      <c r="O35" s="292"/>
      <c r="P35" s="2"/>
    </row>
    <row r="36" spans="1:16">
      <c r="A36" s="2"/>
      <c r="B36" s="392" t="s">
        <v>51</v>
      </c>
      <c r="C36" s="236">
        <v>741</v>
      </c>
      <c r="D36" s="236">
        <v>666855</v>
      </c>
      <c r="E36" s="254">
        <v>1377237</v>
      </c>
      <c r="F36" s="236">
        <f t="shared" si="6"/>
        <v>710382</v>
      </c>
      <c r="G36" s="555">
        <f t="shared" si="7"/>
        <v>0.10652720606428683</v>
      </c>
      <c r="H36" s="741">
        <f t="shared" si="8"/>
        <v>1858.6194331983806</v>
      </c>
      <c r="I36" s="639" t="s">
        <v>538</v>
      </c>
      <c r="L36" s="553"/>
      <c r="M36" s="292"/>
      <c r="N36" s="554"/>
      <c r="O36" s="292"/>
      <c r="P36" s="2"/>
    </row>
    <row r="37" spans="1:16">
      <c r="A37" s="2"/>
      <c r="B37" s="392" t="s">
        <v>229</v>
      </c>
      <c r="C37" s="236">
        <v>143998</v>
      </c>
      <c r="D37" s="236">
        <v>131280739</v>
      </c>
      <c r="E37" s="254">
        <v>160995642</v>
      </c>
      <c r="F37" s="236">
        <f t="shared" si="6"/>
        <v>29714903</v>
      </c>
      <c r="G37" s="555">
        <f t="shared" si="7"/>
        <v>2.2634625022944149E-2</v>
      </c>
      <c r="H37" s="741">
        <f t="shared" si="8"/>
        <v>1118.0408200113891</v>
      </c>
      <c r="I37" s="639" t="s">
        <v>540</v>
      </c>
      <c r="L37" s="553"/>
      <c r="M37" s="292"/>
      <c r="N37" s="554"/>
      <c r="O37" s="292"/>
      <c r="P37" s="2"/>
    </row>
    <row r="38" spans="1:16">
      <c r="A38" s="2"/>
      <c r="B38" s="396" t="s">
        <v>122</v>
      </c>
      <c r="C38" s="236">
        <v>430</v>
      </c>
      <c r="D38" s="236">
        <v>269838</v>
      </c>
      <c r="E38" s="254">
        <v>284215</v>
      </c>
      <c r="F38" s="236">
        <f t="shared" si="6"/>
        <v>14377</v>
      </c>
      <c r="G38" s="555">
        <f t="shared" si="7"/>
        <v>5.3280116217878874E-3</v>
      </c>
      <c r="H38" s="741">
        <f t="shared" si="8"/>
        <v>660.96511627906978</v>
      </c>
      <c r="I38" s="639"/>
      <c r="L38" s="553"/>
      <c r="M38" s="292"/>
      <c r="N38" s="554"/>
      <c r="O38" s="292"/>
      <c r="P38" s="2"/>
    </row>
    <row r="39" spans="1:16">
      <c r="A39" s="2"/>
      <c r="B39" s="392" t="s">
        <v>162</v>
      </c>
      <c r="C39" s="236">
        <v>208000</v>
      </c>
      <c r="D39" s="236">
        <v>10005000</v>
      </c>
      <c r="E39" s="254">
        <v>9513000</v>
      </c>
      <c r="F39" s="236">
        <f t="shared" si="6"/>
        <v>-492000</v>
      </c>
      <c r="G39" s="555">
        <f t="shared" si="7"/>
        <v>-4.9175412293853077E-3</v>
      </c>
      <c r="H39" s="741">
        <f t="shared" si="8"/>
        <v>45.73557692307692</v>
      </c>
      <c r="I39" s="639"/>
      <c r="L39" s="553"/>
      <c r="M39" s="292"/>
      <c r="N39" s="554"/>
      <c r="O39" s="292"/>
      <c r="P39" s="2"/>
    </row>
    <row r="40" spans="1:16">
      <c r="A40" s="2"/>
      <c r="B40" s="392" t="s">
        <v>69</v>
      </c>
      <c r="C40" s="236">
        <v>30528</v>
      </c>
      <c r="D40" s="236">
        <v>10251250</v>
      </c>
      <c r="E40" s="254">
        <v>11285721</v>
      </c>
      <c r="F40" s="236">
        <f t="shared" si="6"/>
        <v>1034471</v>
      </c>
      <c r="G40" s="555">
        <f t="shared" si="7"/>
        <v>1.0091169369589075E-2</v>
      </c>
      <c r="H40" s="741">
        <f t="shared" si="8"/>
        <v>369.68425707547169</v>
      </c>
      <c r="I40" s="639"/>
      <c r="L40" s="553"/>
      <c r="M40" s="292"/>
      <c r="N40" s="554"/>
      <c r="O40" s="292"/>
      <c r="P40" s="2"/>
    </row>
    <row r="41" spans="1:16">
      <c r="A41" s="2"/>
      <c r="B41" s="392" t="s">
        <v>380</v>
      </c>
      <c r="C41" s="236">
        <v>22966</v>
      </c>
      <c r="D41" s="236">
        <v>247312</v>
      </c>
      <c r="E41" s="254">
        <v>359287</v>
      </c>
      <c r="F41" s="236">
        <f t="shared" si="6"/>
        <v>111975</v>
      </c>
      <c r="G41" s="555">
        <f t="shared" si="7"/>
        <v>4.527681632917125E-2</v>
      </c>
      <c r="H41" s="741">
        <f t="shared" si="8"/>
        <v>15.644300269964296</v>
      </c>
      <c r="I41" s="639" t="s">
        <v>496</v>
      </c>
      <c r="L41" s="553"/>
      <c r="M41" s="292"/>
      <c r="N41" s="554"/>
      <c r="O41" s="292"/>
      <c r="P41" s="2"/>
    </row>
    <row r="42" spans="1:16">
      <c r="A42" s="2"/>
      <c r="B42" s="392" t="s">
        <v>230</v>
      </c>
      <c r="C42" s="236">
        <v>112622</v>
      </c>
      <c r="D42" s="236">
        <v>6949366</v>
      </c>
      <c r="E42" s="254">
        <v>10879829</v>
      </c>
      <c r="F42" s="236">
        <f t="shared" si="6"/>
        <v>3930463</v>
      </c>
      <c r="G42" s="555">
        <f t="shared" si="7"/>
        <v>5.6558583905351942E-2</v>
      </c>
      <c r="H42" s="741">
        <f t="shared" si="8"/>
        <v>96.604828541492779</v>
      </c>
      <c r="I42" s="639" t="s">
        <v>540</v>
      </c>
      <c r="L42" s="553"/>
      <c r="M42" s="292"/>
      <c r="N42" s="554"/>
      <c r="O42" s="292"/>
      <c r="P42" s="2"/>
    </row>
    <row r="43" spans="1:16">
      <c r="A43" s="2"/>
      <c r="B43" s="396" t="s">
        <v>381</v>
      </c>
      <c r="C43" s="236">
        <v>53</v>
      </c>
      <c r="D43" s="236">
        <v>61833</v>
      </c>
      <c r="E43" s="254">
        <v>65235</v>
      </c>
      <c r="F43" s="236">
        <f t="shared" si="6"/>
        <v>3402</v>
      </c>
      <c r="G43" s="555">
        <f t="shared" si="7"/>
        <v>5.5019164523797976E-3</v>
      </c>
      <c r="H43" s="741">
        <f t="shared" si="8"/>
        <v>1230.8490566037735</v>
      </c>
      <c r="I43" s="639" t="s">
        <v>496</v>
      </c>
      <c r="L43" s="553"/>
      <c r="M43" s="292"/>
      <c r="N43" s="554"/>
      <c r="O43" s="292"/>
      <c r="P43" s="2"/>
    </row>
    <row r="44" spans="1:16">
      <c r="A44" s="2"/>
      <c r="B44" s="392" t="s">
        <v>231</v>
      </c>
      <c r="C44" s="236">
        <v>38394</v>
      </c>
      <c r="D44" s="236">
        <v>564187</v>
      </c>
      <c r="E44" s="254">
        <v>774830</v>
      </c>
      <c r="F44" s="236">
        <f t="shared" si="6"/>
        <v>210643</v>
      </c>
      <c r="G44" s="555">
        <f t="shared" si="7"/>
        <v>3.7335670619847675E-2</v>
      </c>
      <c r="H44" s="741">
        <f t="shared" si="8"/>
        <v>20.181017867375111</v>
      </c>
      <c r="I44" s="639" t="s">
        <v>540</v>
      </c>
      <c r="L44" s="553"/>
      <c r="M44" s="292"/>
      <c r="N44" s="554"/>
      <c r="O44" s="292"/>
      <c r="P44" s="2"/>
    </row>
    <row r="45" spans="1:16">
      <c r="A45" s="2"/>
      <c r="B45" s="392" t="s">
        <v>204</v>
      </c>
      <c r="C45" s="236">
        <v>1098581</v>
      </c>
      <c r="D45" s="236">
        <v>8339512</v>
      </c>
      <c r="E45" s="254">
        <v>10724705</v>
      </c>
      <c r="F45" s="236">
        <f t="shared" si="6"/>
        <v>2385193</v>
      </c>
      <c r="G45" s="555">
        <f t="shared" si="7"/>
        <v>2.8601109993006784E-2</v>
      </c>
      <c r="H45" s="741">
        <f t="shared" si="8"/>
        <v>9.762325217712668</v>
      </c>
      <c r="I45" s="639"/>
      <c r="L45" s="553"/>
      <c r="M45" s="292"/>
      <c r="N45" s="554"/>
      <c r="O45" s="292"/>
      <c r="P45" s="2"/>
    </row>
    <row r="46" spans="1:16">
      <c r="A46" s="2"/>
      <c r="B46" s="392" t="s">
        <v>382</v>
      </c>
      <c r="C46" s="236">
        <v>51197</v>
      </c>
      <c r="D46" s="236">
        <v>3792878</v>
      </c>
      <c r="E46" s="254">
        <v>3810416</v>
      </c>
      <c r="F46" s="236">
        <f t="shared" si="6"/>
        <v>17538</v>
      </c>
      <c r="G46" s="555">
        <f t="shared" si="7"/>
        <v>4.6239293750023066E-4</v>
      </c>
      <c r="H46" s="741">
        <f t="shared" si="8"/>
        <v>74.426548430572097</v>
      </c>
      <c r="I46" s="639"/>
      <c r="L46" s="553"/>
      <c r="M46" s="292"/>
      <c r="N46" s="554"/>
      <c r="O46" s="292"/>
      <c r="P46" s="2"/>
    </row>
    <row r="47" spans="1:16">
      <c r="A47" s="2"/>
      <c r="B47" s="392" t="s">
        <v>172</v>
      </c>
      <c r="C47" s="236">
        <v>582000</v>
      </c>
      <c r="D47" s="236">
        <v>1736579</v>
      </c>
      <c r="E47" s="254">
        <v>2262485</v>
      </c>
      <c r="F47" s="236">
        <f t="shared" si="6"/>
        <v>525906</v>
      </c>
      <c r="G47" s="555">
        <f t="shared" si="7"/>
        <v>3.0284023934413578E-2</v>
      </c>
      <c r="H47" s="741">
        <f t="shared" si="8"/>
        <v>3.8874312714776633</v>
      </c>
      <c r="I47" s="639"/>
      <c r="L47" s="553"/>
      <c r="M47" s="292"/>
      <c r="N47" s="554"/>
      <c r="O47" s="292"/>
      <c r="P47" s="2"/>
    </row>
    <row r="48" spans="1:16">
      <c r="A48" s="2"/>
      <c r="B48" s="392" t="s">
        <v>174</v>
      </c>
      <c r="C48" s="236">
        <v>8514877</v>
      </c>
      <c r="D48" s="236">
        <v>175786441</v>
      </c>
      <c r="E48" s="254">
        <v>207847528</v>
      </c>
      <c r="F48" s="236">
        <f t="shared" si="6"/>
        <v>32061087</v>
      </c>
      <c r="G48" s="555">
        <f t="shared" si="7"/>
        <v>1.8238657553798478E-2</v>
      </c>
      <c r="H48" s="741">
        <f t="shared" si="8"/>
        <v>24.409927236764549</v>
      </c>
      <c r="I48" s="639"/>
      <c r="L48" s="553"/>
      <c r="M48" s="292"/>
      <c r="N48" s="554"/>
      <c r="O48" s="292"/>
      <c r="P48" s="2"/>
    </row>
    <row r="49" spans="1:16">
      <c r="A49" s="2"/>
      <c r="B49" s="392" t="s">
        <v>37</v>
      </c>
      <c r="C49" s="236">
        <v>5765</v>
      </c>
      <c r="D49" s="236">
        <v>330554</v>
      </c>
      <c r="E49" s="254">
        <v>423188</v>
      </c>
      <c r="F49" s="236">
        <f t="shared" si="6"/>
        <v>92634</v>
      </c>
      <c r="G49" s="555">
        <f t="shared" si="7"/>
        <v>2.8023862969439185E-2</v>
      </c>
      <c r="H49" s="741">
        <f t="shared" si="8"/>
        <v>73.406418039895925</v>
      </c>
      <c r="I49" s="639" t="s">
        <v>539</v>
      </c>
      <c r="L49" s="553"/>
      <c r="M49" s="292"/>
      <c r="N49" s="554"/>
      <c r="O49" s="292"/>
      <c r="P49" s="2"/>
    </row>
    <row r="50" spans="1:16">
      <c r="A50" s="2"/>
      <c r="B50" s="392" t="s">
        <v>160</v>
      </c>
      <c r="C50" s="236">
        <v>110879</v>
      </c>
      <c r="D50" s="236">
        <v>8170172</v>
      </c>
      <c r="E50" s="254">
        <v>7177991</v>
      </c>
      <c r="F50" s="236">
        <f t="shared" si="6"/>
        <v>-992181</v>
      </c>
      <c r="G50" s="555">
        <f t="shared" si="7"/>
        <v>-1.214394262446372E-2</v>
      </c>
      <c r="H50" s="741">
        <f t="shared" si="8"/>
        <v>64.737154916620824</v>
      </c>
      <c r="I50" s="639"/>
      <c r="L50" s="553"/>
      <c r="M50" s="292"/>
      <c r="N50" s="554"/>
      <c r="O50" s="292"/>
      <c r="P50" s="2"/>
    </row>
    <row r="51" spans="1:16">
      <c r="A51" s="2"/>
      <c r="B51" s="392" t="s">
        <v>232</v>
      </c>
      <c r="C51" s="236">
        <v>274222</v>
      </c>
      <c r="D51" s="236">
        <v>11607944</v>
      </c>
      <c r="E51" s="254">
        <v>18105570</v>
      </c>
      <c r="F51" s="236">
        <f t="shared" si="6"/>
        <v>6497626</v>
      </c>
      <c r="G51" s="555">
        <f t="shared" si="7"/>
        <v>5.5975683549128075E-2</v>
      </c>
      <c r="H51" s="741">
        <f t="shared" si="8"/>
        <v>66.025227735192658</v>
      </c>
      <c r="I51" s="639" t="s">
        <v>540</v>
      </c>
      <c r="L51" s="553"/>
      <c r="M51" s="292"/>
      <c r="N51" s="554"/>
      <c r="O51" s="292"/>
      <c r="P51" s="2"/>
    </row>
    <row r="52" spans="1:16">
      <c r="A52" s="2"/>
      <c r="B52" s="392" t="s">
        <v>233</v>
      </c>
      <c r="C52" s="236">
        <v>27834</v>
      </c>
      <c r="D52" s="236">
        <v>6767073</v>
      </c>
      <c r="E52" s="254">
        <v>11178921</v>
      </c>
      <c r="F52" s="236">
        <f t="shared" si="6"/>
        <v>4411848</v>
      </c>
      <c r="G52" s="555">
        <f t="shared" si="7"/>
        <v>6.5195809177764158E-2</v>
      </c>
      <c r="H52" s="741">
        <f t="shared" si="8"/>
        <v>401.62826040094848</v>
      </c>
      <c r="I52" s="639" t="s">
        <v>540</v>
      </c>
      <c r="L52" s="553"/>
      <c r="M52" s="292"/>
      <c r="N52" s="554"/>
      <c r="O52" s="292"/>
      <c r="P52" s="2"/>
    </row>
    <row r="53" spans="1:16">
      <c r="A53" s="2"/>
      <c r="B53" s="392" t="s">
        <v>234</v>
      </c>
      <c r="C53" s="236">
        <v>181035</v>
      </c>
      <c r="D53" s="236">
        <v>12197905</v>
      </c>
      <c r="E53" s="254">
        <v>15577899</v>
      </c>
      <c r="F53" s="236">
        <f t="shared" si="6"/>
        <v>3379994</v>
      </c>
      <c r="G53" s="555">
        <f t="shared" si="7"/>
        <v>2.7709627185979885E-2</v>
      </c>
      <c r="H53" s="741">
        <f t="shared" si="8"/>
        <v>86.049101002568563</v>
      </c>
      <c r="I53" s="639" t="s">
        <v>540</v>
      </c>
      <c r="L53" s="553"/>
      <c r="M53" s="292"/>
      <c r="N53" s="554"/>
      <c r="O53" s="292"/>
      <c r="P53" s="2"/>
    </row>
    <row r="54" spans="1:16">
      <c r="A54" s="2"/>
      <c r="B54" s="392" t="s">
        <v>235</v>
      </c>
      <c r="C54" s="236">
        <v>475442</v>
      </c>
      <c r="D54" s="236">
        <v>15927713</v>
      </c>
      <c r="E54" s="254">
        <v>23344179</v>
      </c>
      <c r="F54" s="236">
        <f t="shared" si="6"/>
        <v>7416466</v>
      </c>
      <c r="G54" s="555">
        <f t="shared" si="7"/>
        <v>4.6563282500130435E-2</v>
      </c>
      <c r="H54" s="741">
        <f t="shared" si="8"/>
        <v>49.099951203301352</v>
      </c>
      <c r="I54" s="639" t="s">
        <v>540</v>
      </c>
      <c r="L54" s="553"/>
      <c r="M54" s="292"/>
      <c r="N54" s="554"/>
      <c r="O54" s="292"/>
      <c r="P54" s="2"/>
    </row>
    <row r="55" spans="1:16">
      <c r="A55" s="2"/>
      <c r="B55" s="392" t="s">
        <v>59</v>
      </c>
      <c r="C55" s="236">
        <v>9984670</v>
      </c>
      <c r="D55" s="236">
        <v>30769700</v>
      </c>
      <c r="E55" s="254">
        <v>35851774</v>
      </c>
      <c r="F55" s="236">
        <f t="shared" ref="F55:F86" si="9">E55-D55</f>
        <v>5082074</v>
      </c>
      <c r="G55" s="555">
        <f t="shared" ref="G55:G86" si="10">F55/D55/10</f>
        <v>1.6516488623548493E-2</v>
      </c>
      <c r="H55" s="741">
        <f t="shared" ref="H55:H86" si="11">E55/C55</f>
        <v>3.5906819153762717</v>
      </c>
      <c r="I55" s="639" t="s">
        <v>538</v>
      </c>
      <c r="L55" s="553"/>
      <c r="M55" s="292"/>
      <c r="N55" s="554"/>
      <c r="O55" s="292"/>
      <c r="P55" s="2"/>
    </row>
    <row r="56" spans="1:16">
      <c r="A56" s="2"/>
      <c r="B56" s="396" t="s">
        <v>383</v>
      </c>
      <c r="C56" s="236">
        <v>4033</v>
      </c>
      <c r="D56" s="236">
        <v>438737</v>
      </c>
      <c r="E56" s="254">
        <v>520502</v>
      </c>
      <c r="F56" s="236">
        <f t="shared" si="9"/>
        <v>81765</v>
      </c>
      <c r="G56" s="555">
        <f t="shared" si="10"/>
        <v>1.8636449626997495E-2</v>
      </c>
      <c r="H56" s="741">
        <f t="shared" si="11"/>
        <v>129.06074882221671</v>
      </c>
      <c r="I56" s="639" t="s">
        <v>496</v>
      </c>
      <c r="L56" s="553"/>
      <c r="M56" s="292"/>
      <c r="N56" s="554"/>
      <c r="O56" s="292"/>
      <c r="P56" s="2"/>
    </row>
    <row r="57" spans="1:16">
      <c r="A57" s="2"/>
      <c r="B57" s="396" t="s">
        <v>384</v>
      </c>
      <c r="C57" s="236">
        <v>260</v>
      </c>
      <c r="D57" s="236">
        <v>41685</v>
      </c>
      <c r="E57" s="254">
        <v>59967</v>
      </c>
      <c r="F57" s="236">
        <f t="shared" si="9"/>
        <v>18282</v>
      </c>
      <c r="G57" s="555">
        <f t="shared" si="10"/>
        <v>4.3857502698812521E-2</v>
      </c>
      <c r="H57" s="741">
        <f t="shared" si="11"/>
        <v>230.6423076923077</v>
      </c>
      <c r="I57" s="639" t="s">
        <v>496</v>
      </c>
      <c r="L57" s="553"/>
      <c r="M57" s="292"/>
      <c r="N57" s="554"/>
      <c r="O57" s="292"/>
      <c r="P57" s="2"/>
    </row>
    <row r="58" spans="1:16">
      <c r="A58" s="2"/>
      <c r="B58" s="392" t="s">
        <v>385</v>
      </c>
      <c r="C58" s="236">
        <v>622984</v>
      </c>
      <c r="D58" s="236">
        <v>3726048</v>
      </c>
      <c r="E58" s="254">
        <v>4900274</v>
      </c>
      <c r="F58" s="236">
        <f t="shared" si="9"/>
        <v>1174226</v>
      </c>
      <c r="G58" s="555">
        <f t="shared" si="10"/>
        <v>3.1513979422702017E-2</v>
      </c>
      <c r="H58" s="741">
        <f t="shared" si="11"/>
        <v>7.8658103578904113</v>
      </c>
      <c r="I58" s="639" t="s">
        <v>540</v>
      </c>
      <c r="L58" s="553"/>
      <c r="M58" s="292"/>
      <c r="N58" s="554"/>
      <c r="O58" s="292"/>
      <c r="P58" s="2"/>
    </row>
    <row r="59" spans="1:16">
      <c r="A59" s="2"/>
      <c r="B59" s="392" t="s">
        <v>237</v>
      </c>
      <c r="C59" s="236">
        <v>1284000</v>
      </c>
      <c r="D59" s="236">
        <v>8343321</v>
      </c>
      <c r="E59" s="254">
        <v>14037472</v>
      </c>
      <c r="F59" s="236">
        <f t="shared" si="9"/>
        <v>5694151</v>
      </c>
      <c r="G59" s="555">
        <f t="shared" si="10"/>
        <v>6.8248015388596456E-2</v>
      </c>
      <c r="H59" s="741">
        <f t="shared" si="11"/>
        <v>10.932610591900312</v>
      </c>
      <c r="I59" s="639" t="s">
        <v>540</v>
      </c>
      <c r="L59" s="553"/>
      <c r="M59" s="292"/>
      <c r="N59" s="554"/>
      <c r="O59" s="292"/>
      <c r="P59" s="2"/>
    </row>
    <row r="60" spans="1:16">
      <c r="A60" s="2"/>
      <c r="B60" s="392" t="s">
        <v>136</v>
      </c>
      <c r="C60" s="236">
        <v>756102</v>
      </c>
      <c r="D60" s="236">
        <v>15170387</v>
      </c>
      <c r="E60" s="254">
        <v>17948141</v>
      </c>
      <c r="F60" s="236">
        <f t="shared" si="9"/>
        <v>2777754</v>
      </c>
      <c r="G60" s="555">
        <f t="shared" si="10"/>
        <v>1.8310370065048438E-2</v>
      </c>
      <c r="H60" s="741">
        <f t="shared" si="11"/>
        <v>23.737724539810767</v>
      </c>
      <c r="I60" s="639"/>
      <c r="L60" s="553"/>
      <c r="M60" s="292"/>
      <c r="N60" s="554"/>
      <c r="O60" s="292"/>
      <c r="P60" s="2"/>
    </row>
    <row r="61" spans="1:16">
      <c r="A61" s="2"/>
      <c r="B61" s="392" t="s">
        <v>132</v>
      </c>
      <c r="C61" s="236">
        <v>9598094</v>
      </c>
      <c r="D61" s="236">
        <v>1262645000</v>
      </c>
      <c r="E61" s="254">
        <v>1371220000</v>
      </c>
      <c r="F61" s="236">
        <f t="shared" si="9"/>
        <v>108575000</v>
      </c>
      <c r="G61" s="555">
        <f t="shared" si="10"/>
        <v>8.5990123906561234E-3</v>
      </c>
      <c r="H61" s="741">
        <f t="shared" si="11"/>
        <v>142.86378107986857</v>
      </c>
      <c r="I61" s="639"/>
      <c r="L61" s="553"/>
      <c r="M61" s="292"/>
      <c r="N61" s="554"/>
      <c r="O61" s="292"/>
      <c r="P61" s="2"/>
    </row>
    <row r="62" spans="1:16">
      <c r="A62" s="2"/>
      <c r="B62" s="396" t="s">
        <v>386</v>
      </c>
      <c r="C62" s="236">
        <v>1104</v>
      </c>
      <c r="D62" s="236">
        <v>6665000</v>
      </c>
      <c r="E62" s="254">
        <v>7305700</v>
      </c>
      <c r="F62" s="236">
        <f t="shared" si="9"/>
        <v>640700</v>
      </c>
      <c r="G62" s="555">
        <f t="shared" si="10"/>
        <v>9.6129032258064524E-3</v>
      </c>
      <c r="H62" s="741">
        <f t="shared" si="11"/>
        <v>6617.481884057971</v>
      </c>
      <c r="I62" s="639" t="s">
        <v>496</v>
      </c>
      <c r="L62" s="553"/>
      <c r="M62" s="292"/>
      <c r="N62" s="554"/>
      <c r="O62" s="292"/>
      <c r="P62" s="2"/>
    </row>
    <row r="63" spans="1:16">
      <c r="A63" s="2"/>
      <c r="B63" s="396" t="s">
        <v>387</v>
      </c>
      <c r="C63" s="236">
        <v>26.8</v>
      </c>
      <c r="D63" s="236">
        <v>431907</v>
      </c>
      <c r="E63" s="254">
        <v>587606</v>
      </c>
      <c r="F63" s="236">
        <f t="shared" si="9"/>
        <v>155699</v>
      </c>
      <c r="G63" s="555">
        <f t="shared" si="10"/>
        <v>3.6049195775942504E-2</v>
      </c>
      <c r="H63" s="741">
        <f t="shared" si="11"/>
        <v>21925.597014925374</v>
      </c>
      <c r="I63" s="639" t="s">
        <v>496</v>
      </c>
      <c r="L63" s="553"/>
      <c r="M63" s="292"/>
      <c r="N63" s="554"/>
      <c r="O63" s="292"/>
      <c r="P63" s="2"/>
    </row>
    <row r="64" spans="1:16">
      <c r="A64" s="2"/>
      <c r="B64" s="392" t="s">
        <v>238</v>
      </c>
      <c r="C64" s="236">
        <v>1138914</v>
      </c>
      <c r="D64" s="236">
        <v>40403959</v>
      </c>
      <c r="E64" s="254">
        <v>48228704</v>
      </c>
      <c r="F64" s="236">
        <f t="shared" si="9"/>
        <v>7824745</v>
      </c>
      <c r="G64" s="555">
        <f t="shared" si="10"/>
        <v>1.936628289321846E-2</v>
      </c>
      <c r="H64" s="741">
        <f t="shared" si="11"/>
        <v>42.346221049174915</v>
      </c>
      <c r="I64" s="639" t="s">
        <v>540</v>
      </c>
      <c r="L64" s="553"/>
      <c r="M64" s="292"/>
      <c r="N64" s="554"/>
      <c r="O64" s="292"/>
      <c r="P64" s="2"/>
    </row>
    <row r="65" spans="1:16">
      <c r="A65" s="2"/>
      <c r="B65" s="396" t="s">
        <v>239</v>
      </c>
      <c r="C65" s="236">
        <v>2235</v>
      </c>
      <c r="D65" s="236">
        <v>547696</v>
      </c>
      <c r="E65" s="254">
        <v>788474</v>
      </c>
      <c r="F65" s="236">
        <f t="shared" si="9"/>
        <v>240778</v>
      </c>
      <c r="G65" s="555">
        <f t="shared" si="10"/>
        <v>4.3961978908007363E-2</v>
      </c>
      <c r="H65" s="741">
        <f t="shared" si="11"/>
        <v>352.78478747203582</v>
      </c>
      <c r="I65" s="639" t="s">
        <v>540</v>
      </c>
      <c r="L65" s="553"/>
      <c r="M65" s="292"/>
      <c r="N65" s="554"/>
      <c r="O65" s="292"/>
      <c r="P65" s="2"/>
    </row>
    <row r="66" spans="1:16">
      <c r="A66" s="2"/>
      <c r="B66" s="392" t="s">
        <v>240</v>
      </c>
      <c r="C66" s="236">
        <v>342000</v>
      </c>
      <c r="D66" s="236">
        <v>3109269</v>
      </c>
      <c r="E66" s="254">
        <v>4620330</v>
      </c>
      <c r="F66" s="236">
        <f t="shared" si="9"/>
        <v>1511061</v>
      </c>
      <c r="G66" s="555">
        <f t="shared" si="10"/>
        <v>4.8598593431446423E-2</v>
      </c>
      <c r="H66" s="741">
        <f t="shared" si="11"/>
        <v>13.509736842105264</v>
      </c>
      <c r="I66" s="639" t="s">
        <v>540</v>
      </c>
      <c r="L66" s="553"/>
      <c r="M66" s="292"/>
      <c r="N66" s="554"/>
      <c r="O66" s="292"/>
      <c r="P66" s="2"/>
    </row>
    <row r="67" spans="1:16">
      <c r="A67" s="2"/>
      <c r="B67" s="392" t="s">
        <v>241</v>
      </c>
      <c r="C67" s="236">
        <v>51100</v>
      </c>
      <c r="D67" s="236">
        <v>3925450</v>
      </c>
      <c r="E67" s="254">
        <v>4807850</v>
      </c>
      <c r="F67" s="236">
        <f t="shared" si="9"/>
        <v>882400</v>
      </c>
      <c r="G67" s="555">
        <f t="shared" si="10"/>
        <v>2.2478951457794646E-2</v>
      </c>
      <c r="H67" s="741">
        <f t="shared" si="11"/>
        <v>94.087084148727982</v>
      </c>
      <c r="I67" s="639" t="s">
        <v>540</v>
      </c>
      <c r="L67" s="553"/>
      <c r="M67" s="292"/>
      <c r="N67" s="554"/>
      <c r="O67" s="292"/>
      <c r="P67" s="2"/>
    </row>
    <row r="68" spans="1:16">
      <c r="A68" s="2"/>
      <c r="B68" s="392" t="s">
        <v>242</v>
      </c>
      <c r="C68" s="236">
        <v>322463</v>
      </c>
      <c r="D68" s="236">
        <v>16517948</v>
      </c>
      <c r="E68" s="254">
        <v>22701556</v>
      </c>
      <c r="F68" s="236">
        <f t="shared" si="9"/>
        <v>6183608</v>
      </c>
      <c r="G68" s="555">
        <f t="shared" si="10"/>
        <v>3.7435691164544163E-2</v>
      </c>
      <c r="H68" s="741">
        <f t="shared" si="11"/>
        <v>70.400498661861988</v>
      </c>
      <c r="I68" s="639" t="s">
        <v>540</v>
      </c>
      <c r="L68" s="553"/>
      <c r="M68" s="292"/>
      <c r="N68" s="554"/>
      <c r="O68" s="292"/>
      <c r="P68" s="2"/>
    </row>
    <row r="69" spans="1:16">
      <c r="A69" s="2"/>
      <c r="B69" s="392" t="s">
        <v>124</v>
      </c>
      <c r="C69" s="236">
        <v>56594</v>
      </c>
      <c r="D69" s="236">
        <v>4426000</v>
      </c>
      <c r="E69" s="254">
        <v>4224404</v>
      </c>
      <c r="F69" s="236">
        <f t="shared" si="9"/>
        <v>-201596</v>
      </c>
      <c r="G69" s="555">
        <f t="shared" si="10"/>
        <v>-4.5548124717577953E-3</v>
      </c>
      <c r="H69" s="741">
        <f t="shared" si="11"/>
        <v>74.644025868466628</v>
      </c>
      <c r="I69" s="639"/>
      <c r="L69" s="553"/>
      <c r="M69" s="292"/>
      <c r="N69" s="554"/>
      <c r="O69" s="292"/>
      <c r="P69" s="2"/>
    </row>
    <row r="70" spans="1:16">
      <c r="A70" s="2"/>
      <c r="B70" s="392" t="s">
        <v>243</v>
      </c>
      <c r="C70" s="236">
        <v>109886</v>
      </c>
      <c r="D70" s="236">
        <v>11116787</v>
      </c>
      <c r="E70" s="254">
        <v>11389562</v>
      </c>
      <c r="F70" s="236">
        <f t="shared" si="9"/>
        <v>272775</v>
      </c>
      <c r="G70" s="555">
        <f t="shared" si="10"/>
        <v>2.4537215654127404E-3</v>
      </c>
      <c r="H70" s="741">
        <f t="shared" si="11"/>
        <v>103.648890668511</v>
      </c>
      <c r="I70" s="639" t="s">
        <v>540</v>
      </c>
      <c r="L70" s="553"/>
      <c r="M70" s="292"/>
      <c r="N70" s="554"/>
      <c r="O70" s="292"/>
      <c r="P70" s="2"/>
    </row>
    <row r="71" spans="1:16">
      <c r="A71" s="2"/>
      <c r="B71" s="392" t="s">
        <v>85</v>
      </c>
      <c r="C71" s="236">
        <v>9251</v>
      </c>
      <c r="D71" s="236">
        <v>943287</v>
      </c>
      <c r="E71" s="254">
        <v>1165300</v>
      </c>
      <c r="F71" s="236">
        <f t="shared" si="9"/>
        <v>222013</v>
      </c>
      <c r="G71" s="555">
        <f t="shared" si="10"/>
        <v>2.3536103010006498E-2</v>
      </c>
      <c r="H71" s="741">
        <f t="shared" si="11"/>
        <v>125.96476056642526</v>
      </c>
      <c r="I71" s="639"/>
      <c r="L71" s="553"/>
      <c r="M71" s="292"/>
      <c r="N71" s="554"/>
      <c r="O71" s="292"/>
      <c r="P71" s="2"/>
    </row>
    <row r="72" spans="1:16">
      <c r="A72" s="2"/>
      <c r="B72" s="392" t="s">
        <v>89</v>
      </c>
      <c r="C72" s="236">
        <v>78867</v>
      </c>
      <c r="D72" s="236">
        <v>10255063</v>
      </c>
      <c r="E72" s="254">
        <v>10551219</v>
      </c>
      <c r="F72" s="236">
        <f t="shared" si="9"/>
        <v>296156</v>
      </c>
      <c r="G72" s="555">
        <f t="shared" si="10"/>
        <v>2.8879003473698795E-3</v>
      </c>
      <c r="H72" s="741">
        <f t="shared" si="11"/>
        <v>133.78496709650423</v>
      </c>
      <c r="I72" s="639"/>
      <c r="L72" s="553"/>
      <c r="M72" s="292"/>
      <c r="N72" s="554"/>
      <c r="O72" s="292"/>
      <c r="P72" s="2"/>
    </row>
    <row r="73" spans="1:16">
      <c r="A73" s="2"/>
      <c r="B73" s="392" t="s">
        <v>244</v>
      </c>
      <c r="C73" s="236">
        <v>2344858</v>
      </c>
      <c r="D73" s="236">
        <v>48048664</v>
      </c>
      <c r="E73" s="254">
        <v>77266814</v>
      </c>
      <c r="F73" s="236">
        <f t="shared" si="9"/>
        <v>29218150</v>
      </c>
      <c r="G73" s="555">
        <f t="shared" si="10"/>
        <v>6.0809495140177049E-2</v>
      </c>
      <c r="H73" s="741">
        <f t="shared" si="11"/>
        <v>32.951596216060842</v>
      </c>
      <c r="I73" s="639" t="s">
        <v>540</v>
      </c>
      <c r="L73" s="553"/>
      <c r="M73" s="292"/>
      <c r="N73" s="554"/>
      <c r="O73" s="292"/>
      <c r="P73" s="2"/>
    </row>
    <row r="74" spans="1:16">
      <c r="A74" s="2"/>
      <c r="B74" s="392" t="s">
        <v>120</v>
      </c>
      <c r="C74" s="236">
        <v>43094</v>
      </c>
      <c r="D74" s="236">
        <v>5339616</v>
      </c>
      <c r="E74" s="254">
        <v>5676002</v>
      </c>
      <c r="F74" s="236">
        <f t="shared" si="9"/>
        <v>336386</v>
      </c>
      <c r="G74" s="555">
        <f t="shared" si="10"/>
        <v>6.2998163163793062E-3</v>
      </c>
      <c r="H74" s="741">
        <f t="shared" si="11"/>
        <v>131.71211769619902</v>
      </c>
      <c r="I74" s="639"/>
      <c r="L74" s="553"/>
      <c r="M74" s="292"/>
      <c r="N74" s="554"/>
      <c r="O74" s="292"/>
      <c r="P74" s="2"/>
    </row>
    <row r="75" spans="1:16">
      <c r="A75" s="2"/>
      <c r="B75" s="392" t="s">
        <v>388</v>
      </c>
      <c r="C75" s="236">
        <v>23200</v>
      </c>
      <c r="D75" s="236">
        <v>722562</v>
      </c>
      <c r="E75" s="254">
        <v>887861</v>
      </c>
      <c r="F75" s="236">
        <f t="shared" si="9"/>
        <v>165299</v>
      </c>
      <c r="G75" s="555">
        <f t="shared" si="10"/>
        <v>2.2876791195772819E-2</v>
      </c>
      <c r="H75" s="741">
        <f t="shared" si="11"/>
        <v>38.269870689655171</v>
      </c>
      <c r="I75" s="639" t="s">
        <v>496</v>
      </c>
      <c r="L75" s="553"/>
      <c r="M75" s="292"/>
      <c r="N75" s="554"/>
      <c r="O75" s="292"/>
      <c r="P75" s="2"/>
    </row>
    <row r="76" spans="1:16">
      <c r="A76" s="2"/>
      <c r="B76" s="396" t="s">
        <v>389</v>
      </c>
      <c r="C76" s="236">
        <v>751</v>
      </c>
      <c r="D76" s="236">
        <v>69679</v>
      </c>
      <c r="E76" s="254">
        <v>72680</v>
      </c>
      <c r="F76" s="236">
        <f t="shared" si="9"/>
        <v>3001</v>
      </c>
      <c r="G76" s="555">
        <f t="shared" si="10"/>
        <v>4.3068930380745999E-3</v>
      </c>
      <c r="H76" s="741">
        <f t="shared" si="11"/>
        <v>96.777629826897467</v>
      </c>
      <c r="I76" s="639" t="s">
        <v>497</v>
      </c>
      <c r="L76" s="553"/>
      <c r="M76" s="292"/>
      <c r="N76" s="554"/>
      <c r="O76" s="292"/>
      <c r="P76" s="2"/>
    </row>
    <row r="77" spans="1:16">
      <c r="A77" s="2"/>
      <c r="B77" s="392" t="s">
        <v>192</v>
      </c>
      <c r="C77" s="236">
        <v>48310</v>
      </c>
      <c r="D77" s="236">
        <v>8562623</v>
      </c>
      <c r="E77" s="254">
        <v>10528391</v>
      </c>
      <c r="F77" s="236">
        <f t="shared" si="9"/>
        <v>1965768</v>
      </c>
      <c r="G77" s="555">
        <f t="shared" si="10"/>
        <v>2.2957544668263451E-2</v>
      </c>
      <c r="H77" s="741">
        <f t="shared" si="11"/>
        <v>217.93398882219003</v>
      </c>
      <c r="I77" s="639"/>
      <c r="L77" s="553"/>
      <c r="M77" s="292"/>
      <c r="N77" s="554"/>
      <c r="O77" s="292"/>
      <c r="P77" s="2"/>
    </row>
    <row r="78" spans="1:16">
      <c r="A78" s="2"/>
      <c r="B78" s="392" t="s">
        <v>180</v>
      </c>
      <c r="C78" s="236">
        <v>283561</v>
      </c>
      <c r="D78" s="236">
        <v>12628596</v>
      </c>
      <c r="E78" s="254">
        <v>16144363</v>
      </c>
      <c r="F78" s="236">
        <f t="shared" si="9"/>
        <v>3515767</v>
      </c>
      <c r="G78" s="555">
        <f t="shared" si="10"/>
        <v>2.783972976885158E-2</v>
      </c>
      <c r="H78" s="741">
        <f t="shared" si="11"/>
        <v>56.934356276074638</v>
      </c>
      <c r="I78" s="639"/>
      <c r="L78" s="553"/>
      <c r="M78" s="292"/>
      <c r="N78" s="554"/>
      <c r="O78" s="292"/>
      <c r="P78" s="2"/>
    </row>
    <row r="79" spans="1:16">
      <c r="A79" s="2"/>
      <c r="B79" s="392" t="s">
        <v>178</v>
      </c>
      <c r="C79" s="236">
        <v>1002000</v>
      </c>
      <c r="D79" s="236">
        <v>68334905</v>
      </c>
      <c r="E79" s="254">
        <v>91508084</v>
      </c>
      <c r="F79" s="236">
        <f t="shared" si="9"/>
        <v>23173179</v>
      </c>
      <c r="G79" s="555">
        <f t="shared" si="10"/>
        <v>3.3911189310938533E-2</v>
      </c>
      <c r="H79" s="741">
        <f t="shared" si="11"/>
        <v>91.325433133732531</v>
      </c>
      <c r="I79" s="639"/>
      <c r="L79" s="553"/>
      <c r="M79" s="292"/>
      <c r="N79" s="554"/>
      <c r="O79" s="292"/>
      <c r="P79" s="2"/>
    </row>
    <row r="80" spans="1:16">
      <c r="A80" s="2"/>
      <c r="B80" s="392" t="s">
        <v>245</v>
      </c>
      <c r="C80" s="236">
        <v>21041</v>
      </c>
      <c r="D80" s="236">
        <v>5811836</v>
      </c>
      <c r="E80" s="254">
        <v>6126583</v>
      </c>
      <c r="F80" s="236">
        <f t="shared" si="9"/>
        <v>314747</v>
      </c>
      <c r="G80" s="555">
        <f t="shared" si="10"/>
        <v>5.4156208124248517E-3</v>
      </c>
      <c r="H80" s="741">
        <f t="shared" si="11"/>
        <v>291.17356589515708</v>
      </c>
      <c r="I80" s="639" t="s">
        <v>540</v>
      </c>
      <c r="L80" s="553"/>
      <c r="M80" s="292"/>
      <c r="N80" s="554"/>
      <c r="O80" s="292"/>
      <c r="P80" s="2"/>
    </row>
    <row r="81" spans="1:16">
      <c r="A81" s="2"/>
      <c r="B81" s="392" t="s">
        <v>57</v>
      </c>
      <c r="C81" s="236">
        <v>28051</v>
      </c>
      <c r="D81" s="236">
        <v>530896</v>
      </c>
      <c r="E81" s="254">
        <v>845060</v>
      </c>
      <c r="F81" s="236">
        <f t="shared" si="9"/>
        <v>314164</v>
      </c>
      <c r="G81" s="555">
        <f t="shared" si="10"/>
        <v>5.917618516620958E-2</v>
      </c>
      <c r="H81" s="741">
        <f t="shared" si="11"/>
        <v>30.125842215963779</v>
      </c>
      <c r="I81" s="639" t="s">
        <v>538</v>
      </c>
      <c r="L81" s="553"/>
      <c r="M81" s="292"/>
      <c r="N81" s="554"/>
      <c r="O81" s="292"/>
      <c r="P81" s="2"/>
    </row>
    <row r="82" spans="1:16">
      <c r="A82" s="2"/>
      <c r="B82" s="392" t="s">
        <v>246</v>
      </c>
      <c r="C82" s="236">
        <v>117600</v>
      </c>
      <c r="D82" s="236">
        <v>3535156</v>
      </c>
      <c r="E82" s="254">
        <v>5169118</v>
      </c>
      <c r="F82" s="236">
        <f t="shared" si="9"/>
        <v>1633962</v>
      </c>
      <c r="G82" s="555">
        <f t="shared" si="10"/>
        <v>4.6220364815583809E-2</v>
      </c>
      <c r="H82" s="741">
        <f t="shared" si="11"/>
        <v>43.955085034013607</v>
      </c>
      <c r="I82" s="639" t="s">
        <v>540</v>
      </c>
      <c r="L82" s="553"/>
      <c r="M82" s="292"/>
      <c r="N82" s="554"/>
      <c r="O82" s="292"/>
      <c r="P82" s="2"/>
    </row>
    <row r="83" spans="1:16">
      <c r="A83" s="2"/>
      <c r="B83" s="392" t="s">
        <v>79</v>
      </c>
      <c r="C83" s="236">
        <v>45228</v>
      </c>
      <c r="D83" s="236">
        <v>1396985</v>
      </c>
      <c r="E83" s="254">
        <v>1311998</v>
      </c>
      <c r="F83" s="236">
        <f t="shared" si="9"/>
        <v>-84987</v>
      </c>
      <c r="G83" s="555">
        <f t="shared" si="10"/>
        <v>-6.0836014703092734E-3</v>
      </c>
      <c r="H83" s="741">
        <f t="shared" si="11"/>
        <v>29.008534536128064</v>
      </c>
      <c r="I83" s="639"/>
      <c r="L83" s="553"/>
      <c r="M83" s="292"/>
      <c r="N83" s="554"/>
      <c r="O83" s="292"/>
      <c r="P83" s="2"/>
    </row>
    <row r="84" spans="1:16">
      <c r="A84" s="2"/>
      <c r="B84" s="392" t="s">
        <v>247</v>
      </c>
      <c r="C84" s="236">
        <v>1104300</v>
      </c>
      <c r="D84" s="236">
        <v>66443603</v>
      </c>
      <c r="E84" s="254">
        <v>99390750</v>
      </c>
      <c r="F84" s="236">
        <f t="shared" si="9"/>
        <v>32947147</v>
      </c>
      <c r="G84" s="555">
        <f t="shared" si="10"/>
        <v>4.9586635149812694E-2</v>
      </c>
      <c r="H84" s="741">
        <f t="shared" si="11"/>
        <v>90.003395816354256</v>
      </c>
      <c r="I84" s="639" t="s">
        <v>540</v>
      </c>
      <c r="L84" s="553"/>
      <c r="M84" s="292"/>
      <c r="N84" s="554"/>
      <c r="O84" s="292"/>
      <c r="P84" s="2"/>
    </row>
    <row r="85" spans="1:16">
      <c r="A85" s="2"/>
      <c r="B85" s="396" t="s">
        <v>390</v>
      </c>
      <c r="C85" s="236">
        <v>1393</v>
      </c>
      <c r="D85" s="236">
        <v>46491</v>
      </c>
      <c r="E85" s="254">
        <v>48199</v>
      </c>
      <c r="F85" s="236">
        <f t="shared" si="9"/>
        <v>1708</v>
      </c>
      <c r="G85" s="555">
        <f t="shared" si="10"/>
        <v>3.6738293433137593E-3</v>
      </c>
      <c r="H85" s="741">
        <f t="shared" si="11"/>
        <v>34.600861450107679</v>
      </c>
      <c r="I85" s="639" t="s">
        <v>496</v>
      </c>
      <c r="L85" s="553"/>
      <c r="M85" s="292"/>
      <c r="N85" s="554"/>
      <c r="O85" s="292"/>
      <c r="P85" s="2"/>
    </row>
    <row r="86" spans="1:16">
      <c r="A86" s="2"/>
      <c r="B86" s="392" t="s">
        <v>218</v>
      </c>
      <c r="C86" s="236">
        <v>18274</v>
      </c>
      <c r="D86" s="236">
        <v>811223</v>
      </c>
      <c r="E86" s="254">
        <v>892145</v>
      </c>
      <c r="F86" s="236">
        <f t="shared" si="9"/>
        <v>80922</v>
      </c>
      <c r="G86" s="555">
        <f t="shared" si="10"/>
        <v>9.9753088854729229E-3</v>
      </c>
      <c r="H86" s="741">
        <f t="shared" si="11"/>
        <v>48.82045529167123</v>
      </c>
      <c r="I86" s="639"/>
      <c r="L86" s="553"/>
      <c r="M86" s="292"/>
      <c r="N86" s="554"/>
      <c r="O86" s="292"/>
      <c r="P86" s="2"/>
    </row>
    <row r="87" spans="1:16">
      <c r="A87" s="2"/>
      <c r="B87" s="392" t="s">
        <v>63</v>
      </c>
      <c r="C87" s="236">
        <v>338145</v>
      </c>
      <c r="D87" s="236">
        <v>5176209</v>
      </c>
      <c r="E87" s="254">
        <v>5482013</v>
      </c>
      <c r="F87" s="236">
        <f t="shared" ref="F87:F118" si="12">E87-D87</f>
        <v>305804</v>
      </c>
      <c r="G87" s="555">
        <f t="shared" ref="G87:G118" si="13">F87/D87/10</f>
        <v>5.9078758218611338E-3</v>
      </c>
      <c r="H87" s="741">
        <f t="shared" ref="H87:H118" si="14">E87/C87</f>
        <v>16.212018512768193</v>
      </c>
      <c r="I87" s="639"/>
      <c r="L87" s="553"/>
      <c r="M87" s="292"/>
      <c r="N87" s="554"/>
      <c r="O87" s="292"/>
      <c r="P87" s="2"/>
    </row>
    <row r="88" spans="1:16">
      <c r="A88" s="2"/>
      <c r="B88" s="392" t="s">
        <v>111</v>
      </c>
      <c r="C88" s="236">
        <v>551500</v>
      </c>
      <c r="D88" s="236">
        <v>60912498</v>
      </c>
      <c r="E88" s="254">
        <v>66808385</v>
      </c>
      <c r="F88" s="236">
        <f t="shared" si="12"/>
        <v>5895887</v>
      </c>
      <c r="G88" s="555">
        <f t="shared" si="13"/>
        <v>9.6792730450818154E-3</v>
      </c>
      <c r="H88" s="741">
        <f t="shared" si="14"/>
        <v>121.1394106980961</v>
      </c>
      <c r="I88" s="639"/>
      <c r="L88" s="553"/>
      <c r="M88" s="292"/>
      <c r="N88" s="554"/>
      <c r="O88" s="292"/>
      <c r="P88" s="2"/>
    </row>
    <row r="89" spans="1:16">
      <c r="A89" s="2"/>
      <c r="B89" s="396" t="s">
        <v>391</v>
      </c>
      <c r="C89" s="236">
        <v>90000</v>
      </c>
      <c r="D89" s="236">
        <v>159963</v>
      </c>
      <c r="E89" s="254">
        <v>265036</v>
      </c>
      <c r="F89" s="236">
        <f t="shared" si="12"/>
        <v>105073</v>
      </c>
      <c r="G89" s="555">
        <f t="shared" si="13"/>
        <v>6.5685814844682833E-2</v>
      </c>
      <c r="H89" s="741">
        <f t="shared" si="14"/>
        <v>2.9448444444444446</v>
      </c>
      <c r="I89" s="639" t="s">
        <v>496</v>
      </c>
      <c r="L89" s="553"/>
      <c r="M89" s="292"/>
      <c r="N89" s="554"/>
      <c r="O89" s="292"/>
      <c r="P89" s="2"/>
    </row>
    <row r="90" spans="1:16">
      <c r="A90" s="2"/>
      <c r="B90" s="396" t="s">
        <v>392</v>
      </c>
      <c r="C90" s="236">
        <v>4167</v>
      </c>
      <c r="D90" s="236">
        <v>237267</v>
      </c>
      <c r="E90" s="254">
        <v>282764</v>
      </c>
      <c r="F90" s="236">
        <f t="shared" si="12"/>
        <v>45497</v>
      </c>
      <c r="G90" s="555">
        <f t="shared" si="13"/>
        <v>1.9175443698449427E-2</v>
      </c>
      <c r="H90" s="741">
        <f t="shared" si="14"/>
        <v>67.857931365490757</v>
      </c>
      <c r="I90" s="639" t="s">
        <v>496</v>
      </c>
      <c r="L90" s="553"/>
      <c r="M90" s="292"/>
      <c r="N90" s="554"/>
      <c r="O90" s="292"/>
      <c r="P90" s="2"/>
    </row>
    <row r="91" spans="1:16">
      <c r="A91" s="2"/>
      <c r="B91" s="392" t="s">
        <v>158</v>
      </c>
      <c r="C91" s="236">
        <v>267668</v>
      </c>
      <c r="D91" s="236">
        <v>1231548</v>
      </c>
      <c r="E91" s="254">
        <v>1725292</v>
      </c>
      <c r="F91" s="236">
        <f t="shared" si="12"/>
        <v>493744</v>
      </c>
      <c r="G91" s="555">
        <f t="shared" si="13"/>
        <v>4.009133220954441E-2</v>
      </c>
      <c r="H91" s="741">
        <f t="shared" si="14"/>
        <v>6.4456416157329226</v>
      </c>
      <c r="I91" s="639"/>
      <c r="L91" s="553"/>
      <c r="M91" s="292"/>
      <c r="N91" s="554"/>
      <c r="O91" s="292"/>
      <c r="P91" s="2"/>
    </row>
    <row r="92" spans="1:16">
      <c r="A92" s="2"/>
      <c r="B92" s="392" t="s">
        <v>248</v>
      </c>
      <c r="C92" s="236">
        <v>11295</v>
      </c>
      <c r="D92" s="236">
        <v>1228863</v>
      </c>
      <c r="E92" s="254">
        <v>1990924</v>
      </c>
      <c r="F92" s="236">
        <f t="shared" si="12"/>
        <v>762061</v>
      </c>
      <c r="G92" s="555">
        <f t="shared" si="13"/>
        <v>6.2013503539450697E-2</v>
      </c>
      <c r="H92" s="741">
        <f t="shared" si="14"/>
        <v>176.26595838866754</v>
      </c>
      <c r="I92" s="639" t="s">
        <v>540</v>
      </c>
      <c r="L92" s="553"/>
      <c r="M92" s="292"/>
      <c r="N92" s="554"/>
      <c r="O92" s="292"/>
      <c r="P92" s="2"/>
    </row>
    <row r="93" spans="1:16">
      <c r="A93" s="2"/>
      <c r="B93" s="392" t="s">
        <v>249</v>
      </c>
      <c r="C93" s="236">
        <v>69700</v>
      </c>
      <c r="D93" s="236">
        <v>4418300</v>
      </c>
      <c r="E93" s="254">
        <v>3679000</v>
      </c>
      <c r="F93" s="236">
        <f t="shared" si="12"/>
        <v>-739300</v>
      </c>
      <c r="G93" s="555">
        <f t="shared" si="13"/>
        <v>-1.6732679990041417E-2</v>
      </c>
      <c r="H93" s="741">
        <f t="shared" si="14"/>
        <v>52.783357245337157</v>
      </c>
      <c r="I93" s="639" t="s">
        <v>540</v>
      </c>
      <c r="L93" s="553"/>
      <c r="M93" s="292"/>
      <c r="N93" s="554"/>
      <c r="O93" s="292"/>
      <c r="P93" s="2"/>
    </row>
    <row r="94" spans="1:16">
      <c r="A94" s="2"/>
      <c r="B94" s="392" t="s">
        <v>83</v>
      </c>
      <c r="C94" s="236">
        <v>357022</v>
      </c>
      <c r="D94" s="236">
        <v>82211508</v>
      </c>
      <c r="E94" s="254">
        <v>81413145</v>
      </c>
      <c r="F94" s="236">
        <f t="shared" si="12"/>
        <v>-798363</v>
      </c>
      <c r="G94" s="555">
        <f t="shared" si="13"/>
        <v>-9.7110857034759667E-4</v>
      </c>
      <c r="H94" s="741">
        <f t="shared" si="14"/>
        <v>228.03397269636045</v>
      </c>
      <c r="I94" s="639"/>
      <c r="L94" s="553"/>
      <c r="M94" s="292"/>
      <c r="N94" s="554"/>
      <c r="O94" s="292"/>
      <c r="P94" s="2"/>
    </row>
    <row r="95" spans="1:16">
      <c r="A95" s="2"/>
      <c r="B95" s="392" t="s">
        <v>250</v>
      </c>
      <c r="C95" s="236">
        <v>238533</v>
      </c>
      <c r="D95" s="236">
        <v>18824994</v>
      </c>
      <c r="E95" s="254">
        <v>27409893</v>
      </c>
      <c r="F95" s="236">
        <f t="shared" si="12"/>
        <v>8584899</v>
      </c>
      <c r="G95" s="555">
        <f t="shared" si="13"/>
        <v>4.5603727682463006E-2</v>
      </c>
      <c r="H95" s="741">
        <f t="shared" si="14"/>
        <v>114.91027656550666</v>
      </c>
      <c r="I95" s="639" t="s">
        <v>540</v>
      </c>
      <c r="L95" s="553"/>
      <c r="M95" s="292"/>
      <c r="N95" s="554"/>
      <c r="O95" s="292"/>
      <c r="P95" s="2"/>
    </row>
    <row r="96" spans="1:16">
      <c r="A96" s="2"/>
      <c r="B96" s="392" t="s">
        <v>95</v>
      </c>
      <c r="C96" s="236">
        <v>131957</v>
      </c>
      <c r="D96" s="236">
        <v>10805808</v>
      </c>
      <c r="E96" s="254">
        <v>10823732</v>
      </c>
      <c r="F96" s="236">
        <f t="shared" si="12"/>
        <v>17924</v>
      </c>
      <c r="G96" s="555">
        <f t="shared" si="13"/>
        <v>1.6587375974105777E-4</v>
      </c>
      <c r="H96" s="741">
        <f t="shared" si="14"/>
        <v>82.024689861091119</v>
      </c>
      <c r="I96" s="639"/>
      <c r="L96" s="553"/>
      <c r="M96" s="292"/>
      <c r="N96" s="554"/>
      <c r="O96" s="292"/>
      <c r="P96" s="2"/>
    </row>
    <row r="97" spans="1:16">
      <c r="A97" s="2"/>
      <c r="B97" s="396" t="s">
        <v>393</v>
      </c>
      <c r="C97" s="236">
        <v>2166086</v>
      </c>
      <c r="D97" s="236">
        <v>56200</v>
      </c>
      <c r="E97" s="254">
        <v>56114</v>
      </c>
      <c r="F97" s="236">
        <f t="shared" si="12"/>
        <v>-86</v>
      </c>
      <c r="G97" s="555">
        <f t="shared" si="13"/>
        <v>-1.5302491103202847E-4</v>
      </c>
      <c r="H97" s="741">
        <f t="shared" si="14"/>
        <v>2.5905711961574932E-2</v>
      </c>
      <c r="I97" s="639" t="s">
        <v>496</v>
      </c>
      <c r="L97" s="553"/>
      <c r="M97" s="292"/>
      <c r="N97" s="554"/>
      <c r="O97" s="292"/>
      <c r="P97" s="2"/>
    </row>
    <row r="98" spans="1:16">
      <c r="A98" s="2"/>
      <c r="B98" s="396" t="s">
        <v>394</v>
      </c>
      <c r="C98" s="236">
        <v>344</v>
      </c>
      <c r="D98" s="236">
        <v>101620</v>
      </c>
      <c r="E98" s="254">
        <v>106825</v>
      </c>
      <c r="F98" s="236">
        <f t="shared" si="12"/>
        <v>5205</v>
      </c>
      <c r="G98" s="555">
        <f t="shared" si="13"/>
        <v>5.1220232237748475E-3</v>
      </c>
      <c r="H98" s="741">
        <f t="shared" si="14"/>
        <v>310.53779069767444</v>
      </c>
      <c r="I98" s="639" t="s">
        <v>496</v>
      </c>
      <c r="L98" s="553"/>
      <c r="M98" s="292"/>
      <c r="N98" s="554"/>
      <c r="O98" s="292"/>
      <c r="P98" s="2"/>
    </row>
    <row r="99" spans="1:16">
      <c r="A99" s="2"/>
      <c r="B99" s="396" t="s">
        <v>395</v>
      </c>
      <c r="C99" s="236">
        <v>1710</v>
      </c>
      <c r="D99" s="236">
        <v>428816</v>
      </c>
      <c r="E99" s="254">
        <v>467275</v>
      </c>
      <c r="F99" s="236">
        <f t="shared" si="12"/>
        <v>38459</v>
      </c>
      <c r="G99" s="555">
        <f t="shared" si="13"/>
        <v>8.9686485578896313E-3</v>
      </c>
      <c r="H99" s="741">
        <f t="shared" si="14"/>
        <v>273.26023391812868</v>
      </c>
      <c r="I99" s="639" t="s">
        <v>496</v>
      </c>
      <c r="L99" s="553"/>
      <c r="M99" s="292"/>
      <c r="N99" s="554"/>
      <c r="O99" s="292"/>
      <c r="P99" s="2"/>
    </row>
    <row r="100" spans="1:16">
      <c r="A100" s="2"/>
      <c r="B100" s="392" t="s">
        <v>222</v>
      </c>
      <c r="C100" s="236">
        <v>108889</v>
      </c>
      <c r="D100" s="236">
        <v>11688660</v>
      </c>
      <c r="E100" s="254">
        <v>16342897</v>
      </c>
      <c r="F100" s="236">
        <f t="shared" si="12"/>
        <v>4654237</v>
      </c>
      <c r="G100" s="555">
        <f t="shared" si="13"/>
        <v>3.981839663400253E-2</v>
      </c>
      <c r="H100" s="741">
        <f t="shared" si="14"/>
        <v>150.0876764411465</v>
      </c>
      <c r="I100" s="639"/>
      <c r="L100" s="553"/>
      <c r="M100" s="292"/>
      <c r="N100" s="554"/>
      <c r="O100" s="292"/>
      <c r="P100" s="2"/>
    </row>
    <row r="101" spans="1:16">
      <c r="A101" s="2"/>
      <c r="B101" s="392" t="s">
        <v>251</v>
      </c>
      <c r="C101" s="236">
        <v>245857</v>
      </c>
      <c r="D101" s="236">
        <v>8799165</v>
      </c>
      <c r="E101" s="254">
        <v>12608590</v>
      </c>
      <c r="F101" s="236">
        <f t="shared" si="12"/>
        <v>3809425</v>
      </c>
      <c r="G101" s="555">
        <f t="shared" si="13"/>
        <v>4.3293028372578535E-2</v>
      </c>
      <c r="H101" s="741">
        <f t="shared" si="14"/>
        <v>51.284242466149024</v>
      </c>
      <c r="I101" s="639" t="s">
        <v>540</v>
      </c>
      <c r="L101" s="553"/>
      <c r="M101" s="292"/>
      <c r="N101" s="554"/>
      <c r="O101" s="292"/>
      <c r="P101" s="2"/>
    </row>
    <row r="102" spans="1:16">
      <c r="A102" s="2"/>
      <c r="B102" s="392" t="s">
        <v>252</v>
      </c>
      <c r="C102" s="236">
        <v>36125</v>
      </c>
      <c r="D102" s="236">
        <v>1315455</v>
      </c>
      <c r="E102" s="254">
        <v>1844325</v>
      </c>
      <c r="F102" s="236">
        <f t="shared" si="12"/>
        <v>528870</v>
      </c>
      <c r="G102" s="555">
        <f t="shared" si="13"/>
        <v>4.0204339943213561E-2</v>
      </c>
      <c r="H102" s="741">
        <f t="shared" si="14"/>
        <v>51.053979238754323</v>
      </c>
      <c r="I102" s="639" t="s">
        <v>540</v>
      </c>
      <c r="L102" s="553"/>
      <c r="M102" s="292"/>
      <c r="N102" s="554"/>
      <c r="O102" s="292"/>
      <c r="P102" s="2"/>
    </row>
    <row r="103" spans="1:16">
      <c r="A103" s="2"/>
      <c r="B103" s="392" t="s">
        <v>198</v>
      </c>
      <c r="C103" s="236">
        <v>214969</v>
      </c>
      <c r="D103" s="236">
        <v>742218</v>
      </c>
      <c r="E103" s="254">
        <v>767085</v>
      </c>
      <c r="F103" s="236">
        <f t="shared" si="12"/>
        <v>24867</v>
      </c>
      <c r="G103" s="555">
        <f t="shared" si="13"/>
        <v>3.3503633703305495E-3</v>
      </c>
      <c r="H103" s="741">
        <f t="shared" si="14"/>
        <v>3.5683517158287938</v>
      </c>
      <c r="I103" s="639"/>
      <c r="L103" s="553"/>
      <c r="M103" s="292"/>
      <c r="N103" s="554"/>
      <c r="O103" s="292"/>
      <c r="P103" s="2"/>
    </row>
    <row r="104" spans="1:16">
      <c r="A104" s="2"/>
      <c r="B104" s="392" t="s">
        <v>253</v>
      </c>
      <c r="C104" s="236">
        <v>27750</v>
      </c>
      <c r="D104" s="236">
        <v>8549202</v>
      </c>
      <c r="E104" s="254">
        <v>10711067</v>
      </c>
      <c r="F104" s="236">
        <f t="shared" si="12"/>
        <v>2161865</v>
      </c>
      <c r="G104" s="555">
        <f t="shared" si="13"/>
        <v>2.5287330911118955E-2</v>
      </c>
      <c r="H104" s="741">
        <f t="shared" si="14"/>
        <v>385.98439639639639</v>
      </c>
      <c r="I104" s="639" t="s">
        <v>540</v>
      </c>
      <c r="L104" s="553"/>
      <c r="M104" s="292"/>
      <c r="N104" s="554"/>
      <c r="O104" s="292"/>
      <c r="P104" s="2"/>
    </row>
    <row r="105" spans="1:16">
      <c r="A105" s="2"/>
      <c r="B105" s="392" t="s">
        <v>200</v>
      </c>
      <c r="C105" s="236">
        <v>112492</v>
      </c>
      <c r="D105" s="236">
        <v>6243080</v>
      </c>
      <c r="E105" s="254">
        <v>8075060</v>
      </c>
      <c r="F105" s="236">
        <f t="shared" si="12"/>
        <v>1831980</v>
      </c>
      <c r="G105" s="555">
        <f t="shared" si="13"/>
        <v>2.9344169864874387E-2</v>
      </c>
      <c r="H105" s="741">
        <f t="shared" si="14"/>
        <v>71.783415709561567</v>
      </c>
      <c r="I105" s="639"/>
      <c r="L105" s="553"/>
      <c r="M105" s="292"/>
      <c r="N105" s="554"/>
      <c r="O105" s="292"/>
      <c r="P105" s="2"/>
    </row>
    <row r="106" spans="1:16">
      <c r="A106" s="2"/>
      <c r="B106" s="392" t="s">
        <v>156</v>
      </c>
      <c r="C106" s="236">
        <v>93028</v>
      </c>
      <c r="D106" s="236">
        <v>10210971</v>
      </c>
      <c r="E106" s="254">
        <v>9844686</v>
      </c>
      <c r="F106" s="236">
        <f t="shared" si="12"/>
        <v>-366285</v>
      </c>
      <c r="G106" s="555">
        <f t="shared" si="13"/>
        <v>-3.5871710927393684E-3</v>
      </c>
      <c r="H106" s="741">
        <f t="shared" si="14"/>
        <v>105.82497742615126</v>
      </c>
      <c r="I106" s="639"/>
      <c r="L106" s="553"/>
      <c r="M106" s="292"/>
      <c r="N106" s="554"/>
      <c r="O106" s="292"/>
      <c r="P106" s="2"/>
    </row>
    <row r="107" spans="1:16">
      <c r="A107" s="2"/>
      <c r="B107" s="392" t="s">
        <v>396</v>
      </c>
      <c r="C107" s="236">
        <v>103000</v>
      </c>
      <c r="D107" s="236">
        <v>281205</v>
      </c>
      <c r="E107" s="254">
        <v>330823</v>
      </c>
      <c r="F107" s="236">
        <f t="shared" si="12"/>
        <v>49618</v>
      </c>
      <c r="G107" s="555">
        <f t="shared" si="13"/>
        <v>1.7644778720150779E-2</v>
      </c>
      <c r="H107" s="741">
        <f t="shared" si="14"/>
        <v>3.2118737864077671</v>
      </c>
      <c r="I107" s="639" t="s">
        <v>496</v>
      </c>
      <c r="L107" s="553"/>
      <c r="M107" s="292"/>
      <c r="N107" s="554"/>
      <c r="O107" s="292"/>
      <c r="P107" s="2"/>
    </row>
    <row r="108" spans="1:16">
      <c r="A108" s="2"/>
      <c r="B108" s="392" t="s">
        <v>226</v>
      </c>
      <c r="C108" s="236">
        <v>3287263</v>
      </c>
      <c r="D108" s="236">
        <v>1053481072</v>
      </c>
      <c r="E108" s="254">
        <v>1311050527</v>
      </c>
      <c r="F108" s="236">
        <f t="shared" si="12"/>
        <v>257569455</v>
      </c>
      <c r="G108" s="555">
        <f t="shared" si="13"/>
        <v>2.4449367135853012E-2</v>
      </c>
      <c r="H108" s="741">
        <f t="shared" si="14"/>
        <v>398.82739135870781</v>
      </c>
      <c r="I108" s="639"/>
      <c r="L108" s="553"/>
      <c r="M108" s="292"/>
      <c r="N108" s="554"/>
      <c r="O108" s="292"/>
      <c r="P108" s="2"/>
    </row>
    <row r="109" spans="1:16">
      <c r="A109" s="2"/>
      <c r="B109" s="392" t="s">
        <v>184</v>
      </c>
      <c r="C109" s="236">
        <v>1904569</v>
      </c>
      <c r="D109" s="236">
        <v>211540428</v>
      </c>
      <c r="E109" s="254">
        <v>257563815</v>
      </c>
      <c r="F109" s="236">
        <f t="shared" si="12"/>
        <v>46023387</v>
      </c>
      <c r="G109" s="555">
        <f t="shared" si="13"/>
        <v>2.1756307971542915E-2</v>
      </c>
      <c r="H109" s="741">
        <f t="shared" si="14"/>
        <v>135.23469876911784</v>
      </c>
      <c r="I109" s="639"/>
      <c r="L109" s="553"/>
      <c r="M109" s="292"/>
      <c r="N109" s="554"/>
      <c r="O109" s="292"/>
      <c r="P109" s="2"/>
    </row>
    <row r="110" spans="1:16">
      <c r="A110" s="2"/>
      <c r="B110" s="392" t="s">
        <v>97</v>
      </c>
      <c r="C110" s="236">
        <v>1648195</v>
      </c>
      <c r="D110" s="236">
        <v>65850062</v>
      </c>
      <c r="E110" s="254">
        <v>79109272</v>
      </c>
      <c r="F110" s="236">
        <f t="shared" si="12"/>
        <v>13259210</v>
      </c>
      <c r="G110" s="555">
        <f t="shared" si="13"/>
        <v>2.0135455605189864E-2</v>
      </c>
      <c r="H110" s="741">
        <f t="shared" si="14"/>
        <v>47.997519710956531</v>
      </c>
      <c r="I110" s="639"/>
      <c r="L110" s="553"/>
      <c r="M110" s="292"/>
      <c r="N110" s="554"/>
      <c r="O110" s="292"/>
      <c r="P110" s="2"/>
    </row>
    <row r="111" spans="1:16">
      <c r="A111" s="2"/>
      <c r="B111" s="396" t="s">
        <v>154</v>
      </c>
      <c r="C111" s="236">
        <v>438317</v>
      </c>
      <c r="D111" s="236">
        <v>23574751</v>
      </c>
      <c r="E111" s="254">
        <v>36423395</v>
      </c>
      <c r="F111" s="236">
        <f t="shared" si="12"/>
        <v>12848644</v>
      </c>
      <c r="G111" s="555">
        <f t="shared" si="13"/>
        <v>5.4501716688333215E-2</v>
      </c>
      <c r="H111" s="741">
        <f t="shared" si="14"/>
        <v>83.098294156968592</v>
      </c>
      <c r="I111" s="639"/>
      <c r="L111" s="553"/>
      <c r="M111" s="292"/>
      <c r="N111" s="554"/>
      <c r="O111" s="292"/>
      <c r="P111" s="2"/>
    </row>
    <row r="112" spans="1:16">
      <c r="A112" s="2"/>
      <c r="B112" s="392" t="s">
        <v>67</v>
      </c>
      <c r="C112" s="236">
        <v>70273</v>
      </c>
      <c r="D112" s="236">
        <v>3805174</v>
      </c>
      <c r="E112" s="254">
        <v>4640703</v>
      </c>
      <c r="F112" s="236">
        <f t="shared" si="12"/>
        <v>835529</v>
      </c>
      <c r="G112" s="555">
        <f t="shared" si="13"/>
        <v>2.1957708110062774E-2</v>
      </c>
      <c r="H112" s="741">
        <f t="shared" si="14"/>
        <v>66.03820813114568</v>
      </c>
      <c r="I112" s="639"/>
      <c r="L112" s="553"/>
      <c r="M112" s="292"/>
      <c r="N112" s="554"/>
      <c r="O112" s="292"/>
      <c r="P112" s="2"/>
    </row>
    <row r="113" spans="1:16">
      <c r="A113" s="2"/>
      <c r="B113" s="392" t="s">
        <v>77</v>
      </c>
      <c r="C113" s="236">
        <v>22072</v>
      </c>
      <c r="D113" s="236">
        <v>6289000</v>
      </c>
      <c r="E113" s="254">
        <v>8380400</v>
      </c>
      <c r="F113" s="236">
        <f t="shared" si="12"/>
        <v>2091400</v>
      </c>
      <c r="G113" s="555">
        <f t="shared" si="13"/>
        <v>3.3254889489584986E-2</v>
      </c>
      <c r="H113" s="741">
        <f t="shared" si="14"/>
        <v>379.68466835810074</v>
      </c>
      <c r="I113" s="639"/>
      <c r="L113" s="553"/>
      <c r="M113" s="292"/>
      <c r="N113" s="554"/>
      <c r="O113" s="292"/>
      <c r="P113" s="2"/>
    </row>
    <row r="114" spans="1:16">
      <c r="A114" s="2"/>
      <c r="B114" s="392" t="s">
        <v>105</v>
      </c>
      <c r="C114" s="236">
        <v>301318</v>
      </c>
      <c r="D114" s="236">
        <v>56942108</v>
      </c>
      <c r="E114" s="254">
        <v>60802085</v>
      </c>
      <c r="F114" s="236">
        <f t="shared" si="12"/>
        <v>3859977</v>
      </c>
      <c r="G114" s="555">
        <f t="shared" si="13"/>
        <v>6.7787743298860659E-3</v>
      </c>
      <c r="H114" s="741">
        <f t="shared" si="14"/>
        <v>201.78709867980007</v>
      </c>
      <c r="I114" s="639"/>
      <c r="L114" s="553"/>
      <c r="M114" s="292"/>
      <c r="N114" s="554"/>
      <c r="O114" s="292"/>
      <c r="P114" s="2"/>
    </row>
    <row r="115" spans="1:16">
      <c r="A115" s="2"/>
      <c r="B115" s="392" t="s">
        <v>186</v>
      </c>
      <c r="C115" s="236">
        <v>10991</v>
      </c>
      <c r="D115" s="236">
        <v>2589389</v>
      </c>
      <c r="E115" s="254">
        <v>2725941</v>
      </c>
      <c r="F115" s="236">
        <f t="shared" si="12"/>
        <v>136552</v>
      </c>
      <c r="G115" s="555">
        <f t="shared" si="13"/>
        <v>5.2735220548167927E-3</v>
      </c>
      <c r="H115" s="741">
        <f t="shared" si="14"/>
        <v>248.01574015103267</v>
      </c>
      <c r="I115" s="639"/>
      <c r="L115" s="553"/>
      <c r="M115" s="292"/>
      <c r="N115" s="554"/>
      <c r="O115" s="292"/>
      <c r="P115" s="2"/>
    </row>
    <row r="116" spans="1:16">
      <c r="A116" s="2"/>
      <c r="B116" s="392" t="s">
        <v>73</v>
      </c>
      <c r="C116" s="236">
        <v>377915</v>
      </c>
      <c r="D116" s="236">
        <v>126843000</v>
      </c>
      <c r="E116" s="254">
        <v>126958472</v>
      </c>
      <c r="F116" s="236">
        <f t="shared" si="12"/>
        <v>115472</v>
      </c>
      <c r="G116" s="555">
        <f t="shared" si="13"/>
        <v>9.1035374439267432E-5</v>
      </c>
      <c r="H116" s="741">
        <f t="shared" si="14"/>
        <v>335.94451662410859</v>
      </c>
      <c r="I116" s="639"/>
      <c r="L116" s="553"/>
      <c r="M116" s="292"/>
      <c r="N116" s="554"/>
      <c r="O116" s="292"/>
      <c r="P116" s="2"/>
    </row>
    <row r="117" spans="1:16">
      <c r="A117" s="2"/>
      <c r="B117" s="392" t="s">
        <v>166</v>
      </c>
      <c r="C117" s="236">
        <v>89342</v>
      </c>
      <c r="D117" s="236">
        <v>4767476</v>
      </c>
      <c r="E117" s="254">
        <v>7594547</v>
      </c>
      <c r="F117" s="236">
        <f t="shared" si="12"/>
        <v>2827071</v>
      </c>
      <c r="G117" s="555">
        <f t="shared" si="13"/>
        <v>5.9299113409275683E-2</v>
      </c>
      <c r="H117" s="741">
        <f t="shared" si="14"/>
        <v>85.005339034272794</v>
      </c>
      <c r="I117" s="639"/>
      <c r="L117" s="553"/>
      <c r="M117" s="292"/>
      <c r="N117" s="554"/>
      <c r="O117" s="292"/>
      <c r="P117" s="2"/>
    </row>
    <row r="118" spans="1:16">
      <c r="A118" s="2"/>
      <c r="B118" s="392" t="s">
        <v>75</v>
      </c>
      <c r="C118" s="236">
        <v>2724900</v>
      </c>
      <c r="D118" s="236">
        <v>14883626</v>
      </c>
      <c r="E118" s="254">
        <v>17544126</v>
      </c>
      <c r="F118" s="236">
        <f t="shared" si="12"/>
        <v>2660500</v>
      </c>
      <c r="G118" s="555">
        <f t="shared" si="13"/>
        <v>1.7875348386206424E-2</v>
      </c>
      <c r="H118" s="741">
        <f t="shared" si="14"/>
        <v>6.4384476494550258</v>
      </c>
      <c r="I118" s="639"/>
      <c r="L118" s="553"/>
      <c r="M118" s="292"/>
      <c r="N118" s="554"/>
      <c r="O118" s="292"/>
      <c r="P118" s="2"/>
    </row>
    <row r="119" spans="1:16">
      <c r="A119" s="2"/>
      <c r="B119" s="392" t="s">
        <v>254</v>
      </c>
      <c r="C119" s="236">
        <v>580367</v>
      </c>
      <c r="D119" s="236">
        <v>31065820</v>
      </c>
      <c r="E119" s="254">
        <v>46050302</v>
      </c>
      <c r="F119" s="236">
        <f t="shared" ref="F119:F150" si="15">E119-D119</f>
        <v>14984482</v>
      </c>
      <c r="G119" s="555">
        <f t="shared" ref="G119:G150" si="16">F119/D119/10</f>
        <v>4.8234625707610487E-2</v>
      </c>
      <c r="H119" s="741">
        <f t="shared" ref="H119:H150" si="17">E119/C119</f>
        <v>79.346865000939061</v>
      </c>
      <c r="I119" s="639" t="s">
        <v>540</v>
      </c>
      <c r="L119" s="553"/>
      <c r="M119" s="292"/>
      <c r="N119" s="554"/>
      <c r="O119" s="292"/>
      <c r="P119" s="2"/>
    </row>
    <row r="120" spans="1:16">
      <c r="A120" s="2"/>
      <c r="B120" s="396" t="s">
        <v>397</v>
      </c>
      <c r="C120" s="236">
        <v>726</v>
      </c>
      <c r="D120" s="236">
        <v>84406</v>
      </c>
      <c r="E120" s="254">
        <v>112423</v>
      </c>
      <c r="F120" s="236">
        <f t="shared" si="15"/>
        <v>28017</v>
      </c>
      <c r="G120" s="555">
        <f t="shared" si="16"/>
        <v>3.3193137928583277E-2</v>
      </c>
      <c r="H120" s="741">
        <f t="shared" si="17"/>
        <v>154.8526170798898</v>
      </c>
      <c r="I120" s="639" t="s">
        <v>496</v>
      </c>
      <c r="L120" s="553"/>
      <c r="M120" s="292"/>
      <c r="N120" s="554"/>
      <c r="O120" s="292"/>
      <c r="P120" s="2"/>
    </row>
    <row r="121" spans="1:16">
      <c r="A121" s="2"/>
      <c r="B121" s="396" t="s">
        <v>35</v>
      </c>
      <c r="C121" s="236">
        <v>17818</v>
      </c>
      <c r="D121" s="236">
        <v>1929470</v>
      </c>
      <c r="E121" s="254">
        <v>3892115</v>
      </c>
      <c r="F121" s="236">
        <f t="shared" si="15"/>
        <v>1962645</v>
      </c>
      <c r="G121" s="555">
        <f t="shared" si="16"/>
        <v>0.10171938407956589</v>
      </c>
      <c r="H121" s="741">
        <f t="shared" si="17"/>
        <v>218.43725446178021</v>
      </c>
      <c r="I121" s="639" t="s">
        <v>539</v>
      </c>
      <c r="L121" s="553"/>
      <c r="M121" s="292"/>
      <c r="N121" s="554"/>
      <c r="O121" s="292"/>
      <c r="P121" s="2"/>
    </row>
    <row r="122" spans="1:16">
      <c r="A122" s="2"/>
      <c r="B122" s="392" t="s">
        <v>255</v>
      </c>
      <c r="C122" s="236">
        <v>199951</v>
      </c>
      <c r="D122" s="236">
        <v>4898400</v>
      </c>
      <c r="E122" s="254">
        <v>5957000</v>
      </c>
      <c r="F122" s="236">
        <f t="shared" si="15"/>
        <v>1058600</v>
      </c>
      <c r="G122" s="555">
        <f t="shared" si="16"/>
        <v>2.1611138330883552E-2</v>
      </c>
      <c r="H122" s="741">
        <f t="shared" si="17"/>
        <v>29.792299113282755</v>
      </c>
      <c r="I122" s="639" t="s">
        <v>540</v>
      </c>
      <c r="L122" s="553"/>
      <c r="M122" s="292"/>
      <c r="N122" s="554"/>
      <c r="O122" s="292"/>
      <c r="P122" s="2"/>
    </row>
    <row r="123" spans="1:16">
      <c r="A123" s="2"/>
      <c r="B123" s="392" t="s">
        <v>256</v>
      </c>
      <c r="C123" s="236">
        <v>236800</v>
      </c>
      <c r="D123" s="236">
        <v>5342879</v>
      </c>
      <c r="E123" s="254">
        <v>6802023</v>
      </c>
      <c r="F123" s="236">
        <f t="shared" si="15"/>
        <v>1459144</v>
      </c>
      <c r="G123" s="555">
        <f t="shared" si="16"/>
        <v>2.7310070095167793E-2</v>
      </c>
      <c r="H123" s="741">
        <f t="shared" si="17"/>
        <v>28.72475929054054</v>
      </c>
      <c r="I123" s="639" t="s">
        <v>540</v>
      </c>
      <c r="L123" s="553"/>
      <c r="M123" s="292"/>
      <c r="N123" s="554"/>
      <c r="O123" s="292"/>
      <c r="P123" s="2"/>
    </row>
    <row r="124" spans="1:16">
      <c r="A124" s="2"/>
      <c r="B124" s="392" t="s">
        <v>257</v>
      </c>
      <c r="C124" s="236">
        <v>64589</v>
      </c>
      <c r="D124" s="236">
        <v>2367550</v>
      </c>
      <c r="E124" s="254">
        <v>1978440</v>
      </c>
      <c r="F124" s="236">
        <f t="shared" si="15"/>
        <v>-389110</v>
      </c>
      <c r="G124" s="555">
        <f t="shared" si="16"/>
        <v>-1.6435133365715612E-2</v>
      </c>
      <c r="H124" s="741">
        <f t="shared" si="17"/>
        <v>30.631222034711794</v>
      </c>
      <c r="I124" s="639" t="s">
        <v>540</v>
      </c>
      <c r="L124" s="553"/>
      <c r="M124" s="292"/>
      <c r="N124" s="554"/>
      <c r="O124" s="292"/>
      <c r="P124" s="2"/>
    </row>
    <row r="125" spans="1:16">
      <c r="A125" s="2"/>
      <c r="B125" s="392" t="s">
        <v>152</v>
      </c>
      <c r="C125" s="236">
        <v>10400</v>
      </c>
      <c r="D125" s="236">
        <v>3235380</v>
      </c>
      <c r="E125" s="254">
        <v>5850743</v>
      </c>
      <c r="F125" s="236">
        <f t="shared" si="15"/>
        <v>2615363</v>
      </c>
      <c r="G125" s="555">
        <f t="shared" si="16"/>
        <v>8.0836346889700747E-2</v>
      </c>
      <c r="H125" s="741">
        <f t="shared" si="17"/>
        <v>562.57144230769234</v>
      </c>
      <c r="I125" s="639"/>
      <c r="L125" s="553"/>
      <c r="M125" s="292"/>
      <c r="N125" s="554"/>
      <c r="O125" s="292"/>
      <c r="P125" s="2"/>
    </row>
    <row r="126" spans="1:16">
      <c r="A126" s="2"/>
      <c r="B126" s="396" t="s">
        <v>258</v>
      </c>
      <c r="C126" s="236">
        <v>111369</v>
      </c>
      <c r="D126" s="236">
        <v>2891968</v>
      </c>
      <c r="E126" s="254">
        <v>4503438</v>
      </c>
      <c r="F126" s="236">
        <f t="shared" si="15"/>
        <v>1611470</v>
      </c>
      <c r="G126" s="555">
        <f t="shared" si="16"/>
        <v>5.5722262486998478E-2</v>
      </c>
      <c r="H126" s="741">
        <f t="shared" si="17"/>
        <v>40.437087519866388</v>
      </c>
      <c r="I126" s="639" t="s">
        <v>540</v>
      </c>
      <c r="L126" s="553"/>
      <c r="M126" s="292"/>
      <c r="N126" s="554"/>
      <c r="O126" s="292"/>
      <c r="P126" s="2"/>
    </row>
    <row r="127" spans="1:16">
      <c r="A127" s="2"/>
      <c r="B127" s="392" t="s">
        <v>103</v>
      </c>
      <c r="C127" s="236">
        <v>1759540</v>
      </c>
      <c r="D127" s="236">
        <v>5337264</v>
      </c>
      <c r="E127" s="254">
        <v>6278438</v>
      </c>
      <c r="F127" s="236">
        <f t="shared" si="15"/>
        <v>941174</v>
      </c>
      <c r="G127" s="555">
        <f t="shared" si="16"/>
        <v>1.7634016230038463E-2</v>
      </c>
      <c r="H127" s="741">
        <f t="shared" si="17"/>
        <v>3.5682269229457697</v>
      </c>
      <c r="I127" s="639"/>
      <c r="L127" s="553"/>
      <c r="M127" s="292"/>
      <c r="N127" s="554"/>
      <c r="O127" s="292"/>
      <c r="P127" s="2"/>
    </row>
    <row r="128" spans="1:16">
      <c r="A128" s="2"/>
      <c r="B128" s="392" t="s">
        <v>208</v>
      </c>
      <c r="C128" s="236">
        <v>65300</v>
      </c>
      <c r="D128" s="236">
        <v>3499536</v>
      </c>
      <c r="E128" s="254">
        <v>2910199</v>
      </c>
      <c r="F128" s="236">
        <f t="shared" si="15"/>
        <v>-589337</v>
      </c>
      <c r="G128" s="555">
        <f t="shared" si="16"/>
        <v>-1.6840432560202269E-2</v>
      </c>
      <c r="H128" s="741">
        <f t="shared" si="17"/>
        <v>44.566600306278715</v>
      </c>
      <c r="I128" s="639"/>
      <c r="L128" s="553"/>
      <c r="M128" s="292"/>
      <c r="N128" s="554"/>
      <c r="O128" s="292"/>
      <c r="P128" s="2"/>
    </row>
    <row r="129" spans="1:16">
      <c r="A129" s="2"/>
      <c r="B129" s="396" t="s">
        <v>39</v>
      </c>
      <c r="C129" s="236">
        <v>2586</v>
      </c>
      <c r="D129" s="236">
        <v>436300</v>
      </c>
      <c r="E129" s="254">
        <v>569676</v>
      </c>
      <c r="F129" s="236">
        <f t="shared" si="15"/>
        <v>133376</v>
      </c>
      <c r="G129" s="555">
        <f t="shared" si="16"/>
        <v>3.0569791427916569E-2</v>
      </c>
      <c r="H129" s="741">
        <f t="shared" si="17"/>
        <v>220.29234338747099</v>
      </c>
      <c r="I129" s="639" t="s">
        <v>539</v>
      </c>
      <c r="L129" s="553"/>
      <c r="M129" s="292"/>
      <c r="N129" s="554"/>
      <c r="O129" s="292"/>
      <c r="P129" s="2"/>
    </row>
    <row r="130" spans="1:16">
      <c r="A130" s="2"/>
      <c r="B130" s="392" t="s">
        <v>176</v>
      </c>
      <c r="C130" s="236">
        <v>25713</v>
      </c>
      <c r="D130" s="236">
        <v>2012051</v>
      </c>
      <c r="E130" s="254">
        <v>2078453</v>
      </c>
      <c r="F130" s="236">
        <f t="shared" si="15"/>
        <v>66402</v>
      </c>
      <c r="G130" s="555">
        <f t="shared" si="16"/>
        <v>3.3002145571856775E-3</v>
      </c>
      <c r="H130" s="741">
        <f t="shared" si="17"/>
        <v>80.832769416248595</v>
      </c>
      <c r="I130" s="639"/>
      <c r="L130" s="553"/>
      <c r="M130" s="292"/>
      <c r="N130" s="554"/>
      <c r="O130" s="292"/>
      <c r="P130" s="2"/>
    </row>
    <row r="131" spans="1:16">
      <c r="A131" s="2"/>
      <c r="B131" s="392" t="s">
        <v>259</v>
      </c>
      <c r="C131" s="236">
        <v>587041</v>
      </c>
      <c r="D131" s="236">
        <v>15744811</v>
      </c>
      <c r="E131" s="254">
        <v>24235390</v>
      </c>
      <c r="F131" s="236">
        <f t="shared" si="15"/>
        <v>8490579</v>
      </c>
      <c r="G131" s="555">
        <f t="shared" si="16"/>
        <v>5.3926204639738129E-2</v>
      </c>
      <c r="H131" s="741">
        <f t="shared" si="17"/>
        <v>41.283981868387386</v>
      </c>
      <c r="I131" s="639" t="s">
        <v>540</v>
      </c>
      <c r="L131" s="553"/>
      <c r="M131" s="292"/>
      <c r="N131" s="554"/>
      <c r="O131" s="292"/>
      <c r="P131" s="2"/>
    </row>
    <row r="132" spans="1:16">
      <c r="A132" s="2"/>
      <c r="B132" s="392" t="s">
        <v>260</v>
      </c>
      <c r="C132" s="236">
        <v>118484</v>
      </c>
      <c r="D132" s="236">
        <v>11193230</v>
      </c>
      <c r="E132" s="254">
        <v>17215232</v>
      </c>
      <c r="F132" s="236">
        <f t="shared" si="15"/>
        <v>6022002</v>
      </c>
      <c r="G132" s="555">
        <f t="shared" si="16"/>
        <v>5.3800395417587243E-2</v>
      </c>
      <c r="H132" s="741">
        <f t="shared" si="17"/>
        <v>145.29583741264642</v>
      </c>
      <c r="I132" s="639" t="s">
        <v>540</v>
      </c>
      <c r="L132" s="553"/>
      <c r="M132" s="292"/>
      <c r="N132" s="554"/>
      <c r="O132" s="292"/>
      <c r="P132" s="2"/>
    </row>
    <row r="133" spans="1:16">
      <c r="A133" s="2"/>
      <c r="B133" s="392" t="s">
        <v>91</v>
      </c>
      <c r="C133" s="236">
        <v>329847</v>
      </c>
      <c r="D133" s="236">
        <v>23420751</v>
      </c>
      <c r="E133" s="254">
        <v>30331007</v>
      </c>
      <c r="F133" s="236">
        <f t="shared" si="15"/>
        <v>6910256</v>
      </c>
      <c r="G133" s="555">
        <f t="shared" si="16"/>
        <v>2.9504843802831089E-2</v>
      </c>
      <c r="H133" s="741">
        <f t="shared" si="17"/>
        <v>91.954776002207083</v>
      </c>
      <c r="I133" s="639"/>
      <c r="L133" s="553"/>
      <c r="M133" s="292"/>
      <c r="N133" s="554"/>
      <c r="O133" s="292"/>
      <c r="P133" s="2"/>
    </row>
    <row r="134" spans="1:16">
      <c r="A134" s="2"/>
      <c r="B134" s="392" t="s">
        <v>398</v>
      </c>
      <c r="C134" s="236">
        <v>298</v>
      </c>
      <c r="D134" s="236">
        <v>286000</v>
      </c>
      <c r="E134" s="254">
        <v>409163</v>
      </c>
      <c r="F134" s="236">
        <f t="shared" si="15"/>
        <v>123163</v>
      </c>
      <c r="G134" s="555">
        <f t="shared" si="16"/>
        <v>4.3063986013986019E-2</v>
      </c>
      <c r="H134" s="741">
        <f t="shared" si="17"/>
        <v>1373.0302013422818</v>
      </c>
      <c r="I134" s="639" t="s">
        <v>496</v>
      </c>
      <c r="L134" s="553"/>
      <c r="M134" s="292"/>
      <c r="N134" s="554"/>
      <c r="O134" s="292"/>
      <c r="P134" s="2"/>
    </row>
    <row r="135" spans="1:16">
      <c r="A135" s="2"/>
      <c r="B135" s="392" t="s">
        <v>261</v>
      </c>
      <c r="C135" s="236">
        <v>1240192</v>
      </c>
      <c r="D135" s="236">
        <v>11046926</v>
      </c>
      <c r="E135" s="254">
        <v>17599694</v>
      </c>
      <c r="F135" s="236">
        <f t="shared" si="15"/>
        <v>6552768</v>
      </c>
      <c r="G135" s="555">
        <f t="shared" si="16"/>
        <v>5.9317569430627125E-2</v>
      </c>
      <c r="H135" s="741">
        <f t="shared" si="17"/>
        <v>14.191104280627515</v>
      </c>
      <c r="I135" s="639" t="s">
        <v>540</v>
      </c>
      <c r="L135" s="553"/>
      <c r="M135" s="292"/>
      <c r="N135" s="554"/>
      <c r="O135" s="292"/>
      <c r="P135" s="2"/>
    </row>
    <row r="136" spans="1:16">
      <c r="A136" s="2"/>
      <c r="B136" s="392" t="s">
        <v>399</v>
      </c>
      <c r="C136" s="236">
        <v>316</v>
      </c>
      <c r="D136" s="236">
        <v>381363</v>
      </c>
      <c r="E136" s="254">
        <v>431333</v>
      </c>
      <c r="F136" s="236">
        <f t="shared" si="15"/>
        <v>49970</v>
      </c>
      <c r="G136" s="555">
        <f t="shared" si="16"/>
        <v>1.3103001602148084E-2</v>
      </c>
      <c r="H136" s="741">
        <f t="shared" si="17"/>
        <v>1364.9778481012659</v>
      </c>
      <c r="I136" s="639" t="s">
        <v>496</v>
      </c>
      <c r="L136" s="553"/>
      <c r="M136" s="292"/>
      <c r="N136" s="554"/>
      <c r="O136" s="292"/>
      <c r="P136" s="2"/>
    </row>
    <row r="137" spans="1:16">
      <c r="A137" s="2"/>
      <c r="B137" s="396" t="s">
        <v>400</v>
      </c>
      <c r="C137" s="236">
        <v>1100</v>
      </c>
      <c r="D137" s="236">
        <v>385287</v>
      </c>
      <c r="E137" s="254">
        <v>396301</v>
      </c>
      <c r="F137" s="236">
        <f t="shared" si="15"/>
        <v>11014</v>
      </c>
      <c r="G137" s="555">
        <f t="shared" si="16"/>
        <v>2.8586482284634574E-3</v>
      </c>
      <c r="H137" s="741">
        <f t="shared" si="17"/>
        <v>360.27363636363634</v>
      </c>
      <c r="I137" s="639" t="s">
        <v>496</v>
      </c>
      <c r="L137" s="553"/>
      <c r="M137" s="292"/>
      <c r="N137" s="554"/>
      <c r="O137" s="292"/>
      <c r="P137" s="2"/>
    </row>
    <row r="138" spans="1:16">
      <c r="A138" s="2"/>
      <c r="B138" s="392" t="s">
        <v>262</v>
      </c>
      <c r="C138" s="236">
        <v>1025520</v>
      </c>
      <c r="D138" s="236">
        <v>2711421</v>
      </c>
      <c r="E138" s="254">
        <v>4067564</v>
      </c>
      <c r="F138" s="236">
        <f t="shared" si="15"/>
        <v>1356143</v>
      </c>
      <c r="G138" s="555">
        <f t="shared" si="16"/>
        <v>5.0015951045595655E-2</v>
      </c>
      <c r="H138" s="741">
        <f t="shared" si="17"/>
        <v>3.9663429284655591</v>
      </c>
      <c r="I138" s="639" t="s">
        <v>540</v>
      </c>
      <c r="L138" s="553"/>
      <c r="M138" s="292"/>
      <c r="N138" s="554"/>
      <c r="O138" s="292"/>
      <c r="P138" s="2"/>
    </row>
    <row r="139" spans="1:16">
      <c r="A139" s="2"/>
      <c r="B139" s="392" t="s">
        <v>148</v>
      </c>
      <c r="C139" s="236">
        <v>2040</v>
      </c>
      <c r="D139" s="236">
        <v>1186873</v>
      </c>
      <c r="E139" s="254">
        <v>1262605</v>
      </c>
      <c r="F139" s="236">
        <f t="shared" si="15"/>
        <v>75732</v>
      </c>
      <c r="G139" s="555">
        <f t="shared" si="16"/>
        <v>6.380800641686178E-3</v>
      </c>
      <c r="H139" s="741">
        <f t="shared" si="17"/>
        <v>618.92401960784309</v>
      </c>
      <c r="I139" s="639"/>
      <c r="L139" s="553"/>
      <c r="M139" s="292"/>
      <c r="N139" s="554"/>
      <c r="O139" s="292"/>
      <c r="P139" s="2"/>
    </row>
    <row r="140" spans="1:16">
      <c r="A140" s="2"/>
      <c r="B140" s="392" t="s">
        <v>150</v>
      </c>
      <c r="C140" s="236">
        <v>1964375</v>
      </c>
      <c r="D140" s="236">
        <v>102808590</v>
      </c>
      <c r="E140" s="254">
        <v>127017224</v>
      </c>
      <c r="F140" s="236">
        <f t="shared" si="15"/>
        <v>24208634</v>
      </c>
      <c r="G140" s="555">
        <f t="shared" si="16"/>
        <v>2.3547287245161131E-2</v>
      </c>
      <c r="H140" s="741">
        <f t="shared" si="17"/>
        <v>64.660374928412338</v>
      </c>
      <c r="I140" s="639"/>
      <c r="L140" s="553"/>
      <c r="M140" s="292"/>
      <c r="N140" s="554"/>
      <c r="O140" s="292"/>
      <c r="P140" s="2"/>
    </row>
    <row r="141" spans="1:16">
      <c r="A141" s="2"/>
      <c r="B141" s="392" t="s">
        <v>263</v>
      </c>
      <c r="C141" s="236">
        <v>33851</v>
      </c>
      <c r="D141" s="236">
        <v>3639592</v>
      </c>
      <c r="E141" s="254">
        <v>3554150</v>
      </c>
      <c r="F141" s="236">
        <f t="shared" si="15"/>
        <v>-85442</v>
      </c>
      <c r="G141" s="555">
        <f t="shared" si="16"/>
        <v>-2.3475708266201267E-3</v>
      </c>
      <c r="H141" s="741">
        <f t="shared" si="17"/>
        <v>104.99394404892027</v>
      </c>
      <c r="I141" s="639" t="s">
        <v>540</v>
      </c>
      <c r="L141" s="553"/>
      <c r="M141" s="292"/>
      <c r="N141" s="554"/>
      <c r="O141" s="292"/>
      <c r="P141" s="2"/>
    </row>
    <row r="142" spans="1:16">
      <c r="A142" s="2"/>
      <c r="B142" s="392" t="s">
        <v>130</v>
      </c>
      <c r="C142" s="236">
        <v>1564100</v>
      </c>
      <c r="D142" s="236">
        <v>2397438</v>
      </c>
      <c r="E142" s="254">
        <v>2959134</v>
      </c>
      <c r="F142" s="236">
        <f t="shared" si="15"/>
        <v>561696</v>
      </c>
      <c r="G142" s="555">
        <f t="shared" si="16"/>
        <v>2.342901046867531E-2</v>
      </c>
      <c r="H142" s="741">
        <f t="shared" si="17"/>
        <v>1.8919084457515505</v>
      </c>
      <c r="I142" s="639"/>
      <c r="L142" s="553"/>
      <c r="M142" s="292"/>
      <c r="N142" s="554"/>
      <c r="O142" s="292"/>
      <c r="P142" s="2"/>
    </row>
    <row r="143" spans="1:16">
      <c r="A143" s="2"/>
      <c r="B143" s="396" t="s">
        <v>170</v>
      </c>
      <c r="C143" s="236">
        <v>13938</v>
      </c>
      <c r="D143" s="236">
        <v>604950</v>
      </c>
      <c r="E143" s="254">
        <v>622388</v>
      </c>
      <c r="F143" s="236">
        <f t="shared" si="15"/>
        <v>17438</v>
      </c>
      <c r="G143" s="555">
        <f t="shared" si="16"/>
        <v>2.8825522770476899E-3</v>
      </c>
      <c r="H143" s="741">
        <f t="shared" si="17"/>
        <v>44.654039316975172</v>
      </c>
      <c r="I143" s="639"/>
      <c r="L143" s="553"/>
      <c r="M143" s="292"/>
      <c r="N143" s="554"/>
      <c r="O143" s="292"/>
      <c r="P143" s="2"/>
    </row>
    <row r="144" spans="1:16">
      <c r="A144" s="2"/>
      <c r="B144" s="392" t="s">
        <v>216</v>
      </c>
      <c r="C144" s="236">
        <v>446550</v>
      </c>
      <c r="D144" s="236">
        <v>28950553</v>
      </c>
      <c r="E144" s="254">
        <v>34377511</v>
      </c>
      <c r="F144" s="236">
        <f t="shared" si="15"/>
        <v>5426958</v>
      </c>
      <c r="G144" s="555">
        <f t="shared" si="16"/>
        <v>1.8745610835136726E-2</v>
      </c>
      <c r="H144" s="741">
        <f t="shared" si="17"/>
        <v>76.98468480573284</v>
      </c>
      <c r="I144" s="639"/>
      <c r="L144" s="553"/>
      <c r="M144" s="292"/>
      <c r="N144" s="554"/>
      <c r="O144" s="292"/>
      <c r="P144" s="2"/>
    </row>
    <row r="145" spans="1:16">
      <c r="A145" s="2"/>
      <c r="B145" s="392" t="s">
        <v>264</v>
      </c>
      <c r="C145" s="236">
        <v>801590</v>
      </c>
      <c r="D145" s="236">
        <v>18264536</v>
      </c>
      <c r="E145" s="254">
        <v>27977863</v>
      </c>
      <c r="F145" s="236">
        <f t="shared" si="15"/>
        <v>9713327</v>
      </c>
      <c r="G145" s="555">
        <f t="shared" si="16"/>
        <v>5.3181351007219678E-2</v>
      </c>
      <c r="H145" s="741">
        <f t="shared" si="17"/>
        <v>34.902959118751482</v>
      </c>
      <c r="I145" s="639" t="s">
        <v>540</v>
      </c>
      <c r="L145" s="553"/>
      <c r="M145" s="292"/>
      <c r="N145" s="554"/>
      <c r="O145" s="292"/>
      <c r="P145" s="2"/>
    </row>
    <row r="146" spans="1:16">
      <c r="A146" s="2"/>
      <c r="B146" s="392" t="s">
        <v>401</v>
      </c>
      <c r="C146" s="236">
        <v>676578</v>
      </c>
      <c r="D146" s="236">
        <v>47669791</v>
      </c>
      <c r="E146" s="254">
        <v>53897154</v>
      </c>
      <c r="F146" s="236">
        <f t="shared" si="15"/>
        <v>6227363</v>
      </c>
      <c r="G146" s="555">
        <f t="shared" si="16"/>
        <v>1.3063541646322721E-2</v>
      </c>
      <c r="H146" s="741">
        <f t="shared" si="17"/>
        <v>79.661404893449088</v>
      </c>
      <c r="I146" s="639" t="s">
        <v>496</v>
      </c>
      <c r="L146" s="553"/>
      <c r="M146" s="292"/>
      <c r="N146" s="554"/>
      <c r="O146" s="292"/>
      <c r="P146" s="2"/>
    </row>
    <row r="147" spans="1:16">
      <c r="A147" s="2"/>
      <c r="B147" s="392" t="s">
        <v>265</v>
      </c>
      <c r="C147" s="236">
        <v>824292</v>
      </c>
      <c r="D147" s="236">
        <v>1897953</v>
      </c>
      <c r="E147" s="254">
        <v>2458830</v>
      </c>
      <c r="F147" s="236">
        <f t="shared" si="15"/>
        <v>560877</v>
      </c>
      <c r="G147" s="555">
        <f t="shared" si="16"/>
        <v>2.9551680152248239E-2</v>
      </c>
      <c r="H147" s="741">
        <f t="shared" si="17"/>
        <v>2.9829599219693992</v>
      </c>
      <c r="I147" s="639" t="s">
        <v>540</v>
      </c>
      <c r="L147" s="553"/>
      <c r="M147" s="292"/>
      <c r="N147" s="554"/>
      <c r="O147" s="292"/>
      <c r="P147" s="2"/>
    </row>
    <row r="148" spans="1:16">
      <c r="A148" s="2"/>
      <c r="B148" s="392" t="s">
        <v>266</v>
      </c>
      <c r="C148" s="236">
        <v>147181</v>
      </c>
      <c r="D148" s="236">
        <v>23740145</v>
      </c>
      <c r="E148" s="254">
        <v>28513700</v>
      </c>
      <c r="F148" s="236">
        <f t="shared" si="15"/>
        <v>4773555</v>
      </c>
      <c r="G148" s="555">
        <f t="shared" si="16"/>
        <v>2.0107522510919795E-2</v>
      </c>
      <c r="H148" s="741">
        <f t="shared" si="17"/>
        <v>193.73220728218996</v>
      </c>
      <c r="I148" s="639" t="s">
        <v>540</v>
      </c>
      <c r="L148" s="553"/>
      <c r="M148" s="292"/>
      <c r="N148" s="554"/>
      <c r="O148" s="292"/>
      <c r="P148" s="2"/>
    </row>
    <row r="149" spans="1:16">
      <c r="A149" s="2"/>
      <c r="B149" s="392" t="s">
        <v>65</v>
      </c>
      <c r="C149" s="236">
        <v>41543</v>
      </c>
      <c r="D149" s="236">
        <v>15925513</v>
      </c>
      <c r="E149" s="254">
        <v>16936520</v>
      </c>
      <c r="F149" s="236">
        <f t="shared" si="15"/>
        <v>1011007</v>
      </c>
      <c r="G149" s="555">
        <f t="shared" si="16"/>
        <v>6.3483480877507686E-3</v>
      </c>
      <c r="H149" s="741">
        <f t="shared" si="17"/>
        <v>407.68649351274581</v>
      </c>
      <c r="I149" s="639"/>
      <c r="L149" s="553"/>
      <c r="M149" s="292"/>
      <c r="N149" s="554"/>
      <c r="O149" s="292"/>
      <c r="P149" s="2"/>
    </row>
    <row r="150" spans="1:16">
      <c r="A150" s="2"/>
      <c r="B150" s="396" t="s">
        <v>402</v>
      </c>
      <c r="C150" s="236">
        <v>800</v>
      </c>
      <c r="D150" s="560"/>
      <c r="E150" s="254">
        <v>208587</v>
      </c>
      <c r="F150" s="236">
        <f t="shared" si="15"/>
        <v>208587</v>
      </c>
      <c r="G150" s="561"/>
      <c r="H150" s="741">
        <f t="shared" si="17"/>
        <v>260.73374999999999</v>
      </c>
      <c r="I150" s="639" t="s">
        <v>496</v>
      </c>
      <c r="L150" s="553"/>
      <c r="M150" s="292"/>
      <c r="N150" s="554"/>
      <c r="O150" s="292"/>
      <c r="P150" s="2"/>
    </row>
    <row r="151" spans="1:16">
      <c r="A151" s="2"/>
      <c r="B151" s="396" t="s">
        <v>403</v>
      </c>
      <c r="C151" s="236">
        <v>19060</v>
      </c>
      <c r="D151" s="236">
        <v>213230</v>
      </c>
      <c r="E151" s="254">
        <v>273000</v>
      </c>
      <c r="F151" s="236">
        <f t="shared" ref="F151:F182" si="18">E151-D151</f>
        <v>59770</v>
      </c>
      <c r="G151" s="555">
        <f t="shared" ref="G151:G182" si="19">F151/D151/10</f>
        <v>2.8030764901749283E-2</v>
      </c>
      <c r="H151" s="741">
        <f t="shared" ref="H151:H157" si="20">E151/C151</f>
        <v>14.323189926547744</v>
      </c>
      <c r="I151" s="639" t="s">
        <v>496</v>
      </c>
      <c r="L151" s="553"/>
      <c r="M151" s="292"/>
      <c r="N151" s="554"/>
      <c r="O151" s="292"/>
      <c r="P151" s="2"/>
    </row>
    <row r="152" spans="1:16">
      <c r="A152" s="2"/>
      <c r="B152" s="392" t="s">
        <v>81</v>
      </c>
      <c r="C152" s="236">
        <v>270467</v>
      </c>
      <c r="D152" s="236">
        <v>3857700</v>
      </c>
      <c r="E152" s="254">
        <v>4595700</v>
      </c>
      <c r="F152" s="236">
        <f t="shared" si="18"/>
        <v>738000</v>
      </c>
      <c r="G152" s="555">
        <f t="shared" si="19"/>
        <v>1.9130570028773622E-2</v>
      </c>
      <c r="H152" s="741">
        <f t="shared" si="20"/>
        <v>16.991721725755824</v>
      </c>
      <c r="I152" s="639"/>
      <c r="L152" s="553"/>
      <c r="M152" s="292"/>
      <c r="N152" s="554"/>
      <c r="O152" s="292"/>
      <c r="P152" s="2"/>
    </row>
    <row r="153" spans="1:16">
      <c r="A153" s="2"/>
      <c r="B153" s="392" t="s">
        <v>267</v>
      </c>
      <c r="C153" s="236">
        <v>120340</v>
      </c>
      <c r="D153" s="236">
        <v>5026792</v>
      </c>
      <c r="E153" s="254">
        <v>6082032</v>
      </c>
      <c r="F153" s="236">
        <f t="shared" si="18"/>
        <v>1055240</v>
      </c>
      <c r="G153" s="555">
        <f t="shared" si="19"/>
        <v>2.0992314780480276E-2</v>
      </c>
      <c r="H153" s="741">
        <f t="shared" si="20"/>
        <v>50.540402193784281</v>
      </c>
      <c r="I153" s="639" t="s">
        <v>540</v>
      </c>
      <c r="L153" s="553"/>
      <c r="M153" s="292"/>
      <c r="N153" s="554"/>
      <c r="O153" s="292"/>
      <c r="P153" s="2"/>
    </row>
    <row r="154" spans="1:16">
      <c r="A154" s="2"/>
      <c r="B154" s="392" t="s">
        <v>268</v>
      </c>
      <c r="C154" s="236">
        <v>1267000</v>
      </c>
      <c r="D154" s="236">
        <v>11224523</v>
      </c>
      <c r="E154" s="254">
        <v>19899120</v>
      </c>
      <c r="F154" s="236">
        <f t="shared" si="18"/>
        <v>8674597</v>
      </c>
      <c r="G154" s="555">
        <f t="shared" si="19"/>
        <v>7.72825446569088E-2</v>
      </c>
      <c r="H154" s="741">
        <f t="shared" si="20"/>
        <v>15.705698500394632</v>
      </c>
      <c r="I154" s="639" t="s">
        <v>540</v>
      </c>
      <c r="L154" s="553"/>
      <c r="M154" s="292"/>
      <c r="N154" s="554"/>
      <c r="O154" s="292"/>
      <c r="P154" s="2"/>
    </row>
    <row r="155" spans="1:16">
      <c r="A155" s="2"/>
      <c r="B155" s="392" t="s">
        <v>269</v>
      </c>
      <c r="C155" s="236">
        <v>923768</v>
      </c>
      <c r="D155" s="236">
        <v>122876723</v>
      </c>
      <c r="E155" s="254">
        <v>182201962</v>
      </c>
      <c r="F155" s="236">
        <f t="shared" si="18"/>
        <v>59325239</v>
      </c>
      <c r="G155" s="555">
        <f t="shared" si="19"/>
        <v>4.8280290645446332E-2</v>
      </c>
      <c r="H155" s="741">
        <f t="shared" si="20"/>
        <v>197.23779347195401</v>
      </c>
      <c r="I155" s="639" t="s">
        <v>540</v>
      </c>
      <c r="L155" s="553"/>
      <c r="M155" s="292"/>
      <c r="N155" s="554"/>
      <c r="O155" s="292"/>
      <c r="P155" s="2"/>
    </row>
    <row r="156" spans="1:16">
      <c r="A156" s="2"/>
      <c r="B156" s="392" t="s">
        <v>404</v>
      </c>
      <c r="C156" s="236">
        <v>120538</v>
      </c>
      <c r="D156" s="236">
        <v>22840218</v>
      </c>
      <c r="E156" s="254">
        <v>25155317</v>
      </c>
      <c r="F156" s="236">
        <f t="shared" si="18"/>
        <v>2315099</v>
      </c>
      <c r="G156" s="555">
        <f t="shared" si="19"/>
        <v>1.013606349991931E-2</v>
      </c>
      <c r="H156" s="741">
        <f t="shared" si="20"/>
        <v>208.69200584048184</v>
      </c>
      <c r="I156" s="639" t="s">
        <v>496</v>
      </c>
      <c r="L156" s="553"/>
      <c r="M156" s="292"/>
      <c r="N156" s="554"/>
      <c r="O156" s="292"/>
      <c r="P156" s="2"/>
    </row>
    <row r="157" spans="1:16">
      <c r="A157" s="2"/>
      <c r="B157" s="392" t="s">
        <v>55</v>
      </c>
      <c r="C157" s="236">
        <v>386224</v>
      </c>
      <c r="D157" s="236">
        <v>4490967</v>
      </c>
      <c r="E157" s="254">
        <v>5195921</v>
      </c>
      <c r="F157" s="236">
        <f t="shared" si="18"/>
        <v>704954</v>
      </c>
      <c r="G157" s="555">
        <f t="shared" si="19"/>
        <v>1.5697153864635389E-2</v>
      </c>
      <c r="H157" s="741">
        <f t="shared" si="20"/>
        <v>13.453128236463813</v>
      </c>
      <c r="I157" s="639" t="s">
        <v>538</v>
      </c>
      <c r="L157" s="553"/>
      <c r="M157" s="292"/>
      <c r="N157" s="554"/>
      <c r="O157" s="292"/>
      <c r="P157" s="2"/>
    </row>
    <row r="158" spans="1:16">
      <c r="A158" s="2"/>
      <c r="B158" s="396" t="s">
        <v>405</v>
      </c>
      <c r="C158" s="560"/>
      <c r="D158" s="236">
        <v>2922153</v>
      </c>
      <c r="E158" s="254">
        <v>4422143</v>
      </c>
      <c r="F158" s="236">
        <f t="shared" si="18"/>
        <v>1499990</v>
      </c>
      <c r="G158" s="555">
        <f t="shared" si="19"/>
        <v>5.1331672229345968E-2</v>
      </c>
      <c r="H158" s="742"/>
      <c r="I158" s="639" t="s">
        <v>496</v>
      </c>
      <c r="L158" s="553"/>
      <c r="M158" s="292"/>
      <c r="N158" s="554"/>
      <c r="O158" s="292"/>
      <c r="P158" s="2"/>
    </row>
    <row r="159" spans="1:16">
      <c r="A159" s="2"/>
      <c r="B159" s="392" t="s">
        <v>45</v>
      </c>
      <c r="C159" s="236">
        <v>309500</v>
      </c>
      <c r="D159" s="236">
        <v>2239403</v>
      </c>
      <c r="E159" s="254">
        <v>4490541</v>
      </c>
      <c r="F159" s="236">
        <f t="shared" si="18"/>
        <v>2251138</v>
      </c>
      <c r="G159" s="555">
        <f t="shared" si="19"/>
        <v>0.1005240235902158</v>
      </c>
      <c r="H159" s="741">
        <f t="shared" ref="H159:H190" si="21">E159/C159</f>
        <v>14.509017770597739</v>
      </c>
      <c r="I159" s="639" t="s">
        <v>539</v>
      </c>
      <c r="L159" s="553"/>
      <c r="M159" s="292"/>
      <c r="N159" s="554"/>
      <c r="O159" s="292"/>
      <c r="P159" s="2"/>
    </row>
    <row r="160" spans="1:16">
      <c r="A160" s="2"/>
      <c r="B160" s="392" t="s">
        <v>270</v>
      </c>
      <c r="C160" s="236">
        <v>796095</v>
      </c>
      <c r="D160" s="236">
        <v>138250487</v>
      </c>
      <c r="E160" s="254">
        <v>188924874</v>
      </c>
      <c r="F160" s="236">
        <f t="shared" si="18"/>
        <v>50674387</v>
      </c>
      <c r="G160" s="555">
        <f t="shared" si="19"/>
        <v>3.6654038694272376E-2</v>
      </c>
      <c r="H160" s="741">
        <f t="shared" si="21"/>
        <v>237.3144838241667</v>
      </c>
      <c r="I160" s="639" t="s">
        <v>540</v>
      </c>
      <c r="L160" s="553"/>
      <c r="M160" s="292"/>
      <c r="N160" s="554"/>
      <c r="O160" s="292"/>
      <c r="P160" s="2"/>
    </row>
    <row r="161" spans="1:16">
      <c r="A161" s="2"/>
      <c r="B161" s="392" t="s">
        <v>164</v>
      </c>
      <c r="C161" s="236">
        <v>75517</v>
      </c>
      <c r="D161" s="236">
        <v>3028751</v>
      </c>
      <c r="E161" s="254">
        <v>3929141</v>
      </c>
      <c r="F161" s="236">
        <f t="shared" si="18"/>
        <v>900390</v>
      </c>
      <c r="G161" s="555">
        <f t="shared" si="19"/>
        <v>2.9728095838845781E-2</v>
      </c>
      <c r="H161" s="741">
        <f t="shared" si="21"/>
        <v>52.029887310142087</v>
      </c>
      <c r="I161" s="639"/>
      <c r="L161" s="553"/>
      <c r="M161" s="292"/>
      <c r="N161" s="554"/>
      <c r="O161" s="292"/>
      <c r="P161" s="2"/>
    </row>
    <row r="162" spans="1:16">
      <c r="A162" s="2"/>
      <c r="B162" s="392" t="s">
        <v>224</v>
      </c>
      <c r="C162" s="236">
        <v>462840</v>
      </c>
      <c r="D162" s="236">
        <v>5374051</v>
      </c>
      <c r="E162" s="254">
        <v>7619321</v>
      </c>
      <c r="F162" s="236">
        <f t="shared" si="18"/>
        <v>2245270</v>
      </c>
      <c r="G162" s="555">
        <f t="shared" si="19"/>
        <v>4.1779841687397457E-2</v>
      </c>
      <c r="H162" s="741">
        <f t="shared" si="21"/>
        <v>16.462105695272665</v>
      </c>
      <c r="I162" s="639"/>
      <c r="L162" s="553"/>
      <c r="M162" s="292"/>
      <c r="N162" s="554"/>
      <c r="O162" s="292"/>
      <c r="P162" s="2"/>
    </row>
    <row r="163" spans="1:16">
      <c r="A163" s="2"/>
      <c r="B163" s="392" t="s">
        <v>271</v>
      </c>
      <c r="C163" s="236">
        <v>406752</v>
      </c>
      <c r="D163" s="236">
        <v>5302703</v>
      </c>
      <c r="E163" s="254">
        <v>6639123</v>
      </c>
      <c r="F163" s="236">
        <f t="shared" si="18"/>
        <v>1336420</v>
      </c>
      <c r="G163" s="555">
        <f t="shared" si="19"/>
        <v>2.5202618362748209E-2</v>
      </c>
      <c r="H163" s="741">
        <f t="shared" si="21"/>
        <v>16.322287290535755</v>
      </c>
      <c r="I163" s="639" t="s">
        <v>540</v>
      </c>
      <c r="L163" s="553"/>
      <c r="M163" s="292"/>
      <c r="N163" s="554"/>
      <c r="O163" s="292"/>
      <c r="P163" s="2"/>
    </row>
    <row r="164" spans="1:16">
      <c r="A164" s="2"/>
      <c r="B164" s="392" t="s">
        <v>202</v>
      </c>
      <c r="C164" s="236">
        <v>1285216</v>
      </c>
      <c r="D164" s="236">
        <v>25914875</v>
      </c>
      <c r="E164" s="254">
        <v>31376670</v>
      </c>
      <c r="F164" s="236">
        <f t="shared" si="18"/>
        <v>5461795</v>
      </c>
      <c r="G164" s="555">
        <f t="shared" si="19"/>
        <v>2.107590717686271E-2</v>
      </c>
      <c r="H164" s="741">
        <f t="shared" si="21"/>
        <v>24.413538269053607</v>
      </c>
      <c r="I164" s="639"/>
      <c r="L164" s="553"/>
      <c r="M164" s="292"/>
      <c r="N164" s="554"/>
      <c r="O164" s="292"/>
      <c r="P164" s="2"/>
    </row>
    <row r="165" spans="1:16">
      <c r="A165" s="2"/>
      <c r="B165" s="392" t="s">
        <v>272</v>
      </c>
      <c r="C165" s="236">
        <v>300000</v>
      </c>
      <c r="D165" s="236">
        <v>77932247</v>
      </c>
      <c r="E165" s="254">
        <v>100699395</v>
      </c>
      <c r="F165" s="236">
        <f t="shared" si="18"/>
        <v>22767148</v>
      </c>
      <c r="G165" s="555">
        <f t="shared" si="19"/>
        <v>2.9214027410245209E-2</v>
      </c>
      <c r="H165" s="741">
        <f t="shared" si="21"/>
        <v>335.66464999999999</v>
      </c>
      <c r="I165" s="639" t="s">
        <v>540</v>
      </c>
      <c r="L165" s="562"/>
      <c r="M165" s="563"/>
      <c r="N165" s="554"/>
      <c r="O165" s="292"/>
      <c r="P165" s="2"/>
    </row>
    <row r="166" spans="1:16">
      <c r="A166" s="2"/>
      <c r="B166" s="392" t="s">
        <v>128</v>
      </c>
      <c r="C166" s="236">
        <v>312685</v>
      </c>
      <c r="D166" s="236">
        <v>38258629</v>
      </c>
      <c r="E166" s="254">
        <v>37999494</v>
      </c>
      <c r="F166" s="236">
        <f t="shared" si="18"/>
        <v>-259135</v>
      </c>
      <c r="G166" s="555">
        <f t="shared" si="19"/>
        <v>-6.7732432335722227E-4</v>
      </c>
      <c r="H166" s="741">
        <f t="shared" si="21"/>
        <v>121.52643714920767</v>
      </c>
      <c r="I166" s="639"/>
      <c r="L166" s="553"/>
      <c r="M166" s="564"/>
      <c r="N166" s="565"/>
      <c r="O166" s="292"/>
      <c r="P166" s="2"/>
    </row>
    <row r="167" spans="1:16">
      <c r="A167" s="2"/>
      <c r="B167" s="392" t="s">
        <v>113</v>
      </c>
      <c r="C167" s="236">
        <v>92090</v>
      </c>
      <c r="D167" s="236">
        <v>10289898</v>
      </c>
      <c r="E167" s="254">
        <v>10348648</v>
      </c>
      <c r="F167" s="236">
        <f t="shared" si="18"/>
        <v>58750</v>
      </c>
      <c r="G167" s="555">
        <f t="shared" si="19"/>
        <v>5.7094832232544969E-4</v>
      </c>
      <c r="H167" s="741">
        <f t="shared" si="21"/>
        <v>112.37537191877512</v>
      </c>
      <c r="I167" s="639"/>
      <c r="L167" s="553"/>
      <c r="M167" s="564"/>
      <c r="N167" s="566"/>
      <c r="O167" s="292"/>
      <c r="P167" s="2"/>
    </row>
    <row r="168" spans="1:16">
      <c r="A168" s="2"/>
      <c r="B168" s="396" t="s">
        <v>33</v>
      </c>
      <c r="C168" s="236">
        <v>11586</v>
      </c>
      <c r="D168" s="236">
        <v>593453</v>
      </c>
      <c r="E168" s="254">
        <v>2235355</v>
      </c>
      <c r="F168" s="236">
        <f t="shared" si="18"/>
        <v>1641902</v>
      </c>
      <c r="G168" s="555">
        <f t="shared" si="19"/>
        <v>0.27666925603206993</v>
      </c>
      <c r="H168" s="741">
        <f t="shared" si="21"/>
        <v>192.93587087864665</v>
      </c>
      <c r="I168" s="639" t="s">
        <v>539</v>
      </c>
      <c r="L168" s="553"/>
      <c r="M168" s="564"/>
      <c r="N168" s="566"/>
      <c r="O168" s="292"/>
      <c r="P168" s="2"/>
    </row>
    <row r="169" spans="1:16">
      <c r="A169" s="2"/>
      <c r="B169" s="396" t="s">
        <v>406</v>
      </c>
      <c r="C169" s="236">
        <v>2510</v>
      </c>
      <c r="D169" s="236">
        <v>730598</v>
      </c>
      <c r="E169" s="254">
        <v>858166</v>
      </c>
      <c r="F169" s="236">
        <f t="shared" si="18"/>
        <v>127568</v>
      </c>
      <c r="G169" s="555">
        <f t="shared" si="19"/>
        <v>1.7460765017150333E-2</v>
      </c>
      <c r="H169" s="741">
        <f t="shared" si="21"/>
        <v>341.8988047808765</v>
      </c>
      <c r="I169" s="639" t="s">
        <v>496</v>
      </c>
      <c r="L169" s="553"/>
      <c r="M169" s="292"/>
      <c r="N169" s="566"/>
      <c r="O169" s="292"/>
      <c r="P169" s="2"/>
    </row>
    <row r="170" spans="1:16">
      <c r="A170" s="2"/>
      <c r="B170" s="392" t="s">
        <v>188</v>
      </c>
      <c r="C170" s="236">
        <v>238391</v>
      </c>
      <c r="D170" s="236">
        <v>22442971</v>
      </c>
      <c r="E170" s="254">
        <v>19832389</v>
      </c>
      <c r="F170" s="236">
        <f t="shared" si="18"/>
        <v>-2610582</v>
      </c>
      <c r="G170" s="555">
        <f t="shared" si="19"/>
        <v>-1.1632069568685894E-2</v>
      </c>
      <c r="H170" s="741">
        <f t="shared" si="21"/>
        <v>83.192691838198584</v>
      </c>
      <c r="I170" s="639"/>
      <c r="L170" s="553"/>
      <c r="M170" s="292"/>
      <c r="N170" s="554"/>
      <c r="O170" s="292"/>
      <c r="P170" s="2"/>
    </row>
    <row r="171" spans="1:16">
      <c r="A171" s="2"/>
      <c r="B171" s="392" t="s">
        <v>93</v>
      </c>
      <c r="C171" s="236">
        <v>17098242</v>
      </c>
      <c r="D171" s="236">
        <v>146596557</v>
      </c>
      <c r="E171" s="254">
        <v>144096812</v>
      </c>
      <c r="F171" s="236">
        <f t="shared" si="18"/>
        <v>-2499745</v>
      </c>
      <c r="G171" s="555">
        <f t="shared" si="19"/>
        <v>-1.7051867050329155E-3</v>
      </c>
      <c r="H171" s="741">
        <f t="shared" si="21"/>
        <v>8.427580566469933</v>
      </c>
      <c r="I171" s="639"/>
      <c r="L171" s="553"/>
      <c r="M171" s="292"/>
      <c r="N171" s="554"/>
      <c r="O171" s="292"/>
      <c r="P171" s="2"/>
    </row>
    <row r="172" spans="1:16">
      <c r="A172" s="2"/>
      <c r="B172" s="392" t="s">
        <v>273</v>
      </c>
      <c r="C172" s="236">
        <v>26338</v>
      </c>
      <c r="D172" s="236">
        <v>8021875</v>
      </c>
      <c r="E172" s="254">
        <v>11609666</v>
      </c>
      <c r="F172" s="236">
        <f t="shared" si="18"/>
        <v>3587791</v>
      </c>
      <c r="G172" s="555">
        <f t="shared" si="19"/>
        <v>4.472509232567199E-2</v>
      </c>
      <c r="H172" s="741">
        <f t="shared" si="21"/>
        <v>440.79527678639226</v>
      </c>
      <c r="I172" s="639" t="s">
        <v>540</v>
      </c>
      <c r="L172" s="553"/>
      <c r="M172" s="292"/>
      <c r="N172" s="554"/>
      <c r="O172" s="292"/>
      <c r="P172" s="2"/>
    </row>
    <row r="173" spans="1:16">
      <c r="A173" s="2"/>
      <c r="B173" s="396" t="s">
        <v>407</v>
      </c>
      <c r="C173" s="236">
        <v>261</v>
      </c>
      <c r="D173" s="236">
        <v>45544</v>
      </c>
      <c r="E173" s="254">
        <v>55572</v>
      </c>
      <c r="F173" s="236">
        <f t="shared" si="18"/>
        <v>10028</v>
      </c>
      <c r="G173" s="555">
        <f t="shared" si="19"/>
        <v>2.2018268048480592E-2</v>
      </c>
      <c r="H173" s="741">
        <f t="shared" si="21"/>
        <v>212.91954022988506</v>
      </c>
      <c r="I173" s="639" t="s">
        <v>496</v>
      </c>
      <c r="L173" s="553"/>
      <c r="M173" s="292"/>
      <c r="N173" s="554"/>
      <c r="O173" s="292"/>
      <c r="P173" s="2"/>
    </row>
    <row r="174" spans="1:16">
      <c r="A174" s="2"/>
      <c r="B174" s="396" t="s">
        <v>408</v>
      </c>
      <c r="C174" s="236">
        <v>539</v>
      </c>
      <c r="D174" s="236">
        <v>156949</v>
      </c>
      <c r="E174" s="254">
        <v>184999</v>
      </c>
      <c r="F174" s="236">
        <f t="shared" si="18"/>
        <v>28050</v>
      </c>
      <c r="G174" s="555">
        <f t="shared" si="19"/>
        <v>1.7872047607821649E-2</v>
      </c>
      <c r="H174" s="741">
        <f t="shared" si="21"/>
        <v>343.22634508348796</v>
      </c>
      <c r="I174" s="639" t="s">
        <v>496</v>
      </c>
      <c r="L174" s="553"/>
      <c r="M174" s="292"/>
      <c r="N174" s="554"/>
      <c r="O174" s="292"/>
      <c r="P174" s="2"/>
    </row>
    <row r="175" spans="1:16">
      <c r="A175" s="2"/>
      <c r="B175" s="396" t="s">
        <v>409</v>
      </c>
      <c r="C175" s="236">
        <v>389</v>
      </c>
      <c r="D175" s="236">
        <v>107897</v>
      </c>
      <c r="E175" s="254">
        <v>109462</v>
      </c>
      <c r="F175" s="236">
        <f t="shared" si="18"/>
        <v>1565</v>
      </c>
      <c r="G175" s="555">
        <f t="shared" si="19"/>
        <v>1.4504573806500645E-3</v>
      </c>
      <c r="H175" s="741">
        <f t="shared" si="21"/>
        <v>281.39331619537273</v>
      </c>
      <c r="I175" s="639" t="s">
        <v>496</v>
      </c>
      <c r="L175" s="553"/>
      <c r="M175" s="292"/>
      <c r="N175" s="554"/>
      <c r="O175" s="292"/>
      <c r="P175" s="2"/>
    </row>
    <row r="176" spans="1:16">
      <c r="A176" s="2"/>
      <c r="B176" s="396" t="s">
        <v>410</v>
      </c>
      <c r="C176" s="236">
        <v>2831</v>
      </c>
      <c r="D176" s="236">
        <v>174614</v>
      </c>
      <c r="E176" s="254">
        <v>193228</v>
      </c>
      <c r="F176" s="236">
        <f t="shared" si="18"/>
        <v>18614</v>
      </c>
      <c r="G176" s="555">
        <f t="shared" si="19"/>
        <v>1.0660084529304639E-2</v>
      </c>
      <c r="H176" s="741">
        <f t="shared" si="21"/>
        <v>68.254327092900041</v>
      </c>
      <c r="I176" s="639" t="s">
        <v>497</v>
      </c>
      <c r="L176" s="553"/>
      <c r="M176" s="292"/>
      <c r="N176" s="554"/>
      <c r="O176" s="292"/>
      <c r="P176" s="2"/>
    </row>
    <row r="177" spans="1:16">
      <c r="A177" s="2"/>
      <c r="B177" s="392" t="s">
        <v>411</v>
      </c>
      <c r="C177" s="236">
        <v>964</v>
      </c>
      <c r="D177" s="236">
        <v>137164</v>
      </c>
      <c r="E177" s="254">
        <v>190344</v>
      </c>
      <c r="F177" s="236">
        <f t="shared" si="18"/>
        <v>53180</v>
      </c>
      <c r="G177" s="555">
        <f t="shared" si="19"/>
        <v>3.877110612113966E-2</v>
      </c>
      <c r="H177" s="741">
        <f t="shared" si="21"/>
        <v>197.45228215767634</v>
      </c>
      <c r="I177" s="639" t="s">
        <v>497</v>
      </c>
      <c r="L177" s="553"/>
      <c r="M177" s="292"/>
      <c r="N177" s="554"/>
      <c r="O177" s="292"/>
      <c r="P177" s="2"/>
    </row>
    <row r="178" spans="1:16">
      <c r="A178" s="2"/>
      <c r="B178" s="392" t="s">
        <v>47</v>
      </c>
      <c r="C178" s="236">
        <v>2000000</v>
      </c>
      <c r="D178" s="236">
        <v>21392273</v>
      </c>
      <c r="E178" s="254">
        <v>31540372</v>
      </c>
      <c r="F178" s="236">
        <f t="shared" si="18"/>
        <v>10148099</v>
      </c>
      <c r="G178" s="555">
        <f t="shared" si="19"/>
        <v>4.7438152084166088E-2</v>
      </c>
      <c r="H178" s="741">
        <f t="shared" si="21"/>
        <v>15.770186000000001</v>
      </c>
      <c r="I178" s="639" t="s">
        <v>538</v>
      </c>
      <c r="L178" s="553"/>
      <c r="M178" s="292"/>
      <c r="N178" s="554"/>
      <c r="O178" s="292"/>
      <c r="P178" s="2"/>
    </row>
    <row r="179" spans="1:16">
      <c r="A179" s="2"/>
      <c r="B179" s="392" t="s">
        <v>274</v>
      </c>
      <c r="C179" s="236">
        <v>196722</v>
      </c>
      <c r="D179" s="236">
        <v>9860578</v>
      </c>
      <c r="E179" s="254">
        <v>15129273</v>
      </c>
      <c r="F179" s="236">
        <f t="shared" si="18"/>
        <v>5268695</v>
      </c>
      <c r="G179" s="555">
        <f t="shared" si="19"/>
        <v>5.3431908352634096E-2</v>
      </c>
      <c r="H179" s="741">
        <f t="shared" si="21"/>
        <v>76.90686857595999</v>
      </c>
      <c r="I179" s="639" t="s">
        <v>540</v>
      </c>
      <c r="L179" s="553"/>
      <c r="M179" s="292"/>
      <c r="N179" s="554"/>
      <c r="O179" s="292"/>
      <c r="P179" s="2"/>
    </row>
    <row r="180" spans="1:16">
      <c r="A180" s="2"/>
      <c r="B180" s="392" t="s">
        <v>142</v>
      </c>
      <c r="C180" s="236">
        <v>88412</v>
      </c>
      <c r="D180" s="236">
        <v>7516346</v>
      </c>
      <c r="E180" s="254">
        <v>7098247</v>
      </c>
      <c r="F180" s="236">
        <f t="shared" si="18"/>
        <v>-418099</v>
      </c>
      <c r="G180" s="555">
        <f t="shared" si="19"/>
        <v>-5.5625299846494558E-3</v>
      </c>
      <c r="H180" s="741">
        <f t="shared" si="21"/>
        <v>80.286013210876348</v>
      </c>
      <c r="I180" s="639"/>
      <c r="L180" s="553"/>
      <c r="M180" s="292"/>
      <c r="N180" s="554"/>
      <c r="O180" s="292"/>
      <c r="P180" s="2"/>
    </row>
    <row r="181" spans="1:16">
      <c r="A181" s="2"/>
      <c r="B181" s="396" t="s">
        <v>412</v>
      </c>
      <c r="C181" s="236">
        <v>455</v>
      </c>
      <c r="D181" s="236">
        <v>81131</v>
      </c>
      <c r="E181" s="254">
        <v>92900</v>
      </c>
      <c r="F181" s="236">
        <f t="shared" si="18"/>
        <v>11769</v>
      </c>
      <c r="G181" s="555">
        <f t="shared" si="19"/>
        <v>1.4506169035263954E-2</v>
      </c>
      <c r="H181" s="741">
        <f t="shared" si="21"/>
        <v>204.17582417582418</v>
      </c>
      <c r="I181" s="639" t="s">
        <v>496</v>
      </c>
      <c r="L181" s="2"/>
      <c r="M181" s="292"/>
      <c r="N181" s="554"/>
      <c r="O181" s="292"/>
      <c r="P181" s="2"/>
    </row>
    <row r="182" spans="1:16">
      <c r="A182" s="2"/>
      <c r="B182" s="392" t="s">
        <v>275</v>
      </c>
      <c r="C182" s="236">
        <v>71740</v>
      </c>
      <c r="D182" s="236">
        <v>4060709</v>
      </c>
      <c r="E182" s="254">
        <v>6453184</v>
      </c>
      <c r="F182" s="236">
        <f t="shared" si="18"/>
        <v>2392475</v>
      </c>
      <c r="G182" s="555">
        <f t="shared" si="19"/>
        <v>5.8917666840938368E-2</v>
      </c>
      <c r="H182" s="741">
        <f t="shared" si="21"/>
        <v>89.952383607471418</v>
      </c>
      <c r="I182" s="639" t="s">
        <v>540</v>
      </c>
      <c r="L182" s="553"/>
      <c r="M182" s="292"/>
      <c r="N182" s="554"/>
      <c r="O182" s="292"/>
      <c r="P182" s="2"/>
    </row>
    <row r="183" spans="1:16">
      <c r="A183" s="2"/>
      <c r="B183" s="392" t="s">
        <v>276</v>
      </c>
      <c r="C183" s="236">
        <v>699</v>
      </c>
      <c r="D183" s="236">
        <v>4027887</v>
      </c>
      <c r="E183" s="254">
        <v>5535002</v>
      </c>
      <c r="F183" s="236">
        <f t="shared" ref="F183:F214" si="22">E183-D183</f>
        <v>1507115</v>
      </c>
      <c r="G183" s="555">
        <f t="shared" ref="G183:G214" si="23">F183/D183/10</f>
        <v>3.7417012940035313E-2</v>
      </c>
      <c r="H183" s="741">
        <f t="shared" si="21"/>
        <v>7918.4577968526464</v>
      </c>
      <c r="I183" s="639" t="s">
        <v>540</v>
      </c>
      <c r="L183" s="553"/>
      <c r="M183" s="292"/>
      <c r="N183" s="554"/>
      <c r="O183" s="292"/>
      <c r="P183" s="2"/>
    </row>
    <row r="184" spans="1:16">
      <c r="A184" s="2"/>
      <c r="B184" s="392" t="s">
        <v>134</v>
      </c>
      <c r="C184" s="236">
        <v>49035</v>
      </c>
      <c r="D184" s="236">
        <v>5388720</v>
      </c>
      <c r="E184" s="254">
        <v>5424050</v>
      </c>
      <c r="F184" s="236">
        <f t="shared" si="22"/>
        <v>35330</v>
      </c>
      <c r="G184" s="555">
        <f t="shared" si="23"/>
        <v>6.5562879496429579E-4</v>
      </c>
      <c r="H184" s="741">
        <f t="shared" si="21"/>
        <v>110.61588661160395</v>
      </c>
      <c r="I184" s="639"/>
      <c r="L184" s="553"/>
      <c r="M184" s="292"/>
      <c r="N184" s="554"/>
      <c r="O184" s="292"/>
      <c r="P184" s="2"/>
    </row>
    <row r="185" spans="1:16">
      <c r="A185" s="2"/>
      <c r="B185" s="392" t="s">
        <v>87</v>
      </c>
      <c r="C185" s="236">
        <v>20273</v>
      </c>
      <c r="D185" s="236">
        <v>1988925</v>
      </c>
      <c r="E185" s="254">
        <v>2063768</v>
      </c>
      <c r="F185" s="236">
        <f t="shared" si="22"/>
        <v>74843</v>
      </c>
      <c r="G185" s="555">
        <f t="shared" si="23"/>
        <v>3.7629875435222547E-3</v>
      </c>
      <c r="H185" s="741">
        <f t="shared" si="21"/>
        <v>101.79884575543826</v>
      </c>
      <c r="I185" s="639"/>
      <c r="L185" s="553"/>
      <c r="M185" s="292"/>
      <c r="N185" s="554"/>
      <c r="O185" s="292"/>
      <c r="P185" s="2"/>
    </row>
    <row r="186" spans="1:16">
      <c r="A186" s="2"/>
      <c r="B186" s="392" t="s">
        <v>277</v>
      </c>
      <c r="C186" s="236">
        <v>28896</v>
      </c>
      <c r="D186" s="236">
        <v>412336</v>
      </c>
      <c r="E186" s="254">
        <v>583591</v>
      </c>
      <c r="F186" s="236">
        <f t="shared" si="22"/>
        <v>171255</v>
      </c>
      <c r="G186" s="555">
        <f t="shared" si="23"/>
        <v>4.1532876101043809E-2</v>
      </c>
      <c r="H186" s="741">
        <f t="shared" si="21"/>
        <v>20.196255537098562</v>
      </c>
      <c r="I186" s="639" t="s">
        <v>540</v>
      </c>
      <c r="L186" s="553"/>
      <c r="M186" s="292"/>
      <c r="N186" s="554"/>
      <c r="O186" s="292"/>
      <c r="P186" s="2"/>
    </row>
    <row r="187" spans="1:16">
      <c r="A187" s="2"/>
      <c r="B187" s="396" t="s">
        <v>413</v>
      </c>
      <c r="C187" s="236">
        <v>637657</v>
      </c>
      <c r="D187" s="236">
        <v>7385416</v>
      </c>
      <c r="E187" s="254">
        <v>10787104</v>
      </c>
      <c r="F187" s="236">
        <f t="shared" si="22"/>
        <v>3401688</v>
      </c>
      <c r="G187" s="555">
        <f t="shared" si="23"/>
        <v>4.6059531379139644E-2</v>
      </c>
      <c r="H187" s="741">
        <f t="shared" si="21"/>
        <v>16.916781278963455</v>
      </c>
      <c r="I187" s="639" t="s">
        <v>496</v>
      </c>
      <c r="L187" s="553"/>
      <c r="M187" s="292"/>
      <c r="N187" s="554"/>
      <c r="O187" s="292"/>
      <c r="P187" s="2"/>
    </row>
    <row r="188" spans="1:16">
      <c r="A188" s="2"/>
      <c r="B188" s="392" t="s">
        <v>118</v>
      </c>
      <c r="C188" s="236">
        <v>1221037</v>
      </c>
      <c r="D188" s="236">
        <v>44000000</v>
      </c>
      <c r="E188" s="254">
        <v>54956920</v>
      </c>
      <c r="F188" s="236">
        <f t="shared" si="22"/>
        <v>10956920</v>
      </c>
      <c r="G188" s="555">
        <f t="shared" si="23"/>
        <v>2.4902090909090908E-2</v>
      </c>
      <c r="H188" s="741">
        <f t="shared" si="21"/>
        <v>45.008398598895859</v>
      </c>
      <c r="I188" s="639"/>
      <c r="L188" s="553"/>
      <c r="M188" s="292"/>
      <c r="N188" s="554"/>
      <c r="O188" s="292"/>
      <c r="P188" s="2"/>
    </row>
    <row r="189" spans="1:16">
      <c r="A189" s="2"/>
      <c r="B189" s="392" t="s">
        <v>61</v>
      </c>
      <c r="C189" s="236">
        <v>99678</v>
      </c>
      <c r="D189" s="236">
        <v>47008111</v>
      </c>
      <c r="E189" s="254">
        <v>50617045</v>
      </c>
      <c r="F189" s="236">
        <f t="shared" si="22"/>
        <v>3608934</v>
      </c>
      <c r="G189" s="555">
        <f t="shared" si="23"/>
        <v>7.6772580799938971E-3</v>
      </c>
      <c r="H189" s="741">
        <f t="shared" si="21"/>
        <v>507.80558398041694</v>
      </c>
      <c r="I189" s="639" t="s">
        <v>538</v>
      </c>
      <c r="L189" s="553"/>
      <c r="M189" s="292"/>
      <c r="N189" s="554"/>
      <c r="O189" s="292"/>
      <c r="P189" s="2"/>
    </row>
    <row r="190" spans="1:16">
      <c r="A190" s="2"/>
      <c r="B190" s="392" t="s">
        <v>414</v>
      </c>
      <c r="C190" s="236">
        <v>619745</v>
      </c>
      <c r="D190" s="236">
        <v>6692999</v>
      </c>
      <c r="E190" s="254">
        <v>12339812</v>
      </c>
      <c r="F190" s="236">
        <f t="shared" si="22"/>
        <v>5646813</v>
      </c>
      <c r="G190" s="555">
        <f t="shared" si="23"/>
        <v>8.4368950301651022E-2</v>
      </c>
      <c r="H190" s="741">
        <f t="shared" si="21"/>
        <v>19.911111828251943</v>
      </c>
      <c r="I190" s="639" t="s">
        <v>496</v>
      </c>
      <c r="L190" s="553"/>
      <c r="M190" s="292"/>
      <c r="N190" s="554"/>
      <c r="O190" s="292"/>
      <c r="P190" s="2"/>
    </row>
    <row r="191" spans="1:16">
      <c r="A191" s="2"/>
      <c r="B191" s="392" t="s">
        <v>99</v>
      </c>
      <c r="C191" s="236">
        <v>505992</v>
      </c>
      <c r="D191" s="236">
        <v>40263216</v>
      </c>
      <c r="E191" s="254">
        <v>46418269</v>
      </c>
      <c r="F191" s="236">
        <f t="shared" si="22"/>
        <v>6155053</v>
      </c>
      <c r="G191" s="555">
        <f t="shared" si="23"/>
        <v>1.5287037677268503E-2</v>
      </c>
      <c r="H191" s="741">
        <f t="shared" ref="H191:H222" si="24">E191/C191</f>
        <v>91.737159876045467</v>
      </c>
      <c r="I191" s="639"/>
      <c r="L191" s="553"/>
      <c r="M191" s="292"/>
      <c r="N191" s="554"/>
      <c r="O191" s="292"/>
      <c r="P191" s="2"/>
    </row>
    <row r="192" spans="1:16">
      <c r="A192" s="2"/>
      <c r="B192" s="392" t="s">
        <v>278</v>
      </c>
      <c r="C192" s="236">
        <v>65610</v>
      </c>
      <c r="D192" s="236">
        <v>18655000</v>
      </c>
      <c r="E192" s="254">
        <v>20966000</v>
      </c>
      <c r="F192" s="236">
        <f t="shared" si="22"/>
        <v>2311000</v>
      </c>
      <c r="G192" s="555">
        <f t="shared" si="23"/>
        <v>1.2388099705172875E-2</v>
      </c>
      <c r="H192" s="741">
        <f t="shared" si="24"/>
        <v>319.55494589239447</v>
      </c>
      <c r="I192" s="639" t="s">
        <v>540</v>
      </c>
      <c r="L192" s="553"/>
      <c r="M192" s="292"/>
      <c r="N192" s="554"/>
      <c r="O192" s="292"/>
      <c r="P192" s="2"/>
    </row>
    <row r="193" spans="1:16">
      <c r="A193" s="2"/>
      <c r="B193" s="392" t="s">
        <v>279</v>
      </c>
      <c r="C193" s="236">
        <v>1886000</v>
      </c>
      <c r="D193" s="236">
        <v>28079664</v>
      </c>
      <c r="E193" s="254">
        <v>40234882</v>
      </c>
      <c r="F193" s="236">
        <f t="shared" si="22"/>
        <v>12155218</v>
      </c>
      <c r="G193" s="555">
        <f t="shared" si="23"/>
        <v>4.3288331370346884E-2</v>
      </c>
      <c r="H193" s="741">
        <f t="shared" si="24"/>
        <v>21.333447507953341</v>
      </c>
      <c r="I193" s="639" t="s">
        <v>540</v>
      </c>
      <c r="L193" s="553"/>
      <c r="M193" s="292"/>
      <c r="N193" s="554"/>
      <c r="O193" s="292"/>
      <c r="P193" s="2"/>
    </row>
    <row r="194" spans="1:16">
      <c r="A194" s="2"/>
      <c r="B194" s="392" t="s">
        <v>168</v>
      </c>
      <c r="C194" s="236">
        <v>163820</v>
      </c>
      <c r="D194" s="236">
        <v>480751</v>
      </c>
      <c r="E194" s="254">
        <v>542975</v>
      </c>
      <c r="F194" s="236">
        <f t="shared" si="22"/>
        <v>62224</v>
      </c>
      <c r="G194" s="555">
        <f t="shared" si="23"/>
        <v>1.294308280169984E-2</v>
      </c>
      <c r="H194" s="741">
        <f t="shared" si="24"/>
        <v>3.314460993773654</v>
      </c>
      <c r="I194" s="639"/>
      <c r="L194" s="553"/>
      <c r="M194" s="292"/>
      <c r="N194" s="554"/>
      <c r="O194" s="292"/>
      <c r="P194" s="2"/>
    </row>
    <row r="195" spans="1:16">
      <c r="A195" s="2"/>
      <c r="B195" s="392" t="s">
        <v>280</v>
      </c>
      <c r="C195" s="236">
        <v>17364</v>
      </c>
      <c r="D195" s="236">
        <v>1063715</v>
      </c>
      <c r="E195" s="254">
        <v>1286970</v>
      </c>
      <c r="F195" s="236">
        <f t="shared" si="22"/>
        <v>223255</v>
      </c>
      <c r="G195" s="555">
        <f t="shared" si="23"/>
        <v>2.0988234630516633E-2</v>
      </c>
      <c r="H195" s="741">
        <f t="shared" si="24"/>
        <v>74.117138908085693</v>
      </c>
      <c r="I195" s="639" t="s">
        <v>540</v>
      </c>
      <c r="L195" s="553"/>
      <c r="M195" s="292"/>
      <c r="N195" s="554"/>
      <c r="O195" s="292"/>
      <c r="P195" s="2"/>
    </row>
    <row r="196" spans="1:16">
      <c r="A196" s="2"/>
      <c r="B196" s="392" t="s">
        <v>107</v>
      </c>
      <c r="C196" s="236">
        <v>531796</v>
      </c>
      <c r="D196" s="236">
        <v>8872109</v>
      </c>
      <c r="E196" s="254">
        <v>9798871</v>
      </c>
      <c r="F196" s="236">
        <f t="shared" si="22"/>
        <v>926762</v>
      </c>
      <c r="G196" s="555">
        <f t="shared" si="23"/>
        <v>1.0445791412165924E-2</v>
      </c>
      <c r="H196" s="741">
        <f t="shared" si="24"/>
        <v>18.425996058639026</v>
      </c>
      <c r="I196" s="639"/>
      <c r="L196" s="553"/>
      <c r="M196" s="292"/>
      <c r="N196" s="554"/>
      <c r="O196" s="292"/>
      <c r="P196" s="2"/>
    </row>
    <row r="197" spans="1:16">
      <c r="A197" s="2"/>
      <c r="B197" s="392" t="s">
        <v>126</v>
      </c>
      <c r="C197" s="236">
        <v>41277</v>
      </c>
      <c r="D197" s="236">
        <v>7184250</v>
      </c>
      <c r="E197" s="254">
        <v>8286976</v>
      </c>
      <c r="F197" s="236">
        <f t="shared" si="22"/>
        <v>1102726</v>
      </c>
      <c r="G197" s="555">
        <f t="shared" si="23"/>
        <v>1.5349215297351846E-2</v>
      </c>
      <c r="H197" s="741">
        <f t="shared" si="24"/>
        <v>200.76497807495699</v>
      </c>
      <c r="I197" s="639"/>
      <c r="L197" s="553"/>
      <c r="M197" s="292"/>
      <c r="N197" s="554"/>
      <c r="O197" s="292"/>
      <c r="P197" s="2"/>
    </row>
    <row r="198" spans="1:16">
      <c r="A198" s="2"/>
      <c r="B198" s="392" t="s">
        <v>415</v>
      </c>
      <c r="C198" s="236">
        <v>185180</v>
      </c>
      <c r="D198" s="236">
        <v>16354050</v>
      </c>
      <c r="E198" s="254">
        <v>18502413</v>
      </c>
      <c r="F198" s="236">
        <f t="shared" si="22"/>
        <v>2148363</v>
      </c>
      <c r="G198" s="555">
        <f t="shared" si="23"/>
        <v>1.313658084694617E-2</v>
      </c>
      <c r="H198" s="741">
        <f t="shared" si="24"/>
        <v>99.915827843179613</v>
      </c>
      <c r="I198" s="639" t="s">
        <v>496</v>
      </c>
      <c r="L198" s="553"/>
      <c r="M198" s="292"/>
      <c r="N198" s="554"/>
      <c r="O198" s="292"/>
      <c r="P198" s="2"/>
    </row>
    <row r="199" spans="1:16">
      <c r="A199" s="2"/>
      <c r="B199" s="396" t="s">
        <v>416</v>
      </c>
      <c r="C199" s="236">
        <v>36188</v>
      </c>
      <c r="D199" s="236">
        <v>21935444</v>
      </c>
      <c r="E199" s="254">
        <v>23381038</v>
      </c>
      <c r="F199" s="236">
        <f t="shared" si="22"/>
        <v>1445594</v>
      </c>
      <c r="G199" s="555">
        <f t="shared" si="23"/>
        <v>6.5902199198703245E-3</v>
      </c>
      <c r="H199" s="741">
        <f t="shared" si="24"/>
        <v>646.09920415607382</v>
      </c>
      <c r="I199" s="639" t="s">
        <v>496</v>
      </c>
      <c r="L199" s="553"/>
      <c r="M199" s="292"/>
      <c r="N199" s="554"/>
      <c r="O199" s="292"/>
      <c r="P199" s="2"/>
    </row>
    <row r="200" spans="1:16">
      <c r="A200" s="2"/>
      <c r="B200" s="392" t="s">
        <v>281</v>
      </c>
      <c r="C200" s="236">
        <v>143100</v>
      </c>
      <c r="D200" s="236">
        <v>6186152</v>
      </c>
      <c r="E200" s="254">
        <v>8481855</v>
      </c>
      <c r="F200" s="236">
        <f t="shared" si="22"/>
        <v>2295703</v>
      </c>
      <c r="G200" s="555">
        <f t="shared" si="23"/>
        <v>3.7110355516644274E-2</v>
      </c>
      <c r="H200" s="741">
        <f t="shared" si="24"/>
        <v>59.272222222222226</v>
      </c>
      <c r="I200" s="639" t="s">
        <v>540</v>
      </c>
      <c r="L200" s="553"/>
      <c r="M200" s="292"/>
      <c r="N200" s="554"/>
      <c r="O200" s="292"/>
      <c r="P200" s="2"/>
    </row>
    <row r="201" spans="1:16">
      <c r="A201" s="2"/>
      <c r="B201" s="392" t="s">
        <v>282</v>
      </c>
      <c r="C201" s="236">
        <v>945087</v>
      </c>
      <c r="D201" s="236">
        <v>33991590</v>
      </c>
      <c r="E201" s="254">
        <v>53470420</v>
      </c>
      <c r="F201" s="236">
        <f t="shared" si="22"/>
        <v>19478830</v>
      </c>
      <c r="G201" s="555">
        <f t="shared" si="23"/>
        <v>5.730485099402529E-2</v>
      </c>
      <c r="H201" s="741">
        <f t="shared" si="24"/>
        <v>56.577246327586771</v>
      </c>
      <c r="I201" s="639" t="s">
        <v>540</v>
      </c>
      <c r="L201" s="553"/>
      <c r="M201" s="292"/>
      <c r="N201" s="554"/>
      <c r="O201" s="292"/>
      <c r="P201" s="2"/>
    </row>
    <row r="202" spans="1:16">
      <c r="A202" s="2"/>
      <c r="B202" s="392" t="s">
        <v>144</v>
      </c>
      <c r="C202" s="236">
        <v>513120</v>
      </c>
      <c r="D202" s="236">
        <v>62693322</v>
      </c>
      <c r="E202" s="254">
        <v>67959359</v>
      </c>
      <c r="F202" s="236">
        <f t="shared" si="22"/>
        <v>5266037</v>
      </c>
      <c r="G202" s="555">
        <f t="shared" si="23"/>
        <v>8.3996777200608386E-3</v>
      </c>
      <c r="H202" s="741">
        <f t="shared" si="24"/>
        <v>132.44340310258809</v>
      </c>
      <c r="I202" s="639"/>
      <c r="L202" s="553"/>
      <c r="M202" s="292"/>
      <c r="N202" s="554"/>
      <c r="O202" s="292"/>
      <c r="P202" s="2"/>
    </row>
    <row r="203" spans="1:16">
      <c r="A203" s="2"/>
      <c r="B203" s="396" t="s">
        <v>283</v>
      </c>
      <c r="C203" s="236">
        <v>14874</v>
      </c>
      <c r="D203" s="236">
        <v>847185</v>
      </c>
      <c r="E203" s="254">
        <v>1245015</v>
      </c>
      <c r="F203" s="236">
        <f t="shared" si="22"/>
        <v>397830</v>
      </c>
      <c r="G203" s="555">
        <f t="shared" si="23"/>
        <v>4.6959046725331535E-2</v>
      </c>
      <c r="H203" s="741">
        <f t="shared" si="24"/>
        <v>83.704114562323511</v>
      </c>
      <c r="I203" s="639" t="s">
        <v>540</v>
      </c>
      <c r="L203" s="553"/>
      <c r="M203" s="292"/>
      <c r="N203" s="554"/>
      <c r="O203" s="292"/>
      <c r="P203" s="2"/>
    </row>
    <row r="204" spans="1:16">
      <c r="A204" s="2"/>
      <c r="B204" s="392" t="s">
        <v>284</v>
      </c>
      <c r="C204" s="236">
        <v>56785</v>
      </c>
      <c r="D204" s="236">
        <v>4874735</v>
      </c>
      <c r="E204" s="254">
        <v>7304578</v>
      </c>
      <c r="F204" s="236">
        <f t="shared" si="22"/>
        <v>2429843</v>
      </c>
      <c r="G204" s="555">
        <f t="shared" si="23"/>
        <v>4.9845642891357171E-2</v>
      </c>
      <c r="H204" s="741">
        <f t="shared" si="24"/>
        <v>128.63569604649115</v>
      </c>
      <c r="I204" s="639" t="s">
        <v>540</v>
      </c>
      <c r="L204" s="553"/>
      <c r="M204" s="292"/>
      <c r="N204" s="554"/>
      <c r="O204" s="292"/>
      <c r="P204" s="2"/>
    </row>
    <row r="205" spans="1:16">
      <c r="A205" s="2"/>
      <c r="B205" s="396" t="s">
        <v>417</v>
      </c>
      <c r="C205" s="236">
        <v>747</v>
      </c>
      <c r="D205" s="236">
        <v>97898</v>
      </c>
      <c r="E205" s="254">
        <v>106170</v>
      </c>
      <c r="F205" s="236">
        <f t="shared" si="22"/>
        <v>8272</v>
      </c>
      <c r="G205" s="555">
        <f t="shared" si="23"/>
        <v>8.449610819424299E-3</v>
      </c>
      <c r="H205" s="741">
        <f t="shared" si="24"/>
        <v>142.1285140562249</v>
      </c>
      <c r="I205" s="639" t="s">
        <v>497</v>
      </c>
      <c r="L205" s="553"/>
      <c r="M205" s="292"/>
      <c r="N205" s="554"/>
      <c r="O205" s="292"/>
      <c r="P205" s="2"/>
    </row>
    <row r="206" spans="1:16">
      <c r="A206" s="2"/>
      <c r="B206" s="392" t="s">
        <v>418</v>
      </c>
      <c r="C206" s="236">
        <v>5130</v>
      </c>
      <c r="D206" s="236">
        <v>1267980</v>
      </c>
      <c r="E206" s="254">
        <v>1360088</v>
      </c>
      <c r="F206" s="236">
        <f t="shared" si="22"/>
        <v>92108</v>
      </c>
      <c r="G206" s="555">
        <f t="shared" si="23"/>
        <v>7.2641524314263628E-3</v>
      </c>
      <c r="H206" s="741">
        <f t="shared" si="24"/>
        <v>265.1243664717349</v>
      </c>
      <c r="I206" s="639" t="s">
        <v>539</v>
      </c>
      <c r="L206" s="553"/>
      <c r="M206" s="2"/>
      <c r="N206" s="554"/>
      <c r="O206" s="292"/>
      <c r="P206" s="2"/>
    </row>
    <row r="207" spans="1:16">
      <c r="A207" s="2"/>
      <c r="B207" s="392" t="s">
        <v>190</v>
      </c>
      <c r="C207" s="236">
        <v>163610</v>
      </c>
      <c r="D207" s="236">
        <v>9552500</v>
      </c>
      <c r="E207" s="254">
        <v>11107800</v>
      </c>
      <c r="F207" s="236">
        <f t="shared" si="22"/>
        <v>1555300</v>
      </c>
      <c r="G207" s="555">
        <f t="shared" si="23"/>
        <v>1.62816016749542E-2</v>
      </c>
      <c r="H207" s="741">
        <f t="shared" si="24"/>
        <v>67.891938145590117</v>
      </c>
      <c r="I207" s="639"/>
      <c r="L207" s="553"/>
      <c r="M207" s="2"/>
      <c r="N207" s="2"/>
      <c r="O207" s="2"/>
      <c r="P207" s="2"/>
    </row>
    <row r="208" spans="1:16">
      <c r="A208" s="2"/>
      <c r="B208" s="392" t="s">
        <v>146</v>
      </c>
      <c r="C208" s="236">
        <v>783562</v>
      </c>
      <c r="D208" s="236">
        <v>63240157</v>
      </c>
      <c r="E208" s="254">
        <v>78665830</v>
      </c>
      <c r="F208" s="236">
        <f t="shared" si="22"/>
        <v>15425673</v>
      </c>
      <c r="G208" s="555">
        <f t="shared" si="23"/>
        <v>2.4392211739765288E-2</v>
      </c>
      <c r="H208" s="741">
        <f t="shared" si="24"/>
        <v>100.39515698821536</v>
      </c>
      <c r="I208" s="639"/>
      <c r="L208" s="2"/>
      <c r="M208" s="2"/>
      <c r="N208" s="2"/>
      <c r="O208" s="2"/>
      <c r="P208" s="2"/>
    </row>
    <row r="209" spans="1:16">
      <c r="A209" s="2"/>
      <c r="B209" s="392" t="s">
        <v>101</v>
      </c>
      <c r="C209" s="236">
        <v>488100</v>
      </c>
      <c r="D209" s="236">
        <v>4501419</v>
      </c>
      <c r="E209" s="254">
        <v>5373502</v>
      </c>
      <c r="F209" s="236">
        <f t="shared" si="22"/>
        <v>872083</v>
      </c>
      <c r="G209" s="555">
        <f t="shared" si="23"/>
        <v>1.9373513107755577E-2</v>
      </c>
      <c r="H209" s="741">
        <f t="shared" si="24"/>
        <v>11.00901864372055</v>
      </c>
      <c r="I209" s="639"/>
      <c r="L209" s="2"/>
      <c r="M209" s="2"/>
      <c r="N209" s="2"/>
      <c r="O209" s="2"/>
      <c r="P209" s="2"/>
    </row>
    <row r="210" spans="1:16">
      <c r="A210" s="2"/>
      <c r="B210" s="392" t="s">
        <v>285</v>
      </c>
      <c r="C210" s="236">
        <v>241038</v>
      </c>
      <c r="D210" s="236">
        <v>23757636</v>
      </c>
      <c r="E210" s="254">
        <v>39032383</v>
      </c>
      <c r="F210" s="236">
        <f t="shared" si="22"/>
        <v>15274747</v>
      </c>
      <c r="G210" s="555">
        <f t="shared" si="23"/>
        <v>6.42940526574277E-2</v>
      </c>
      <c r="H210" s="741">
        <f t="shared" si="24"/>
        <v>161.93456218521561</v>
      </c>
      <c r="I210" s="639" t="s">
        <v>540</v>
      </c>
      <c r="L210" s="2"/>
      <c r="M210" s="2"/>
      <c r="N210" s="2"/>
      <c r="O210" s="2"/>
      <c r="P210" s="2"/>
    </row>
    <row r="211" spans="1:16">
      <c r="A211" s="2"/>
      <c r="B211" s="392" t="s">
        <v>214</v>
      </c>
      <c r="C211" s="236">
        <v>603500</v>
      </c>
      <c r="D211" s="236">
        <v>49175848</v>
      </c>
      <c r="E211" s="254">
        <v>45198200</v>
      </c>
      <c r="F211" s="236">
        <f t="shared" si="22"/>
        <v>-3977648</v>
      </c>
      <c r="G211" s="555">
        <f t="shared" si="23"/>
        <v>-8.0886210645518507E-3</v>
      </c>
      <c r="H211" s="741">
        <f t="shared" si="24"/>
        <v>74.893454846727423</v>
      </c>
      <c r="I211" s="639"/>
      <c r="L211" s="2"/>
      <c r="M211" s="2"/>
      <c r="N211" s="2"/>
      <c r="O211" s="2"/>
      <c r="P211" s="2"/>
    </row>
    <row r="212" spans="1:16">
      <c r="A212" s="2"/>
      <c r="B212" s="396" t="s">
        <v>43</v>
      </c>
      <c r="C212" s="236">
        <v>83600</v>
      </c>
      <c r="D212" s="236">
        <v>3050128</v>
      </c>
      <c r="E212" s="254">
        <v>9156963</v>
      </c>
      <c r="F212" s="236">
        <f t="shared" si="22"/>
        <v>6106835</v>
      </c>
      <c r="G212" s="555">
        <f t="shared" si="23"/>
        <v>0.20021569586587842</v>
      </c>
      <c r="H212" s="741">
        <f t="shared" si="24"/>
        <v>109.53305023923446</v>
      </c>
      <c r="I212" s="639" t="s">
        <v>539</v>
      </c>
      <c r="L212" s="2"/>
      <c r="M212" s="2"/>
      <c r="N212" s="2"/>
      <c r="O212" s="2"/>
      <c r="P212" s="2"/>
    </row>
    <row r="213" spans="1:16">
      <c r="A213" s="2"/>
      <c r="B213" s="392" t="s">
        <v>109</v>
      </c>
      <c r="C213" s="236">
        <v>242900</v>
      </c>
      <c r="D213" s="236">
        <v>58892514</v>
      </c>
      <c r="E213" s="254">
        <v>65138232</v>
      </c>
      <c r="F213" s="236">
        <f t="shared" si="22"/>
        <v>6245718</v>
      </c>
      <c r="G213" s="555">
        <f t="shared" si="23"/>
        <v>1.0605283381178124E-2</v>
      </c>
      <c r="H213" s="741">
        <f t="shared" si="24"/>
        <v>268.16892548373818</v>
      </c>
      <c r="I213" s="639"/>
      <c r="L213" s="2"/>
      <c r="M213" s="2"/>
      <c r="N213" s="2"/>
      <c r="O213" s="2"/>
      <c r="P213" s="2"/>
    </row>
    <row r="214" spans="1:16">
      <c r="A214" s="2"/>
      <c r="B214" s="392" t="s">
        <v>49</v>
      </c>
      <c r="C214" s="236">
        <v>9629091</v>
      </c>
      <c r="D214" s="567">
        <v>282162411</v>
      </c>
      <c r="E214" s="254">
        <v>321418820</v>
      </c>
      <c r="F214" s="236">
        <f t="shared" si="22"/>
        <v>39256409</v>
      </c>
      <c r="G214" s="555">
        <f t="shared" si="23"/>
        <v>1.3912699732353789E-2</v>
      </c>
      <c r="H214" s="741">
        <f t="shared" si="24"/>
        <v>33.379975326850683</v>
      </c>
      <c r="I214" s="639" t="s">
        <v>538</v>
      </c>
      <c r="L214" s="2"/>
      <c r="M214" s="2"/>
      <c r="N214" s="2"/>
      <c r="O214" s="2"/>
      <c r="P214" s="2"/>
    </row>
    <row r="215" spans="1:16">
      <c r="A215" s="2"/>
      <c r="B215" s="392" t="s">
        <v>194</v>
      </c>
      <c r="C215" s="236">
        <v>176215</v>
      </c>
      <c r="D215" s="567">
        <v>3321242</v>
      </c>
      <c r="E215" s="254">
        <v>3431555</v>
      </c>
      <c r="F215" s="236">
        <f t="shared" ref="F215:F246" si="25">E215-D215</f>
        <v>110313</v>
      </c>
      <c r="G215" s="555">
        <f t="shared" ref="G215:G246" si="26">F215/D215/10</f>
        <v>3.321438184871804E-3</v>
      </c>
      <c r="H215" s="741">
        <f t="shared" si="24"/>
        <v>19.473682717135318</v>
      </c>
      <c r="I215" s="639"/>
      <c r="L215" s="2"/>
      <c r="M215" s="2"/>
      <c r="N215" s="2"/>
      <c r="O215" s="2"/>
      <c r="P215" s="2"/>
    </row>
    <row r="216" spans="1:16">
      <c r="A216" s="2"/>
      <c r="B216" s="392" t="s">
        <v>196</v>
      </c>
      <c r="C216" s="236">
        <v>447400</v>
      </c>
      <c r="D216" s="236">
        <v>24650400</v>
      </c>
      <c r="E216" s="254">
        <v>31299500</v>
      </c>
      <c r="F216" s="236">
        <f t="shared" si="25"/>
        <v>6649100</v>
      </c>
      <c r="G216" s="555">
        <f t="shared" si="26"/>
        <v>2.6973598805698894E-2</v>
      </c>
      <c r="H216" s="741">
        <f t="shared" si="24"/>
        <v>69.958649977648633</v>
      </c>
      <c r="I216" s="639"/>
      <c r="L216" s="2"/>
      <c r="M216" s="2"/>
      <c r="N216" s="2"/>
      <c r="O216" s="2"/>
      <c r="P216" s="2"/>
    </row>
    <row r="217" spans="1:16">
      <c r="A217" s="2"/>
      <c r="B217" s="396" t="s">
        <v>419</v>
      </c>
      <c r="C217" s="236">
        <v>12189</v>
      </c>
      <c r="D217" s="236">
        <v>185058</v>
      </c>
      <c r="E217" s="254">
        <v>264652</v>
      </c>
      <c r="F217" s="236">
        <f t="shared" si="25"/>
        <v>79594</v>
      </c>
      <c r="G217" s="555">
        <f t="shared" si="26"/>
        <v>4.3010299473678522E-2</v>
      </c>
      <c r="H217" s="741">
        <f t="shared" si="24"/>
        <v>21.712363606530477</v>
      </c>
      <c r="I217" s="639" t="s">
        <v>496</v>
      </c>
      <c r="L217" s="2"/>
      <c r="M217" s="2"/>
      <c r="N217" s="2"/>
      <c r="O217" s="2"/>
      <c r="P217" s="2"/>
    </row>
    <row r="218" spans="1:16">
      <c r="A218" s="2"/>
      <c r="B218" s="392" t="s">
        <v>115</v>
      </c>
      <c r="C218" s="236">
        <v>912050</v>
      </c>
      <c r="D218" s="236">
        <v>24481477</v>
      </c>
      <c r="E218" s="254">
        <v>31108083</v>
      </c>
      <c r="F218" s="236">
        <f t="shared" si="25"/>
        <v>6626606</v>
      </c>
      <c r="G218" s="555">
        <f t="shared" si="26"/>
        <v>2.7067835817258901E-2</v>
      </c>
      <c r="H218" s="741">
        <f t="shared" si="24"/>
        <v>34.107870182555779</v>
      </c>
      <c r="I218" s="639"/>
      <c r="L218" s="2"/>
      <c r="M218" s="2"/>
      <c r="N218" s="2"/>
      <c r="O218" s="2"/>
      <c r="P218" s="2"/>
    </row>
    <row r="219" spans="1:16">
      <c r="A219" s="2"/>
      <c r="B219" s="392" t="s">
        <v>220</v>
      </c>
      <c r="C219" s="236">
        <v>331689</v>
      </c>
      <c r="D219" s="236">
        <v>77630900</v>
      </c>
      <c r="E219" s="254">
        <v>91703800</v>
      </c>
      <c r="F219" s="236">
        <f t="shared" si="25"/>
        <v>14072900</v>
      </c>
      <c r="G219" s="555">
        <f t="shared" si="26"/>
        <v>1.8127961932684022E-2</v>
      </c>
      <c r="H219" s="741">
        <f t="shared" si="24"/>
        <v>276.47525242018878</v>
      </c>
      <c r="I219" s="639"/>
      <c r="L219" s="2"/>
      <c r="M219" s="2"/>
      <c r="N219" s="2"/>
      <c r="O219" s="2"/>
      <c r="P219" s="2"/>
    </row>
    <row r="220" spans="1:16">
      <c r="A220" s="2"/>
      <c r="B220" s="392" t="s">
        <v>286</v>
      </c>
      <c r="C220" s="236">
        <v>527968</v>
      </c>
      <c r="D220" s="236">
        <v>17795219</v>
      </c>
      <c r="E220" s="254">
        <v>26832215</v>
      </c>
      <c r="F220" s="236">
        <f t="shared" si="25"/>
        <v>9036996</v>
      </c>
      <c r="G220" s="555">
        <f t="shared" si="26"/>
        <v>5.0783280610370685E-2</v>
      </c>
      <c r="H220" s="741">
        <f t="shared" si="24"/>
        <v>50.821669116310076</v>
      </c>
      <c r="I220" s="639" t="s">
        <v>540</v>
      </c>
      <c r="L220" s="2"/>
      <c r="M220" s="2"/>
      <c r="N220" s="2"/>
      <c r="O220" s="2"/>
      <c r="P220" s="2"/>
    </row>
    <row r="221" spans="1:16">
      <c r="A221" s="2"/>
      <c r="B221" s="392" t="s">
        <v>287</v>
      </c>
      <c r="C221" s="236">
        <v>752618</v>
      </c>
      <c r="D221" s="236">
        <v>10585220</v>
      </c>
      <c r="E221" s="254">
        <v>16211767</v>
      </c>
      <c r="F221" s="236">
        <f t="shared" si="25"/>
        <v>5626547</v>
      </c>
      <c r="G221" s="555">
        <f t="shared" si="26"/>
        <v>5.315474784652563E-2</v>
      </c>
      <c r="H221" s="741">
        <f t="shared" si="24"/>
        <v>21.540498632772536</v>
      </c>
      <c r="I221" s="639" t="s">
        <v>540</v>
      </c>
      <c r="L221" s="2"/>
      <c r="M221" s="2"/>
      <c r="N221" s="2"/>
      <c r="O221" s="2"/>
      <c r="P221" s="2"/>
    </row>
    <row r="222" spans="1:16">
      <c r="A222" s="2"/>
      <c r="B222" s="392" t="s">
        <v>288</v>
      </c>
      <c r="C222" s="236">
        <v>390757</v>
      </c>
      <c r="D222" s="236">
        <v>12499981</v>
      </c>
      <c r="E222" s="254">
        <v>15602751</v>
      </c>
      <c r="F222" s="236">
        <f t="shared" si="25"/>
        <v>3102770</v>
      </c>
      <c r="G222" s="555">
        <f t="shared" si="26"/>
        <v>2.482219772974055E-2</v>
      </c>
      <c r="H222" s="741">
        <f t="shared" si="24"/>
        <v>39.929549566610454</v>
      </c>
      <c r="I222" s="639" t="s">
        <v>540</v>
      </c>
      <c r="L222" s="2"/>
      <c r="M222" s="2"/>
      <c r="N222" s="2"/>
      <c r="O222" s="2"/>
      <c r="P222" s="2"/>
    </row>
    <row r="223" spans="1:16">
      <c r="A223" s="2"/>
      <c r="B223" s="2"/>
      <c r="C223" s="2"/>
      <c r="D223" s="2"/>
      <c r="E223" s="2"/>
      <c r="F223" s="2"/>
      <c r="G223" s="2"/>
      <c r="H223" s="2"/>
      <c r="I223" s="2"/>
      <c r="L223" s="2"/>
      <c r="M223" s="2"/>
      <c r="N223" s="2"/>
      <c r="O223" s="2"/>
      <c r="P223" s="2"/>
    </row>
    <row r="224" spans="1:16">
      <c r="A224" s="2"/>
      <c r="B224" s="2"/>
      <c r="C224" s="2"/>
      <c r="D224" s="2"/>
      <c r="E224" s="2"/>
      <c r="F224" s="2"/>
      <c r="G224" s="2"/>
      <c r="H224" s="2"/>
      <c r="I224" s="2"/>
      <c r="L224" s="2"/>
      <c r="M224" s="2"/>
      <c r="N224" s="2"/>
      <c r="O224" s="2"/>
      <c r="P224" s="2"/>
    </row>
    <row r="225" spans="1:16">
      <c r="A225" s="2"/>
      <c r="B225" s="2"/>
      <c r="C225" s="2"/>
      <c r="D225" s="2"/>
      <c r="E225" s="2"/>
      <c r="F225" s="2"/>
      <c r="G225" s="2"/>
      <c r="H225" s="2"/>
      <c r="I225" s="2"/>
      <c r="L225" s="2"/>
      <c r="M225" s="2"/>
      <c r="N225" s="2"/>
      <c r="O225" s="2"/>
      <c r="P225" s="2"/>
    </row>
    <row r="226" spans="1:16">
      <c r="L226" s="2"/>
      <c r="M226" s="2"/>
      <c r="N226" s="2"/>
      <c r="O226" s="2"/>
      <c r="P226" s="2"/>
    </row>
    <row r="227" spans="1:16">
      <c r="L227" s="2"/>
      <c r="M227" s="2"/>
      <c r="N227" s="2"/>
      <c r="O227" s="2"/>
      <c r="P227" s="2"/>
    </row>
    <row r="228" spans="1:16">
      <c r="L228" s="2"/>
      <c r="M228" s="2"/>
      <c r="N228" s="2"/>
      <c r="O228" s="2"/>
      <c r="P228" s="2"/>
    </row>
    <row r="229" spans="1:16">
      <c r="L229" s="2"/>
      <c r="M229" s="2"/>
      <c r="N229" s="2"/>
      <c r="O229" s="2"/>
      <c r="P229" s="2"/>
    </row>
    <row r="230" spans="1:16">
      <c r="L230" s="2"/>
      <c r="M230" s="2"/>
      <c r="N230" s="2"/>
      <c r="O230" s="2"/>
      <c r="P230" s="2"/>
    </row>
    <row r="231" spans="1:16">
      <c r="J231" s="2"/>
      <c r="K231" s="2"/>
      <c r="L231" s="2"/>
      <c r="M231" s="2"/>
      <c r="N231" s="2"/>
      <c r="O231" s="2"/>
      <c r="P231" s="2"/>
    </row>
    <row r="232" spans="1:16">
      <c r="J232" s="2"/>
      <c r="K232" s="2"/>
      <c r="L232" s="2"/>
      <c r="M232" s="2"/>
      <c r="N232" s="2"/>
      <c r="O232" s="2"/>
      <c r="P232" s="2"/>
    </row>
    <row r="233" spans="1:16">
      <c r="J233" s="2"/>
      <c r="K233" s="2"/>
      <c r="L233" s="2"/>
      <c r="M233" s="2"/>
      <c r="N233" s="2"/>
      <c r="O233" s="2"/>
      <c r="P233" s="2"/>
    </row>
  </sheetData>
  <autoFilter ref="B22:I222"/>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X130"/>
  <sheetViews>
    <sheetView workbookViewId="0">
      <selection activeCell="A2" sqref="A2:H2"/>
    </sheetView>
  </sheetViews>
  <sheetFormatPr defaultRowHeight="15"/>
  <cols>
    <col min="1" max="1" width="16.28515625" customWidth="1"/>
    <col min="2" max="58" width="11" bestFit="1" customWidth="1"/>
    <col min="59" max="177" width="9.28515625" bestFit="1" customWidth="1"/>
  </cols>
  <sheetData>
    <row r="1" spans="1:180">
      <c r="A1" s="44"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row>
    <row r="2" spans="1:180" ht="15.75">
      <c r="A2" s="47" t="s">
        <v>494</v>
      </c>
      <c r="B2" s="70"/>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row>
    <row r="3" spans="1:180">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row>
    <row r="4" spans="1:180">
      <c r="A4" s="2"/>
      <c r="B4" s="2"/>
      <c r="C4" s="2"/>
      <c r="D4" s="2"/>
      <c r="E4" s="2"/>
      <c r="F4" s="2"/>
      <c r="G4" s="2"/>
      <c r="H4" s="2"/>
      <c r="I4" s="7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row>
    <row r="5" spans="1:180">
      <c r="A5" s="598" t="s">
        <v>484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row>
    <row r="6" spans="1:180">
      <c r="A6" s="598" t="s">
        <v>485</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row>
    <row r="7" spans="1:180">
      <c r="A7" s="2"/>
      <c r="B7" s="629">
        <v>1960</v>
      </c>
      <c r="C7" s="629">
        <v>1961</v>
      </c>
      <c r="D7" s="629">
        <v>1962</v>
      </c>
      <c r="E7" s="629">
        <v>1963</v>
      </c>
      <c r="F7" s="629">
        <v>1964</v>
      </c>
      <c r="G7" s="629">
        <v>1965</v>
      </c>
      <c r="H7" s="629">
        <v>1966</v>
      </c>
      <c r="I7" s="629">
        <v>1967</v>
      </c>
      <c r="J7" s="629">
        <v>1968</v>
      </c>
      <c r="K7" s="629">
        <v>1969</v>
      </c>
      <c r="L7" s="629">
        <v>1970</v>
      </c>
      <c r="M7" s="629">
        <v>1971</v>
      </c>
      <c r="N7" s="629">
        <v>1972</v>
      </c>
      <c r="O7" s="629">
        <v>1973</v>
      </c>
      <c r="P7" s="629">
        <v>1974</v>
      </c>
      <c r="Q7" s="629">
        <v>1975</v>
      </c>
      <c r="R7" s="629">
        <v>1976</v>
      </c>
      <c r="S7" s="629">
        <v>1977</v>
      </c>
      <c r="T7" s="629">
        <v>1978</v>
      </c>
      <c r="U7" s="629">
        <v>1979</v>
      </c>
      <c r="V7" s="629">
        <v>1980</v>
      </c>
      <c r="W7" s="629">
        <v>1981</v>
      </c>
      <c r="X7" s="629">
        <v>1982</v>
      </c>
      <c r="Y7" s="629">
        <v>1983</v>
      </c>
      <c r="Z7" s="629">
        <v>1984</v>
      </c>
      <c r="AA7" s="629">
        <v>1985</v>
      </c>
      <c r="AB7" s="629">
        <v>1986</v>
      </c>
      <c r="AC7" s="629">
        <v>1987</v>
      </c>
      <c r="AD7" s="629">
        <v>1988</v>
      </c>
      <c r="AE7" s="629">
        <v>1989</v>
      </c>
      <c r="AF7" s="629">
        <v>1990</v>
      </c>
      <c r="AG7" s="629">
        <v>1991</v>
      </c>
      <c r="AH7" s="629">
        <v>1992</v>
      </c>
      <c r="AI7" s="629">
        <v>1993</v>
      </c>
      <c r="AJ7" s="629">
        <v>1994</v>
      </c>
      <c r="AK7" s="629">
        <v>1995</v>
      </c>
      <c r="AL7" s="629">
        <v>1996</v>
      </c>
      <c r="AM7" s="629">
        <v>1997</v>
      </c>
      <c r="AN7" s="629">
        <v>1998</v>
      </c>
      <c r="AO7" s="629">
        <v>1999</v>
      </c>
      <c r="AP7" s="629">
        <v>2000</v>
      </c>
      <c r="AQ7" s="629">
        <v>2001</v>
      </c>
      <c r="AR7" s="629">
        <v>2002</v>
      </c>
      <c r="AS7" s="629">
        <v>2003</v>
      </c>
      <c r="AT7" s="629">
        <v>2004</v>
      </c>
      <c r="AU7" s="629">
        <v>2005</v>
      </c>
      <c r="AV7" s="629">
        <v>2006</v>
      </c>
      <c r="AW7" s="629">
        <v>2007</v>
      </c>
      <c r="AX7" s="629">
        <v>2008</v>
      </c>
      <c r="AY7" s="629">
        <v>2009</v>
      </c>
      <c r="AZ7" s="629">
        <v>2010</v>
      </c>
      <c r="BA7" s="629">
        <v>2011</v>
      </c>
      <c r="BB7" s="629">
        <v>2012</v>
      </c>
      <c r="BC7" s="629">
        <v>2013</v>
      </c>
      <c r="BD7" s="629">
        <v>2014</v>
      </c>
      <c r="BE7" s="629">
        <v>2015</v>
      </c>
      <c r="BF7" s="629">
        <v>2016</v>
      </c>
      <c r="BG7" s="629">
        <v>2017</v>
      </c>
      <c r="BH7" s="629">
        <v>2018</v>
      </c>
      <c r="BI7" s="629">
        <v>2019</v>
      </c>
      <c r="BJ7" s="629">
        <v>2020</v>
      </c>
      <c r="BK7" s="629">
        <v>2021</v>
      </c>
      <c r="BL7" s="629">
        <v>2022</v>
      </c>
      <c r="BM7" s="629">
        <v>2023</v>
      </c>
      <c r="BN7" s="629">
        <v>2024</v>
      </c>
      <c r="BO7" s="629">
        <v>2025</v>
      </c>
      <c r="BP7" s="629">
        <v>2026</v>
      </c>
      <c r="BQ7" s="629">
        <v>2027</v>
      </c>
      <c r="BR7" s="629">
        <v>2028</v>
      </c>
      <c r="BS7" s="629">
        <v>2029</v>
      </c>
      <c r="BT7" s="629">
        <v>2030</v>
      </c>
      <c r="BU7" s="629">
        <v>2031</v>
      </c>
      <c r="BV7" s="629">
        <v>2032</v>
      </c>
      <c r="BW7" s="629">
        <v>2033</v>
      </c>
      <c r="BX7" s="629">
        <v>2034</v>
      </c>
      <c r="BY7" s="629">
        <v>2035</v>
      </c>
      <c r="BZ7" s="629">
        <v>2036</v>
      </c>
      <c r="CA7" s="629">
        <v>2037</v>
      </c>
      <c r="CB7" s="629">
        <v>2038</v>
      </c>
      <c r="CC7" s="629">
        <v>2039</v>
      </c>
      <c r="CD7" s="629">
        <v>2040</v>
      </c>
      <c r="CE7" s="629">
        <v>2041</v>
      </c>
      <c r="CF7" s="629">
        <v>2042</v>
      </c>
      <c r="CG7" s="629">
        <v>2043</v>
      </c>
      <c r="CH7" s="629">
        <v>2044</v>
      </c>
      <c r="CI7" s="629">
        <v>2045</v>
      </c>
      <c r="CJ7" s="629">
        <v>2046</v>
      </c>
      <c r="CK7" s="629">
        <v>2047</v>
      </c>
      <c r="CL7" s="629">
        <v>2048</v>
      </c>
      <c r="CM7" s="629">
        <v>2049</v>
      </c>
      <c r="CN7" s="629">
        <v>2050</v>
      </c>
      <c r="CO7" s="629">
        <v>2051</v>
      </c>
      <c r="CP7" s="629">
        <v>2052</v>
      </c>
      <c r="CQ7" s="629">
        <v>2053</v>
      </c>
      <c r="CR7" s="629">
        <v>2054</v>
      </c>
      <c r="CS7" s="629">
        <v>2055</v>
      </c>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row>
    <row r="8" spans="1:180">
      <c r="A8" s="599" t="s">
        <v>486</v>
      </c>
      <c r="B8" s="600">
        <v>316.91000000000003</v>
      </c>
      <c r="C8" s="600">
        <v>317.64</v>
      </c>
      <c r="D8" s="600">
        <v>318.45</v>
      </c>
      <c r="E8" s="600">
        <v>318.99</v>
      </c>
      <c r="F8" s="600">
        <v>319.62</v>
      </c>
      <c r="G8" s="600">
        <v>320.04000000000002</v>
      </c>
      <c r="H8" s="600">
        <v>321.38</v>
      </c>
      <c r="I8" s="600">
        <v>322.16000000000003</v>
      </c>
      <c r="J8" s="600">
        <v>323.04000000000002</v>
      </c>
      <c r="K8" s="600">
        <v>324.62</v>
      </c>
      <c r="L8" s="600">
        <v>325.68</v>
      </c>
      <c r="M8" s="600">
        <v>326.32</v>
      </c>
      <c r="N8" s="600">
        <v>327.45</v>
      </c>
      <c r="O8" s="600">
        <v>329.68</v>
      </c>
      <c r="P8" s="600">
        <v>330.18</v>
      </c>
      <c r="Q8" s="600">
        <v>331.08</v>
      </c>
      <c r="R8" s="600">
        <v>332.05</v>
      </c>
      <c r="S8" s="600">
        <v>333.78</v>
      </c>
      <c r="T8" s="600">
        <v>335.41</v>
      </c>
      <c r="U8" s="600">
        <v>336.78</v>
      </c>
      <c r="V8" s="600">
        <v>338.68</v>
      </c>
      <c r="W8" s="600">
        <v>340.1</v>
      </c>
      <c r="X8" s="600">
        <v>341.44</v>
      </c>
      <c r="Y8" s="600">
        <v>343.03</v>
      </c>
      <c r="Z8" s="600">
        <v>344.58</v>
      </c>
      <c r="AA8" s="600">
        <v>346.04</v>
      </c>
      <c r="AB8" s="600">
        <v>347.39</v>
      </c>
      <c r="AC8" s="600">
        <v>349.16</v>
      </c>
      <c r="AD8" s="600">
        <v>351.56</v>
      </c>
      <c r="AE8" s="600">
        <v>353.07</v>
      </c>
      <c r="AF8" s="600">
        <v>354.35</v>
      </c>
      <c r="AG8" s="600">
        <v>355.57</v>
      </c>
      <c r="AH8" s="600">
        <v>356.38</v>
      </c>
      <c r="AI8" s="600">
        <v>357.07</v>
      </c>
      <c r="AJ8" s="600">
        <v>358.82</v>
      </c>
      <c r="AK8" s="600">
        <v>360.8</v>
      </c>
      <c r="AL8" s="600">
        <v>362.59</v>
      </c>
      <c r="AM8" s="600">
        <v>363.71</v>
      </c>
      <c r="AN8" s="600">
        <v>366.65</v>
      </c>
      <c r="AO8" s="600">
        <v>368.33</v>
      </c>
      <c r="AP8" s="600">
        <v>369.52</v>
      </c>
      <c r="AQ8" s="600">
        <v>371.13</v>
      </c>
      <c r="AR8" s="600">
        <v>373.22</v>
      </c>
      <c r="AS8" s="600">
        <v>375.77</v>
      </c>
      <c r="AT8" s="600">
        <v>377.49</v>
      </c>
      <c r="AU8" s="600">
        <v>379.8</v>
      </c>
      <c r="AV8" s="600">
        <v>381.9</v>
      </c>
      <c r="AW8" s="600">
        <v>383.77</v>
      </c>
      <c r="AX8" s="600">
        <v>385.59</v>
      </c>
      <c r="AY8" s="600">
        <v>387.37</v>
      </c>
      <c r="AZ8" s="600">
        <v>389.85</v>
      </c>
      <c r="BA8" s="600">
        <v>391.63</v>
      </c>
      <c r="BB8" s="600">
        <v>393.82</v>
      </c>
      <c r="BC8" s="600">
        <v>396.48</v>
      </c>
      <c r="BD8" s="600">
        <v>398.61</v>
      </c>
      <c r="BE8" s="600">
        <v>400.83</v>
      </c>
      <c r="BF8" s="600">
        <v>404.21</v>
      </c>
      <c r="BG8" s="600"/>
      <c r="BH8" s="600"/>
      <c r="BI8" s="600"/>
      <c r="BJ8" s="600"/>
      <c r="BK8" s="600"/>
      <c r="BL8" s="600"/>
      <c r="BM8" s="600"/>
      <c r="BN8" s="600"/>
      <c r="BO8" s="600"/>
      <c r="BP8" s="600"/>
      <c r="BQ8" s="600"/>
      <c r="BR8" s="600"/>
      <c r="BS8" s="600"/>
      <c r="BT8" s="600"/>
      <c r="BU8" s="600"/>
      <c r="BV8" s="600"/>
      <c r="BW8" s="600"/>
      <c r="BX8" s="600"/>
      <c r="BY8" s="600"/>
      <c r="BZ8" s="600"/>
      <c r="CA8" s="600"/>
      <c r="CB8" s="600"/>
      <c r="CC8" s="600"/>
      <c r="CD8" s="600"/>
      <c r="CE8" s="600"/>
      <c r="CF8" s="600"/>
      <c r="CG8" s="600"/>
      <c r="CH8" s="600"/>
      <c r="CI8" s="600"/>
      <c r="CJ8" s="600"/>
      <c r="CK8" s="600"/>
      <c r="CL8" s="600"/>
      <c r="CM8" s="600"/>
      <c r="CN8" s="600"/>
      <c r="CO8" s="600"/>
      <c r="CP8" s="600"/>
      <c r="CQ8" s="600"/>
      <c r="CR8" s="600"/>
      <c r="CS8" s="600"/>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row>
    <row r="9" spans="1:180">
      <c r="A9" s="2"/>
      <c r="B9" s="425">
        <v>1960</v>
      </c>
      <c r="C9" s="425">
        <v>1961</v>
      </c>
      <c r="D9" s="425">
        <v>1962</v>
      </c>
      <c r="E9" s="425">
        <v>1963</v>
      </c>
      <c r="F9" s="425">
        <v>1964</v>
      </c>
      <c r="G9" s="425">
        <v>1965</v>
      </c>
      <c r="H9" s="425">
        <v>1966</v>
      </c>
      <c r="I9" s="425">
        <v>1967</v>
      </c>
      <c r="J9" s="425">
        <v>1968</v>
      </c>
      <c r="K9" s="425">
        <v>1969</v>
      </c>
      <c r="L9" s="425">
        <v>1970</v>
      </c>
      <c r="M9" s="425">
        <v>1971</v>
      </c>
      <c r="N9" s="425">
        <v>1972</v>
      </c>
      <c r="O9" s="425">
        <v>1973</v>
      </c>
      <c r="P9" s="425">
        <v>1974</v>
      </c>
      <c r="Q9" s="425">
        <v>1975</v>
      </c>
      <c r="R9" s="425">
        <v>1976</v>
      </c>
      <c r="S9" s="425">
        <v>1977</v>
      </c>
      <c r="T9" s="425">
        <v>1978</v>
      </c>
      <c r="U9" s="425">
        <v>1979</v>
      </c>
      <c r="V9" s="425">
        <v>1980</v>
      </c>
      <c r="W9" s="425">
        <v>1981</v>
      </c>
      <c r="X9" s="425">
        <v>1982</v>
      </c>
      <c r="Y9" s="425">
        <v>1983</v>
      </c>
      <c r="Z9" s="425">
        <v>1984</v>
      </c>
      <c r="AA9" s="425">
        <v>1985</v>
      </c>
      <c r="AB9" s="425">
        <v>1986</v>
      </c>
      <c r="AC9" s="425">
        <v>1987</v>
      </c>
      <c r="AD9" s="425">
        <v>1988</v>
      </c>
      <c r="AE9" s="425">
        <v>1989</v>
      </c>
      <c r="AF9" s="425">
        <v>1990</v>
      </c>
      <c r="AG9" s="425">
        <v>1991</v>
      </c>
      <c r="AH9" s="425">
        <v>1992</v>
      </c>
      <c r="AI9" s="425">
        <v>1993</v>
      </c>
      <c r="AJ9" s="425">
        <v>1994</v>
      </c>
      <c r="AK9" s="425">
        <v>1995</v>
      </c>
      <c r="AL9" s="425">
        <v>1996</v>
      </c>
      <c r="AM9" s="425">
        <v>1997</v>
      </c>
      <c r="AN9" s="425">
        <v>1998</v>
      </c>
      <c r="AO9" s="425">
        <v>1999</v>
      </c>
      <c r="AP9" s="425">
        <v>2000</v>
      </c>
      <c r="AQ9" s="425">
        <v>2001</v>
      </c>
      <c r="AR9" s="425">
        <v>2002</v>
      </c>
      <c r="AS9" s="425">
        <v>2003</v>
      </c>
      <c r="AT9" s="425">
        <v>2004</v>
      </c>
      <c r="AU9" s="425">
        <v>2005</v>
      </c>
      <c r="AV9" s="425">
        <v>2006</v>
      </c>
      <c r="AW9" s="425">
        <v>2007</v>
      </c>
      <c r="AX9" s="425">
        <v>2008</v>
      </c>
      <c r="AY9" s="425">
        <v>2009</v>
      </c>
      <c r="AZ9" s="425">
        <v>2010</v>
      </c>
      <c r="BA9" s="425">
        <v>2011</v>
      </c>
      <c r="BB9" s="425">
        <v>2012</v>
      </c>
      <c r="BC9" s="425">
        <v>2013</v>
      </c>
      <c r="BD9" s="425">
        <v>2014</v>
      </c>
      <c r="BE9" s="425">
        <v>2015</v>
      </c>
      <c r="BF9" s="425">
        <v>2016</v>
      </c>
      <c r="BG9" s="425">
        <v>2017</v>
      </c>
      <c r="BH9" s="425">
        <v>2018</v>
      </c>
      <c r="BI9" s="425">
        <v>2019</v>
      </c>
      <c r="BJ9" s="425">
        <v>2020</v>
      </c>
      <c r="BK9" s="425">
        <v>2021</v>
      </c>
      <c r="BL9" s="425">
        <v>2022</v>
      </c>
      <c r="BM9" s="425">
        <v>2023</v>
      </c>
      <c r="BN9" s="425">
        <v>2024</v>
      </c>
      <c r="BO9" s="425">
        <v>2025</v>
      </c>
      <c r="BP9" s="425">
        <v>2026</v>
      </c>
      <c r="BQ9" s="425">
        <v>2027</v>
      </c>
      <c r="BR9" s="425">
        <v>2028</v>
      </c>
      <c r="BS9" s="425">
        <v>2029</v>
      </c>
      <c r="BT9" s="425">
        <v>2030</v>
      </c>
      <c r="BU9" s="425">
        <v>2031</v>
      </c>
      <c r="BV9" s="425">
        <v>2032</v>
      </c>
      <c r="BW9" s="425">
        <v>2033</v>
      </c>
      <c r="BX9" s="425">
        <v>2034</v>
      </c>
      <c r="BY9" s="425">
        <v>2035</v>
      </c>
      <c r="BZ9" s="425">
        <v>2036</v>
      </c>
      <c r="CA9" s="425">
        <v>2037</v>
      </c>
      <c r="CB9" s="425">
        <v>2038</v>
      </c>
      <c r="CC9" s="425">
        <v>2039</v>
      </c>
      <c r="CD9" s="425">
        <v>2040</v>
      </c>
      <c r="CE9" s="425">
        <v>2041</v>
      </c>
      <c r="CF9" s="425">
        <v>2042</v>
      </c>
      <c r="CG9" s="425">
        <v>2043</v>
      </c>
      <c r="CH9" s="425">
        <v>2044</v>
      </c>
      <c r="CI9" s="425">
        <v>2045</v>
      </c>
      <c r="CJ9" s="425">
        <v>2046</v>
      </c>
      <c r="CK9" s="425">
        <v>2047</v>
      </c>
      <c r="CL9" s="425">
        <v>2048</v>
      </c>
      <c r="CM9" s="425">
        <v>2049</v>
      </c>
      <c r="CN9" s="425">
        <v>2050</v>
      </c>
      <c r="CO9" s="425">
        <v>2051</v>
      </c>
      <c r="CP9" s="425">
        <v>2052</v>
      </c>
      <c r="CQ9" s="425">
        <v>2053</v>
      </c>
      <c r="CR9" s="425">
        <v>2054</v>
      </c>
      <c r="CS9" s="425">
        <v>2055</v>
      </c>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row>
    <row r="10" spans="1:180">
      <c r="A10" s="2"/>
      <c r="B10" s="505" t="s">
        <v>487</v>
      </c>
      <c r="C10" s="601">
        <f t="shared" ref="C10:BF10" si="0">C8-B8</f>
        <v>0.72999999999996135</v>
      </c>
      <c r="D10" s="601">
        <f t="shared" si="0"/>
        <v>0.81000000000000227</v>
      </c>
      <c r="E10" s="601">
        <f t="shared" si="0"/>
        <v>0.54000000000002046</v>
      </c>
      <c r="F10" s="601">
        <f t="shared" si="0"/>
        <v>0.62999999999999545</v>
      </c>
      <c r="G10" s="601">
        <f t="shared" si="0"/>
        <v>0.42000000000001592</v>
      </c>
      <c r="H10" s="601">
        <f t="shared" si="0"/>
        <v>1.339999999999975</v>
      </c>
      <c r="I10" s="601">
        <f t="shared" si="0"/>
        <v>0.78000000000002956</v>
      </c>
      <c r="J10" s="601">
        <f t="shared" si="0"/>
        <v>0.87999999999999545</v>
      </c>
      <c r="K10" s="601">
        <f t="shared" si="0"/>
        <v>1.5799999999999841</v>
      </c>
      <c r="L10" s="601">
        <f t="shared" si="0"/>
        <v>1.0600000000000023</v>
      </c>
      <c r="M10" s="601">
        <f t="shared" si="0"/>
        <v>0.63999999999998636</v>
      </c>
      <c r="N10" s="601">
        <f t="shared" si="0"/>
        <v>1.1299999999999955</v>
      </c>
      <c r="O10" s="601">
        <f t="shared" si="0"/>
        <v>2.2300000000000182</v>
      </c>
      <c r="P10" s="601">
        <f t="shared" si="0"/>
        <v>0.5</v>
      </c>
      <c r="Q10" s="601">
        <f t="shared" si="0"/>
        <v>0.89999999999997726</v>
      </c>
      <c r="R10" s="601">
        <f t="shared" si="0"/>
        <v>0.97000000000002728</v>
      </c>
      <c r="S10" s="601">
        <f t="shared" si="0"/>
        <v>1.7299999999999613</v>
      </c>
      <c r="T10" s="601">
        <f t="shared" si="0"/>
        <v>1.6300000000000523</v>
      </c>
      <c r="U10" s="601">
        <f t="shared" si="0"/>
        <v>1.3699999999999477</v>
      </c>
      <c r="V10" s="601">
        <f t="shared" si="0"/>
        <v>1.9000000000000341</v>
      </c>
      <c r="W10" s="601">
        <f t="shared" si="0"/>
        <v>1.4200000000000159</v>
      </c>
      <c r="X10" s="601">
        <f t="shared" si="0"/>
        <v>1.339999999999975</v>
      </c>
      <c r="Y10" s="601">
        <f t="shared" si="0"/>
        <v>1.589999999999975</v>
      </c>
      <c r="Z10" s="601">
        <f t="shared" si="0"/>
        <v>1.5500000000000114</v>
      </c>
      <c r="AA10" s="601">
        <f t="shared" si="0"/>
        <v>1.4600000000000364</v>
      </c>
      <c r="AB10" s="601">
        <f t="shared" si="0"/>
        <v>1.3499999999999659</v>
      </c>
      <c r="AC10" s="601">
        <f t="shared" si="0"/>
        <v>1.7700000000000387</v>
      </c>
      <c r="AD10" s="601">
        <f t="shared" si="0"/>
        <v>2.3999999999999773</v>
      </c>
      <c r="AE10" s="601">
        <f t="shared" si="0"/>
        <v>1.5099999999999909</v>
      </c>
      <c r="AF10" s="601">
        <f t="shared" si="0"/>
        <v>1.2800000000000296</v>
      </c>
      <c r="AG10" s="601">
        <f t="shared" si="0"/>
        <v>1.2199999999999704</v>
      </c>
      <c r="AH10" s="601">
        <f t="shared" si="0"/>
        <v>0.81000000000000227</v>
      </c>
      <c r="AI10" s="601">
        <f t="shared" si="0"/>
        <v>0.68999999999999773</v>
      </c>
      <c r="AJ10" s="601">
        <f t="shared" si="0"/>
        <v>1.75</v>
      </c>
      <c r="AK10" s="601">
        <f t="shared" si="0"/>
        <v>1.9800000000000182</v>
      </c>
      <c r="AL10" s="601">
        <f t="shared" si="0"/>
        <v>1.7899999999999636</v>
      </c>
      <c r="AM10" s="601">
        <f t="shared" si="0"/>
        <v>1.1200000000000045</v>
      </c>
      <c r="AN10" s="601">
        <f t="shared" si="0"/>
        <v>2.9399999999999977</v>
      </c>
      <c r="AO10" s="601">
        <f t="shared" si="0"/>
        <v>1.6800000000000068</v>
      </c>
      <c r="AP10" s="601">
        <f t="shared" si="0"/>
        <v>1.1899999999999977</v>
      </c>
      <c r="AQ10" s="601">
        <f t="shared" si="0"/>
        <v>1.6100000000000136</v>
      </c>
      <c r="AR10" s="601">
        <f t="shared" si="0"/>
        <v>2.0900000000000318</v>
      </c>
      <c r="AS10" s="601">
        <f t="shared" si="0"/>
        <v>2.5499999999999545</v>
      </c>
      <c r="AT10" s="601">
        <f t="shared" si="0"/>
        <v>1.7200000000000273</v>
      </c>
      <c r="AU10" s="601">
        <f t="shared" si="0"/>
        <v>2.3100000000000023</v>
      </c>
      <c r="AV10" s="601">
        <f t="shared" si="0"/>
        <v>2.0999999999999659</v>
      </c>
      <c r="AW10" s="601">
        <f t="shared" si="0"/>
        <v>1.8700000000000045</v>
      </c>
      <c r="AX10" s="601">
        <f t="shared" si="0"/>
        <v>1.8199999999999932</v>
      </c>
      <c r="AY10" s="601">
        <f t="shared" si="0"/>
        <v>1.7800000000000296</v>
      </c>
      <c r="AZ10" s="601">
        <f t="shared" si="0"/>
        <v>2.4800000000000182</v>
      </c>
      <c r="BA10" s="601">
        <f t="shared" si="0"/>
        <v>1.7799999999999727</v>
      </c>
      <c r="BB10" s="601">
        <f t="shared" si="0"/>
        <v>2.1899999999999977</v>
      </c>
      <c r="BC10" s="601">
        <f t="shared" si="0"/>
        <v>2.660000000000025</v>
      </c>
      <c r="BD10" s="601">
        <f t="shared" si="0"/>
        <v>2.1299999999999955</v>
      </c>
      <c r="BE10" s="601">
        <f t="shared" si="0"/>
        <v>2.2199999999999704</v>
      </c>
      <c r="BF10" s="601">
        <f t="shared" si="0"/>
        <v>3.3799999999999955</v>
      </c>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row>
    <row r="11" spans="1:180">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row>
    <row r="12" spans="1:180">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row>
    <row r="13" spans="1:180">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row>
    <row r="14" spans="1:180">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row>
    <row r="15" spans="1:180">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row>
    <row r="16" spans="1:180">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row>
    <row r="17" spans="1:180">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row>
    <row r="18" spans="1:180">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row>
    <row r="19" spans="1:18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row>
    <row r="20" spans="1:18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row>
    <row r="21" spans="1:18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row>
    <row r="22" spans="1:18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row>
    <row r="23" spans="1:180">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row>
    <row r="24" spans="1:18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row>
    <row r="25" spans="1:18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row>
    <row r="26" spans="1:18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row>
    <row r="27" spans="1:18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row>
    <row r="28" spans="1:18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row>
    <row r="29" spans="1:18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row>
    <row r="30" spans="1:18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row>
    <row r="31" spans="1:180">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row>
    <row r="32" spans="1:180">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row>
    <row r="33" spans="1:180">
      <c r="A33" s="598" t="s">
        <v>488</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row>
    <row r="34" spans="1:180">
      <c r="A34" s="598" t="s">
        <v>489</v>
      </c>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row>
    <row r="35" spans="1:180">
      <c r="A35" s="602"/>
      <c r="B35" s="537">
        <v>1880</v>
      </c>
      <c r="C35" s="537">
        <v>1881</v>
      </c>
      <c r="D35" s="537">
        <v>1882</v>
      </c>
      <c r="E35" s="537">
        <v>1883</v>
      </c>
      <c r="F35" s="537">
        <v>1884</v>
      </c>
      <c r="G35" s="537">
        <v>1885</v>
      </c>
      <c r="H35" s="537">
        <v>1886</v>
      </c>
      <c r="I35" s="537">
        <v>1887</v>
      </c>
      <c r="J35" s="537">
        <v>1888</v>
      </c>
      <c r="K35" s="537">
        <v>1889</v>
      </c>
      <c r="L35" s="537">
        <v>1890</v>
      </c>
      <c r="M35" s="537">
        <v>1891</v>
      </c>
      <c r="N35" s="537">
        <v>1892</v>
      </c>
      <c r="O35" s="537">
        <v>1893</v>
      </c>
      <c r="P35" s="537">
        <v>1894</v>
      </c>
      <c r="Q35" s="537">
        <v>1895</v>
      </c>
      <c r="R35" s="537">
        <v>1896</v>
      </c>
      <c r="S35" s="537">
        <v>1897</v>
      </c>
      <c r="T35" s="537">
        <v>1898</v>
      </c>
      <c r="U35" s="537">
        <v>1899</v>
      </c>
      <c r="V35" s="537">
        <v>1900</v>
      </c>
      <c r="W35" s="537">
        <v>1901</v>
      </c>
      <c r="X35" s="537">
        <v>1902</v>
      </c>
      <c r="Y35" s="537">
        <v>1903</v>
      </c>
      <c r="Z35" s="537">
        <v>1904</v>
      </c>
      <c r="AA35" s="537">
        <v>1905</v>
      </c>
      <c r="AB35" s="537">
        <v>1906</v>
      </c>
      <c r="AC35" s="537">
        <v>1907</v>
      </c>
      <c r="AD35" s="537">
        <v>1908</v>
      </c>
      <c r="AE35" s="537">
        <v>1909</v>
      </c>
      <c r="AF35" s="537">
        <v>1910</v>
      </c>
      <c r="AG35" s="537">
        <v>1911</v>
      </c>
      <c r="AH35" s="537">
        <v>1912</v>
      </c>
      <c r="AI35" s="537">
        <v>1913</v>
      </c>
      <c r="AJ35" s="537">
        <v>1914</v>
      </c>
      <c r="AK35" s="537">
        <v>1915</v>
      </c>
      <c r="AL35" s="537">
        <v>1916</v>
      </c>
      <c r="AM35" s="537">
        <v>1917</v>
      </c>
      <c r="AN35" s="537">
        <v>1918</v>
      </c>
      <c r="AO35" s="537">
        <v>1919</v>
      </c>
      <c r="AP35" s="537">
        <v>1920</v>
      </c>
      <c r="AQ35" s="537">
        <v>1921</v>
      </c>
      <c r="AR35" s="537">
        <v>1922</v>
      </c>
      <c r="AS35" s="537">
        <v>1923</v>
      </c>
      <c r="AT35" s="537">
        <v>1924</v>
      </c>
      <c r="AU35" s="537">
        <v>1925</v>
      </c>
      <c r="AV35" s="537">
        <v>1926</v>
      </c>
      <c r="AW35" s="537">
        <v>1927</v>
      </c>
      <c r="AX35" s="537">
        <v>1928</v>
      </c>
      <c r="AY35" s="537">
        <v>1929</v>
      </c>
      <c r="AZ35" s="537">
        <v>1930</v>
      </c>
      <c r="BA35" s="537">
        <v>1931</v>
      </c>
      <c r="BB35" s="537">
        <v>1932</v>
      </c>
      <c r="BC35" s="537">
        <v>1933</v>
      </c>
      <c r="BD35" s="537">
        <v>1934</v>
      </c>
      <c r="BE35" s="537">
        <v>1935</v>
      </c>
      <c r="BF35" s="537">
        <v>1936</v>
      </c>
      <c r="BG35" s="537">
        <v>1937</v>
      </c>
      <c r="BH35" s="537">
        <v>1938</v>
      </c>
      <c r="BI35" s="537">
        <v>1939</v>
      </c>
      <c r="BJ35" s="537">
        <v>1940</v>
      </c>
      <c r="BK35" s="537">
        <v>1941</v>
      </c>
      <c r="BL35" s="537">
        <v>1942</v>
      </c>
      <c r="BM35" s="537">
        <v>1943</v>
      </c>
      <c r="BN35" s="537">
        <v>1944</v>
      </c>
      <c r="BO35" s="537">
        <v>1945</v>
      </c>
      <c r="BP35" s="537">
        <v>1946</v>
      </c>
      <c r="BQ35" s="537">
        <v>1947</v>
      </c>
      <c r="BR35" s="537">
        <v>1948</v>
      </c>
      <c r="BS35" s="537">
        <v>1949</v>
      </c>
      <c r="BT35" s="537">
        <v>1950</v>
      </c>
      <c r="BU35" s="537">
        <v>1951</v>
      </c>
      <c r="BV35" s="537">
        <v>1952</v>
      </c>
      <c r="BW35" s="537">
        <v>1953</v>
      </c>
      <c r="BX35" s="537">
        <v>1954</v>
      </c>
      <c r="BY35" s="537">
        <v>1955</v>
      </c>
      <c r="BZ35" s="537">
        <v>1956</v>
      </c>
      <c r="CA35" s="537">
        <v>1957</v>
      </c>
      <c r="CB35" s="537">
        <v>1958</v>
      </c>
      <c r="CC35" s="537">
        <v>1959</v>
      </c>
      <c r="CD35" s="537">
        <v>1960</v>
      </c>
      <c r="CE35" s="537">
        <v>1961</v>
      </c>
      <c r="CF35" s="537">
        <v>1962</v>
      </c>
      <c r="CG35" s="537">
        <v>1963</v>
      </c>
      <c r="CH35" s="537">
        <v>1964</v>
      </c>
      <c r="CI35" s="537">
        <v>1965</v>
      </c>
      <c r="CJ35" s="537">
        <v>1966</v>
      </c>
      <c r="CK35" s="537">
        <v>1967</v>
      </c>
      <c r="CL35" s="537">
        <v>1968</v>
      </c>
      <c r="CM35" s="537">
        <v>1969</v>
      </c>
      <c r="CN35" s="537">
        <v>1970</v>
      </c>
      <c r="CO35" s="537">
        <v>1971</v>
      </c>
      <c r="CP35" s="537">
        <v>1972</v>
      </c>
      <c r="CQ35" s="537">
        <v>1973</v>
      </c>
      <c r="CR35" s="537">
        <v>1974</v>
      </c>
      <c r="CS35" s="537">
        <v>1975</v>
      </c>
      <c r="CT35" s="537">
        <v>1976</v>
      </c>
      <c r="CU35" s="537">
        <v>1977</v>
      </c>
      <c r="CV35" s="537">
        <v>1978</v>
      </c>
      <c r="CW35" s="537">
        <v>1979</v>
      </c>
      <c r="CX35" s="537">
        <v>1980</v>
      </c>
      <c r="CY35" s="537">
        <v>1981</v>
      </c>
      <c r="CZ35" s="537">
        <v>1982</v>
      </c>
      <c r="DA35" s="537">
        <v>1983</v>
      </c>
      <c r="DB35" s="537">
        <v>1984</v>
      </c>
      <c r="DC35" s="537">
        <v>1985</v>
      </c>
      <c r="DD35" s="537">
        <v>1986</v>
      </c>
      <c r="DE35" s="537">
        <v>1987</v>
      </c>
      <c r="DF35" s="537">
        <v>1988</v>
      </c>
      <c r="DG35" s="537">
        <v>1989</v>
      </c>
      <c r="DH35" s="537">
        <v>1990</v>
      </c>
      <c r="DI35" s="537">
        <v>1991</v>
      </c>
      <c r="DJ35" s="537">
        <v>1992</v>
      </c>
      <c r="DK35" s="537">
        <v>1993</v>
      </c>
      <c r="DL35" s="537">
        <v>1994</v>
      </c>
      <c r="DM35" s="537">
        <v>1995</v>
      </c>
      <c r="DN35" s="537">
        <v>1996</v>
      </c>
      <c r="DO35" s="537">
        <v>1997</v>
      </c>
      <c r="DP35" s="537">
        <v>1998</v>
      </c>
      <c r="DQ35" s="537">
        <v>1999</v>
      </c>
      <c r="DR35" s="537">
        <v>2000</v>
      </c>
      <c r="DS35" s="537">
        <v>2001</v>
      </c>
      <c r="DT35" s="537">
        <v>2002</v>
      </c>
      <c r="DU35" s="537">
        <v>2003</v>
      </c>
      <c r="DV35" s="537">
        <v>2004</v>
      </c>
      <c r="DW35" s="537">
        <v>2005</v>
      </c>
      <c r="DX35" s="537">
        <v>2006</v>
      </c>
      <c r="DY35" s="537">
        <v>2007</v>
      </c>
      <c r="DZ35" s="537">
        <v>2008</v>
      </c>
      <c r="EA35" s="537">
        <v>2009</v>
      </c>
      <c r="EB35" s="537">
        <v>2010</v>
      </c>
      <c r="EC35" s="537">
        <v>2011</v>
      </c>
      <c r="ED35" s="537">
        <v>2012</v>
      </c>
      <c r="EE35" s="537">
        <v>2013</v>
      </c>
      <c r="EF35" s="537">
        <v>2014</v>
      </c>
      <c r="EG35" s="537">
        <v>2015</v>
      </c>
      <c r="EH35" s="537">
        <v>2016</v>
      </c>
      <c r="EI35" s="537">
        <v>2017</v>
      </c>
      <c r="EJ35" s="537">
        <v>2018</v>
      </c>
      <c r="EK35" s="537">
        <v>2019</v>
      </c>
      <c r="EL35" s="537">
        <v>2020</v>
      </c>
      <c r="EM35" s="537">
        <v>2021</v>
      </c>
      <c r="EN35" s="537">
        <v>2022</v>
      </c>
      <c r="EO35" s="537">
        <v>2023</v>
      </c>
      <c r="EP35" s="537">
        <v>2024</v>
      </c>
      <c r="EQ35" s="537">
        <v>2025</v>
      </c>
      <c r="ER35" s="537">
        <v>2026</v>
      </c>
      <c r="ES35" s="537">
        <v>2027</v>
      </c>
      <c r="ET35" s="537">
        <v>2028</v>
      </c>
      <c r="EU35" s="537">
        <v>2029</v>
      </c>
      <c r="EV35" s="537">
        <v>2030</v>
      </c>
      <c r="EW35" s="537">
        <v>2031</v>
      </c>
      <c r="EX35" s="537">
        <v>2032</v>
      </c>
      <c r="EY35" s="537">
        <v>2033</v>
      </c>
      <c r="EZ35" s="537">
        <v>2034</v>
      </c>
      <c r="FA35" s="537">
        <v>2035</v>
      </c>
      <c r="FB35" s="537">
        <v>2036</v>
      </c>
      <c r="FC35" s="537">
        <v>2037</v>
      </c>
      <c r="FD35" s="537">
        <v>2038</v>
      </c>
      <c r="FE35" s="537">
        <v>2039</v>
      </c>
      <c r="FF35" s="537">
        <v>2040</v>
      </c>
      <c r="FG35" s="537">
        <v>2041</v>
      </c>
      <c r="FH35" s="537">
        <v>2042</v>
      </c>
      <c r="FI35" s="537">
        <v>2043</v>
      </c>
      <c r="FJ35" s="537">
        <v>2044</v>
      </c>
      <c r="FK35" s="537">
        <v>2045</v>
      </c>
      <c r="FL35" s="537">
        <v>2046</v>
      </c>
      <c r="FM35" s="537">
        <v>2047</v>
      </c>
      <c r="FN35" s="537">
        <v>2048</v>
      </c>
      <c r="FO35" s="537">
        <v>2049</v>
      </c>
      <c r="FP35" s="537">
        <v>2050</v>
      </c>
      <c r="FQ35" s="537">
        <v>2051</v>
      </c>
      <c r="FR35" s="537">
        <v>2052</v>
      </c>
      <c r="FS35" s="537">
        <v>2053</v>
      </c>
      <c r="FT35" s="537">
        <v>2054</v>
      </c>
      <c r="FU35" s="537">
        <v>2055</v>
      </c>
      <c r="FV35" s="2"/>
      <c r="FW35" s="2"/>
      <c r="FX35" s="2"/>
    </row>
    <row r="36" spans="1:180" ht="15.75">
      <c r="A36" s="603" t="s">
        <v>495</v>
      </c>
      <c r="B36" s="604">
        <v>9.6260344827586011E-2</v>
      </c>
      <c r="C36" s="604">
        <v>0.14826034482758602</v>
      </c>
      <c r="D36" s="604">
        <v>0.14626034482758601</v>
      </c>
      <c r="E36" s="604">
        <v>6.8660344827586012E-2</v>
      </c>
      <c r="F36" s="604">
        <v>1.0160344827586015E-2</v>
      </c>
      <c r="G36" s="604">
        <v>-1.4396551724139839E-3</v>
      </c>
      <c r="H36" s="604">
        <v>1.0760344827586005E-2</v>
      </c>
      <c r="I36" s="604">
        <v>-3.7839655172414E-2</v>
      </c>
      <c r="J36" s="604">
        <v>6.3960344827586002E-2</v>
      </c>
      <c r="K36" s="604">
        <v>0.11286034482758601</v>
      </c>
      <c r="L36" s="604">
        <v>-0.110939655172414</v>
      </c>
      <c r="M36" s="604">
        <v>-4.213965517241397E-2</v>
      </c>
      <c r="N36" s="604">
        <v>-9.5139655172414017E-2</v>
      </c>
      <c r="O36" s="604">
        <v>-0.11013965517241397</v>
      </c>
      <c r="P36" s="604">
        <v>-6.9739655172413983E-2</v>
      </c>
      <c r="Q36" s="604">
        <v>-1.7939655172413999E-2</v>
      </c>
      <c r="R36" s="604">
        <v>0.11366034482758601</v>
      </c>
      <c r="S36" s="604">
        <v>8.8660344827586016E-2</v>
      </c>
      <c r="T36" s="604">
        <v>-4.3539655172413982E-2</v>
      </c>
      <c r="U36" s="604">
        <v>9.3760344827586009E-2</v>
      </c>
      <c r="V36" s="604">
        <v>0.14316034482758599</v>
      </c>
      <c r="W36" s="604">
        <v>6.9360344827586018E-2</v>
      </c>
      <c r="X36" s="604">
        <v>-3.5239655172413981E-2</v>
      </c>
      <c r="Y36" s="604">
        <v>-0.12583965517241397</v>
      </c>
      <c r="Z36" s="604">
        <v>-0.20833965517241398</v>
      </c>
      <c r="AA36" s="604">
        <v>-8.2039655172414017E-2</v>
      </c>
      <c r="AB36" s="604">
        <v>-6.3396551724139993E-3</v>
      </c>
      <c r="AC36" s="604">
        <v>-0.15953965517241397</v>
      </c>
      <c r="AD36" s="604">
        <v>-0.22853965517241398</v>
      </c>
      <c r="AE36" s="604">
        <v>-0.21503965517241397</v>
      </c>
      <c r="AF36" s="604">
        <v>-0.167839655172414</v>
      </c>
      <c r="AG36" s="604">
        <v>-0.22213965517241396</v>
      </c>
      <c r="AH36" s="604">
        <v>-0.11773965517241397</v>
      </c>
      <c r="AI36" s="604">
        <v>-0.10513965517241397</v>
      </c>
      <c r="AJ36" s="604">
        <v>7.1560344827585998E-2</v>
      </c>
      <c r="AK36" s="604">
        <v>0.14176034482758601</v>
      </c>
      <c r="AL36" s="604">
        <v>-8.1939655172413972E-2</v>
      </c>
      <c r="AM36" s="604">
        <v>-0.10353965517241398</v>
      </c>
      <c r="AN36" s="604">
        <v>2.6603448275860087E-3</v>
      </c>
      <c r="AO36" s="604">
        <v>5.5603448275860223E-3</v>
      </c>
      <c r="AP36" s="604">
        <v>5.6034482758601789E-4</v>
      </c>
      <c r="AQ36" s="604">
        <v>6.2560344827586017E-2</v>
      </c>
      <c r="AR36" s="604">
        <v>-1.9339655172413983E-2</v>
      </c>
      <c r="AS36" s="604">
        <v>-4.5396551724140033E-3</v>
      </c>
      <c r="AT36" s="604">
        <v>-3.7539655172413977E-2</v>
      </c>
      <c r="AU36" s="604">
        <v>6.2960344827586001E-2</v>
      </c>
      <c r="AV36" s="604">
        <v>0.14436034482758603</v>
      </c>
      <c r="AW36" s="604">
        <v>5.6460344827586023E-2</v>
      </c>
      <c r="AX36" s="604">
        <v>3.3660344827586008E-2</v>
      </c>
      <c r="AY36" s="604">
        <v>-8.7439655172413977E-2</v>
      </c>
      <c r="AZ36" s="604">
        <v>0.11076034482758601</v>
      </c>
      <c r="BA36" s="604">
        <v>0.14246034482758602</v>
      </c>
      <c r="BB36" s="604">
        <v>9.426034482758601E-2</v>
      </c>
      <c r="BC36" s="604">
        <v>-3.2839655172413995E-2</v>
      </c>
      <c r="BD36" s="604">
        <v>0.109560344827586</v>
      </c>
      <c r="BE36" s="604">
        <v>7.186034482758602E-2</v>
      </c>
      <c r="BF36" s="604">
        <v>9.766034482758601E-2</v>
      </c>
      <c r="BG36" s="604">
        <v>0.19536034482758602</v>
      </c>
      <c r="BH36" s="604">
        <v>0.18226034482758602</v>
      </c>
      <c r="BI36" s="604">
        <v>0.19716034482758601</v>
      </c>
      <c r="BJ36" s="604">
        <v>0.30576034482758602</v>
      </c>
      <c r="BK36" s="604">
        <v>0.40706034482758602</v>
      </c>
      <c r="BL36" s="604">
        <v>0.364860344827586</v>
      </c>
      <c r="BM36" s="604">
        <v>0.36806034482758598</v>
      </c>
      <c r="BN36" s="604">
        <v>0.50386034482758602</v>
      </c>
      <c r="BO36" s="604">
        <v>0.382060344827586</v>
      </c>
      <c r="BP36" s="604">
        <v>0.20706034482758601</v>
      </c>
      <c r="BQ36" s="604">
        <v>0.16336034482758602</v>
      </c>
      <c r="BR36" s="604">
        <v>0.16236034482758602</v>
      </c>
      <c r="BS36" s="604">
        <v>0.15426034482758599</v>
      </c>
      <c r="BT36" s="604">
        <v>4.9460344827586017E-2</v>
      </c>
      <c r="BU36" s="604">
        <v>0.19786034482758602</v>
      </c>
      <c r="BV36" s="604">
        <v>0.235860344827586</v>
      </c>
      <c r="BW36" s="604">
        <v>0.30626034482758602</v>
      </c>
      <c r="BX36" s="604">
        <v>9.4560344827586004E-2</v>
      </c>
      <c r="BY36" s="604">
        <v>7.5660344827586018E-2</v>
      </c>
      <c r="BZ36" s="604">
        <v>1.2060344827586E-2</v>
      </c>
      <c r="CA36" s="604">
        <v>0.25986034482758602</v>
      </c>
      <c r="CB36" s="604">
        <v>0.320560344827586</v>
      </c>
      <c r="CC36" s="604">
        <v>0.270660344827586</v>
      </c>
      <c r="CD36" s="604">
        <v>0.23146034482758601</v>
      </c>
      <c r="CE36" s="604">
        <v>0.28856034482758602</v>
      </c>
      <c r="CF36" s="604">
        <v>0.299860344827586</v>
      </c>
      <c r="CG36" s="604">
        <v>0.31786034482758602</v>
      </c>
      <c r="CH36" s="604">
        <v>6.1560344827586017E-2</v>
      </c>
      <c r="CI36" s="604">
        <v>0.133060344827586</v>
      </c>
      <c r="CJ36" s="604">
        <v>0.18836034482758601</v>
      </c>
      <c r="CK36" s="604">
        <v>0.19796034482758601</v>
      </c>
      <c r="CL36" s="604">
        <v>0.181460344827586</v>
      </c>
      <c r="CM36" s="604">
        <v>0.30396034482758599</v>
      </c>
      <c r="CN36" s="604">
        <v>0.24826034482758602</v>
      </c>
      <c r="CO36" s="604">
        <v>0.13276034482758603</v>
      </c>
      <c r="CP36" s="604">
        <v>0.23746034482758602</v>
      </c>
      <c r="CQ36" s="604">
        <v>0.37516034482758598</v>
      </c>
      <c r="CR36" s="604">
        <v>0.13916034482758599</v>
      </c>
      <c r="CS36" s="604">
        <v>0.214460344827586</v>
      </c>
      <c r="CT36" s="604">
        <v>0.13186034482758602</v>
      </c>
      <c r="CU36" s="604">
        <v>0.40886034482758604</v>
      </c>
      <c r="CV36" s="604">
        <v>0.32336034482758602</v>
      </c>
      <c r="CW36" s="604">
        <v>0.43836034482758601</v>
      </c>
      <c r="CX36" s="604">
        <v>0.474760344827586</v>
      </c>
      <c r="CY36" s="604">
        <v>0.51096034482758601</v>
      </c>
      <c r="CZ36" s="604">
        <v>0.39256034482758601</v>
      </c>
      <c r="DA36" s="604">
        <v>0.55216034482758602</v>
      </c>
      <c r="DB36" s="604">
        <v>0.36006034482758598</v>
      </c>
      <c r="DC36" s="604">
        <v>0.34526034482758605</v>
      </c>
      <c r="DD36" s="604">
        <v>0.44066034482758598</v>
      </c>
      <c r="DE36" s="604">
        <v>0.58066034482758599</v>
      </c>
      <c r="DF36" s="604">
        <v>0.58676034482758599</v>
      </c>
      <c r="DG36" s="604">
        <v>0.508060344827586</v>
      </c>
      <c r="DH36" s="604">
        <v>0.64386034482758603</v>
      </c>
      <c r="DI36" s="604">
        <v>0.61656034482758604</v>
      </c>
      <c r="DJ36" s="604">
        <v>0.46816034482758601</v>
      </c>
      <c r="DK36" s="604">
        <v>0.49636034482758601</v>
      </c>
      <c r="DL36" s="604">
        <v>0.55196034482758605</v>
      </c>
      <c r="DM36" s="604">
        <v>0.66876034482758606</v>
      </c>
      <c r="DN36" s="604">
        <v>0.53386034482758604</v>
      </c>
      <c r="DO36" s="604">
        <v>0.729760344827586</v>
      </c>
      <c r="DP36" s="604">
        <v>0.84546034482758592</v>
      </c>
      <c r="DQ36" s="604">
        <v>0.65486034482758604</v>
      </c>
      <c r="DR36" s="604">
        <v>0.63726034482758598</v>
      </c>
      <c r="DS36" s="604">
        <v>0.75836034482758596</v>
      </c>
      <c r="DT36" s="604">
        <v>0.8133603448275859</v>
      </c>
      <c r="DU36" s="604">
        <v>0.82446034482758601</v>
      </c>
      <c r="DV36" s="604">
        <v>0.7893603448275861</v>
      </c>
      <c r="DW36" s="604">
        <v>0.86956034482758593</v>
      </c>
      <c r="DX36" s="604">
        <v>0.82356034482758611</v>
      </c>
      <c r="DY36" s="604">
        <v>0.82106034482758594</v>
      </c>
      <c r="DZ36" s="604">
        <v>0.75296034482758611</v>
      </c>
      <c r="EA36" s="604">
        <v>0.84776034482758611</v>
      </c>
      <c r="EB36" s="604">
        <v>0.91246034482758609</v>
      </c>
      <c r="EC36" s="604">
        <v>0.78986034482758605</v>
      </c>
      <c r="ED36" s="604">
        <v>0.83506034482758595</v>
      </c>
      <c r="EE36" s="604">
        <v>0.878960344827586</v>
      </c>
      <c r="EF36" s="604">
        <v>0.95186034482758597</v>
      </c>
      <c r="EG36" s="604">
        <v>1.110860344827586</v>
      </c>
      <c r="EH36" s="604">
        <v>1.147360344827586</v>
      </c>
      <c r="EI36" s="604"/>
      <c r="EJ36" s="604"/>
      <c r="EK36" s="604"/>
      <c r="EL36" s="604"/>
      <c r="EM36" s="604"/>
      <c r="EN36" s="604"/>
      <c r="EO36" s="604"/>
      <c r="EP36" s="604"/>
      <c r="EQ36" s="604"/>
      <c r="ER36" s="604"/>
      <c r="ES36" s="604"/>
      <c r="ET36" s="604"/>
      <c r="EU36" s="604"/>
      <c r="EV36" s="604"/>
      <c r="EW36" s="604"/>
      <c r="EX36" s="604"/>
      <c r="EY36" s="604"/>
      <c r="EZ36" s="604"/>
      <c r="FA36" s="604"/>
      <c r="FB36" s="604"/>
      <c r="FC36" s="604"/>
      <c r="FD36" s="604"/>
      <c r="FE36" s="604"/>
      <c r="FF36" s="604"/>
      <c r="FG36" s="604"/>
      <c r="FH36" s="604"/>
      <c r="FI36" s="604"/>
      <c r="FJ36" s="604"/>
      <c r="FK36" s="604"/>
      <c r="FL36" s="604"/>
      <c r="FM36" s="604"/>
      <c r="FN36" s="604"/>
      <c r="FO36" s="604"/>
      <c r="FP36" s="604"/>
      <c r="FQ36" s="604"/>
      <c r="FR36" s="604"/>
      <c r="FS36" s="604"/>
      <c r="FT36" s="604"/>
      <c r="FU36" s="604"/>
      <c r="FV36" s="2"/>
      <c r="FW36" s="2"/>
      <c r="FX36" s="2"/>
    </row>
    <row r="37" spans="1:18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row>
    <row r="38" spans="1:180">
      <c r="A38" s="2"/>
      <c r="B38" s="26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605"/>
      <c r="AQ38" s="605"/>
      <c r="AR38" s="605"/>
      <c r="AS38" s="605"/>
      <c r="AT38" s="605"/>
      <c r="AU38" s="605"/>
      <c r="AV38" s="605"/>
      <c r="AW38" s="605"/>
      <c r="AX38" s="605"/>
      <c r="AY38" s="605"/>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row>
    <row r="39" spans="1:180">
      <c r="A39" s="2"/>
      <c r="B39" s="26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605"/>
      <c r="AG39" s="605"/>
      <c r="AH39" s="605"/>
      <c r="AI39" s="605"/>
      <c r="AJ39" s="605"/>
      <c r="AK39" s="605"/>
      <c r="AL39" s="605"/>
      <c r="AM39" s="605"/>
      <c r="AN39" s="2"/>
      <c r="AO39" s="2"/>
      <c r="AP39" s="266"/>
      <c r="AQ39" s="605"/>
      <c r="AR39" s="605"/>
      <c r="AS39" s="605"/>
      <c r="AT39" s="605"/>
      <c r="AU39" s="605"/>
      <c r="AV39" s="605"/>
      <c r="AW39" s="2"/>
      <c r="AX39" s="2"/>
      <c r="AY39" s="605"/>
      <c r="AZ39" s="605"/>
      <c r="BA39" s="605"/>
      <c r="BB39" s="605"/>
      <c r="BC39" s="605"/>
      <c r="BD39" s="266"/>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row>
    <row r="40" spans="1:180">
      <c r="A40" s="2"/>
      <c r="B40" s="266"/>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605"/>
      <c r="AG40" s="605"/>
      <c r="AH40" s="605"/>
      <c r="AI40" s="605"/>
      <c r="AJ40" s="605"/>
      <c r="AK40" s="605"/>
      <c r="AL40" s="605"/>
      <c r="AM40" s="605"/>
      <c r="AN40" s="2"/>
      <c r="AO40" s="2"/>
      <c r="AP40" s="143"/>
      <c r="AQ40" s="2"/>
      <c r="AR40" s="2"/>
      <c r="AS40" s="2"/>
      <c r="AT40" s="2"/>
      <c r="AU40" s="2"/>
      <c r="AV40" s="153"/>
      <c r="AW40" s="2"/>
      <c r="AX40" s="2"/>
      <c r="AY40" s="2"/>
      <c r="AZ40" s="606"/>
      <c r="BA40" s="2"/>
      <c r="BB40" s="2"/>
      <c r="BC40" s="2"/>
      <c r="BD40" s="153"/>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row>
    <row r="41" spans="1:180">
      <c r="A41" s="2"/>
      <c r="B41" s="266"/>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66"/>
      <c r="AQ41" s="2"/>
      <c r="AR41" s="2"/>
      <c r="AS41" s="2"/>
      <c r="AT41" s="2"/>
      <c r="AU41" s="2"/>
      <c r="AV41" s="153"/>
      <c r="AW41" s="2"/>
      <c r="AX41" s="2"/>
      <c r="AY41" s="2"/>
      <c r="AZ41" s="606"/>
      <c r="BA41" s="2"/>
      <c r="BB41" s="2"/>
      <c r="BC41" s="2"/>
      <c r="BD41" s="153"/>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row>
    <row r="42" spans="1:180">
      <c r="A42" s="2"/>
      <c r="B42" s="26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153"/>
      <c r="AW42" s="2"/>
      <c r="AX42" s="2"/>
      <c r="AY42" s="2"/>
      <c r="AZ42" s="607"/>
      <c r="BA42" s="2"/>
      <c r="BB42" s="2"/>
      <c r="BC42" s="2"/>
      <c r="BD42" s="153"/>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row>
    <row r="43" spans="1:18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605"/>
      <c r="AV43" s="605"/>
      <c r="AW43" s="2"/>
      <c r="AX43" s="2"/>
      <c r="AY43" s="605"/>
      <c r="AZ43" s="607"/>
      <c r="BA43" s="2"/>
      <c r="BB43" s="2"/>
      <c r="BC43" s="2"/>
      <c r="BD43" s="153"/>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row>
    <row r="44" spans="1:18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607"/>
      <c r="BA44" s="2"/>
      <c r="BB44" s="2"/>
      <c r="BC44" s="2"/>
      <c r="BD44" s="153"/>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row>
    <row r="45" spans="1:18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607"/>
      <c r="BA45" s="2"/>
      <c r="BB45" s="2"/>
      <c r="BC45" s="2"/>
      <c r="BD45" s="153"/>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row>
    <row r="46" spans="1:18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606"/>
      <c r="BA46" s="2"/>
      <c r="BB46" s="2"/>
      <c r="BC46" s="2"/>
      <c r="BD46" s="153"/>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row>
    <row r="47" spans="1:18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606"/>
      <c r="BA47" s="2"/>
      <c r="BB47" s="2"/>
      <c r="BC47" s="2"/>
      <c r="BD47" s="153"/>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row>
    <row r="48" spans="1:18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606"/>
      <c r="BA48" s="2"/>
      <c r="BB48" s="2"/>
      <c r="BC48" s="2"/>
      <c r="BD48" s="153"/>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row>
    <row r="49" spans="1:18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606"/>
      <c r="BA49" s="2"/>
      <c r="BB49" s="2"/>
      <c r="BC49" s="2"/>
      <c r="BD49" s="153"/>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row>
    <row r="50" spans="1:18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607"/>
      <c r="BA50" s="2"/>
      <c r="BB50" s="2"/>
      <c r="BC50" s="2"/>
      <c r="BD50" s="153"/>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row>
    <row r="51" spans="1:18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606"/>
      <c r="BA51" s="2"/>
      <c r="BB51" s="2"/>
      <c r="BC51" s="2"/>
      <c r="BD51" s="153"/>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row>
    <row r="52" spans="1:18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87"/>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row>
    <row r="53" spans="1:18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row>
    <row r="54" spans="1:18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row>
    <row r="55" spans="1:18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row>
    <row r="56" spans="1:18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row>
    <row r="57" spans="1:18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row>
    <row r="58" spans="1:18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row>
    <row r="59" spans="1:18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row>
    <row r="60" spans="1:18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row>
    <row r="61" spans="1:180">
      <c r="A61" s="598" t="s">
        <v>303</v>
      </c>
      <c r="B61" s="608">
        <v>3035055570</v>
      </c>
      <c r="C61" s="608">
        <v>3076120548</v>
      </c>
      <c r="D61" s="608">
        <v>3129063789</v>
      </c>
      <c r="E61" s="608">
        <v>3193947306</v>
      </c>
      <c r="F61" s="608">
        <v>3259354557</v>
      </c>
      <c r="G61" s="608">
        <v>3326054230</v>
      </c>
      <c r="H61" s="608">
        <v>3395866317</v>
      </c>
      <c r="I61" s="608">
        <v>3465297420</v>
      </c>
      <c r="J61" s="608">
        <v>3535511844</v>
      </c>
      <c r="K61" s="608">
        <v>3609910116</v>
      </c>
      <c r="L61" s="608">
        <v>3684996710</v>
      </c>
      <c r="M61" s="608">
        <v>3762289912</v>
      </c>
      <c r="N61" s="608">
        <v>3839015704</v>
      </c>
      <c r="O61" s="608">
        <v>3914800478</v>
      </c>
      <c r="P61" s="608">
        <v>3991194334</v>
      </c>
      <c r="Q61" s="608">
        <v>4065954672</v>
      </c>
      <c r="R61" s="608">
        <v>4138731185</v>
      </c>
      <c r="S61" s="608">
        <v>4211259460</v>
      </c>
      <c r="T61" s="608">
        <v>4285061775</v>
      </c>
      <c r="U61" s="608">
        <v>4360572310</v>
      </c>
      <c r="V61" s="608">
        <v>4436734568</v>
      </c>
      <c r="W61" s="608">
        <v>4514655817</v>
      </c>
      <c r="X61" s="608">
        <v>4595487517</v>
      </c>
      <c r="Y61" s="608">
        <v>4677020244</v>
      </c>
      <c r="Z61" s="608">
        <v>4758310418</v>
      </c>
      <c r="AA61" s="608">
        <v>4841376791</v>
      </c>
      <c r="AB61" s="608">
        <v>4927207009</v>
      </c>
      <c r="AC61" s="608">
        <v>5015267869</v>
      </c>
      <c r="AD61" s="608">
        <v>5104205218</v>
      </c>
      <c r="AE61" s="608">
        <v>5193123373</v>
      </c>
      <c r="AF61" s="608">
        <v>5283057867</v>
      </c>
      <c r="AG61" s="608">
        <v>5369889993</v>
      </c>
      <c r="AH61" s="608">
        <v>5453473436</v>
      </c>
      <c r="AI61" s="608">
        <v>5537776461</v>
      </c>
      <c r="AJ61" s="608">
        <v>5621146521</v>
      </c>
      <c r="AK61" s="608">
        <v>5705843054</v>
      </c>
      <c r="AL61" s="608">
        <v>5788596142</v>
      </c>
      <c r="AM61" s="608">
        <v>5871549366</v>
      </c>
      <c r="AN61" s="608">
        <v>5953672500</v>
      </c>
      <c r="AO61" s="608">
        <v>6034911639</v>
      </c>
      <c r="AP61" s="608">
        <v>6115444311</v>
      </c>
      <c r="AQ61" s="608">
        <v>6195589560</v>
      </c>
      <c r="AR61" s="608">
        <v>6274734084</v>
      </c>
      <c r="AS61" s="608">
        <v>6353976427</v>
      </c>
      <c r="AT61" s="608">
        <v>6433748714</v>
      </c>
      <c r="AU61" s="608">
        <v>6513959904</v>
      </c>
      <c r="AV61" s="608">
        <v>6594722462</v>
      </c>
      <c r="AW61" s="608">
        <v>6675832678</v>
      </c>
      <c r="AX61" s="608">
        <v>6758302523</v>
      </c>
      <c r="AY61" s="608">
        <v>6840955706</v>
      </c>
      <c r="AZ61" s="608">
        <v>6923684085</v>
      </c>
      <c r="BA61" s="608">
        <v>7006907989</v>
      </c>
      <c r="BB61" s="608">
        <v>7089451551</v>
      </c>
      <c r="BC61" s="608">
        <v>7176092192</v>
      </c>
      <c r="BD61" s="608">
        <v>7260780278</v>
      </c>
      <c r="BE61" s="608">
        <v>7346633037</v>
      </c>
      <c r="BF61" s="609">
        <v>7.4324857959999999</v>
      </c>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row>
    <row r="62" spans="1:180">
      <c r="A62" s="602"/>
      <c r="B62" s="608">
        <v>1000000000</v>
      </c>
      <c r="C62" s="608">
        <v>1000000000</v>
      </c>
      <c r="D62" s="608">
        <v>1000000000</v>
      </c>
      <c r="E62" s="608">
        <v>1000000000</v>
      </c>
      <c r="F62" s="608">
        <v>1000000000</v>
      </c>
      <c r="G62" s="608">
        <v>1000000000</v>
      </c>
      <c r="H62" s="608">
        <v>1000000000</v>
      </c>
      <c r="I62" s="608">
        <v>1000000000</v>
      </c>
      <c r="J62" s="608">
        <v>1000000000</v>
      </c>
      <c r="K62" s="608">
        <v>1000000000</v>
      </c>
      <c r="L62" s="608">
        <v>1000000000</v>
      </c>
      <c r="M62" s="608">
        <v>1000000000</v>
      </c>
      <c r="N62" s="608">
        <v>1000000000</v>
      </c>
      <c r="O62" s="608">
        <v>1000000000</v>
      </c>
      <c r="P62" s="608">
        <v>1000000000</v>
      </c>
      <c r="Q62" s="608">
        <v>1000000000</v>
      </c>
      <c r="R62" s="608">
        <v>1000000000</v>
      </c>
      <c r="S62" s="608">
        <v>1000000000</v>
      </c>
      <c r="T62" s="608">
        <v>1000000000</v>
      </c>
      <c r="U62" s="608">
        <v>1000000000</v>
      </c>
      <c r="V62" s="608">
        <v>1000000000</v>
      </c>
      <c r="W62" s="608">
        <v>1000000000</v>
      </c>
      <c r="X62" s="608">
        <v>1000000000</v>
      </c>
      <c r="Y62" s="608">
        <v>1000000000</v>
      </c>
      <c r="Z62" s="608">
        <v>1000000000</v>
      </c>
      <c r="AA62" s="608">
        <v>1000000000</v>
      </c>
      <c r="AB62" s="608">
        <v>1000000000</v>
      </c>
      <c r="AC62" s="608">
        <v>1000000000</v>
      </c>
      <c r="AD62" s="608">
        <v>1000000000</v>
      </c>
      <c r="AE62" s="608">
        <v>1000000000</v>
      </c>
      <c r="AF62" s="608">
        <v>1000000000</v>
      </c>
      <c r="AG62" s="608">
        <v>1000000000</v>
      </c>
      <c r="AH62" s="608">
        <v>1000000000</v>
      </c>
      <c r="AI62" s="608">
        <v>1000000000</v>
      </c>
      <c r="AJ62" s="608">
        <v>1000000000</v>
      </c>
      <c r="AK62" s="608">
        <v>1000000000</v>
      </c>
      <c r="AL62" s="608">
        <v>1000000000</v>
      </c>
      <c r="AM62" s="608">
        <v>1000000000</v>
      </c>
      <c r="AN62" s="608">
        <v>1000000000</v>
      </c>
      <c r="AO62" s="608">
        <v>1000000000</v>
      </c>
      <c r="AP62" s="608">
        <v>1000000000</v>
      </c>
      <c r="AQ62" s="608">
        <v>1000000000</v>
      </c>
      <c r="AR62" s="608">
        <v>1000000000</v>
      </c>
      <c r="AS62" s="608">
        <v>1000000000</v>
      </c>
      <c r="AT62" s="608">
        <v>1000000000</v>
      </c>
      <c r="AU62" s="608">
        <v>1000000000</v>
      </c>
      <c r="AV62" s="608">
        <v>1000000000</v>
      </c>
      <c r="AW62" s="608">
        <v>1000000000</v>
      </c>
      <c r="AX62" s="608">
        <v>1000000000</v>
      </c>
      <c r="AY62" s="608">
        <v>1000000000</v>
      </c>
      <c r="AZ62" s="608">
        <v>1000000000</v>
      </c>
      <c r="BA62" s="608">
        <v>1000000000</v>
      </c>
      <c r="BB62" s="608">
        <v>1000000000</v>
      </c>
      <c r="BC62" s="608">
        <v>1000000000</v>
      </c>
      <c r="BD62" s="608">
        <v>1000000000</v>
      </c>
      <c r="BE62" s="608">
        <v>1000000000</v>
      </c>
      <c r="BF62" s="608">
        <v>1000000000</v>
      </c>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row>
    <row r="63" spans="1:180">
      <c r="A63" s="2"/>
      <c r="B63" s="629">
        <v>1960</v>
      </c>
      <c r="C63" s="629">
        <v>1961</v>
      </c>
      <c r="D63" s="629">
        <v>1962</v>
      </c>
      <c r="E63" s="629">
        <v>1963</v>
      </c>
      <c r="F63" s="629">
        <v>1964</v>
      </c>
      <c r="G63" s="629">
        <v>1965</v>
      </c>
      <c r="H63" s="629">
        <v>1966</v>
      </c>
      <c r="I63" s="629">
        <v>1967</v>
      </c>
      <c r="J63" s="629">
        <v>1968</v>
      </c>
      <c r="K63" s="629">
        <v>1969</v>
      </c>
      <c r="L63" s="629">
        <v>1970</v>
      </c>
      <c r="M63" s="629">
        <v>1971</v>
      </c>
      <c r="N63" s="629">
        <v>1972</v>
      </c>
      <c r="O63" s="629">
        <v>1973</v>
      </c>
      <c r="P63" s="629">
        <v>1974</v>
      </c>
      <c r="Q63" s="629">
        <v>1975</v>
      </c>
      <c r="R63" s="629">
        <v>1976</v>
      </c>
      <c r="S63" s="629">
        <v>1977</v>
      </c>
      <c r="T63" s="629">
        <v>1978</v>
      </c>
      <c r="U63" s="629">
        <v>1979</v>
      </c>
      <c r="V63" s="629">
        <v>1980</v>
      </c>
      <c r="W63" s="629">
        <v>1981</v>
      </c>
      <c r="X63" s="629">
        <v>1982</v>
      </c>
      <c r="Y63" s="629">
        <v>1983</v>
      </c>
      <c r="Z63" s="629">
        <v>1984</v>
      </c>
      <c r="AA63" s="629">
        <v>1985</v>
      </c>
      <c r="AB63" s="629">
        <v>1986</v>
      </c>
      <c r="AC63" s="629">
        <v>1987</v>
      </c>
      <c r="AD63" s="629">
        <v>1988</v>
      </c>
      <c r="AE63" s="629">
        <v>1989</v>
      </c>
      <c r="AF63" s="629">
        <v>1990</v>
      </c>
      <c r="AG63" s="629">
        <v>1991</v>
      </c>
      <c r="AH63" s="629">
        <v>1992</v>
      </c>
      <c r="AI63" s="629">
        <v>1993</v>
      </c>
      <c r="AJ63" s="629">
        <v>1994</v>
      </c>
      <c r="AK63" s="629">
        <v>1995</v>
      </c>
      <c r="AL63" s="629">
        <v>1996</v>
      </c>
      <c r="AM63" s="629">
        <v>1997</v>
      </c>
      <c r="AN63" s="629">
        <v>1998</v>
      </c>
      <c r="AO63" s="629">
        <v>1999</v>
      </c>
      <c r="AP63" s="629">
        <v>2000</v>
      </c>
      <c r="AQ63" s="629">
        <v>2001</v>
      </c>
      <c r="AR63" s="629">
        <v>2002</v>
      </c>
      <c r="AS63" s="629">
        <v>2003</v>
      </c>
      <c r="AT63" s="629">
        <v>2004</v>
      </c>
      <c r="AU63" s="629">
        <v>2005</v>
      </c>
      <c r="AV63" s="629">
        <v>2006</v>
      </c>
      <c r="AW63" s="629">
        <v>2007</v>
      </c>
      <c r="AX63" s="629">
        <v>2008</v>
      </c>
      <c r="AY63" s="629">
        <v>2009</v>
      </c>
      <c r="AZ63" s="629">
        <v>2010</v>
      </c>
      <c r="BA63" s="629">
        <v>2011</v>
      </c>
      <c r="BB63" s="629">
        <v>2012</v>
      </c>
      <c r="BC63" s="629">
        <v>2013</v>
      </c>
      <c r="BD63" s="629">
        <v>2014</v>
      </c>
      <c r="BE63" s="629">
        <v>2015</v>
      </c>
      <c r="BF63" s="629">
        <v>2016</v>
      </c>
      <c r="BG63" s="629">
        <v>2017</v>
      </c>
      <c r="BH63" s="629">
        <v>2018</v>
      </c>
      <c r="BI63" s="629">
        <v>2019</v>
      </c>
      <c r="BJ63" s="629">
        <v>2020</v>
      </c>
      <c r="BK63" s="629">
        <v>2021</v>
      </c>
      <c r="BL63" s="629">
        <v>2022</v>
      </c>
      <c r="BM63" s="629">
        <v>2023</v>
      </c>
      <c r="BN63" s="629">
        <v>2024</v>
      </c>
      <c r="BO63" s="629">
        <v>2025</v>
      </c>
      <c r="BP63" s="629">
        <v>2026</v>
      </c>
      <c r="BQ63" s="629">
        <v>2027</v>
      </c>
      <c r="BR63" s="629">
        <v>2028</v>
      </c>
      <c r="BS63" s="629">
        <v>2029</v>
      </c>
      <c r="BT63" s="629">
        <v>2030</v>
      </c>
      <c r="BU63" s="629">
        <v>2031</v>
      </c>
      <c r="BV63" s="629">
        <v>2032</v>
      </c>
      <c r="BW63" s="629">
        <v>2033</v>
      </c>
      <c r="BX63" s="629">
        <v>2034</v>
      </c>
      <c r="BY63" s="629">
        <v>2035</v>
      </c>
      <c r="BZ63" s="629">
        <v>2036</v>
      </c>
      <c r="CA63" s="629">
        <v>2037</v>
      </c>
      <c r="CB63" s="629">
        <v>2038</v>
      </c>
      <c r="CC63" s="629">
        <v>2039</v>
      </c>
      <c r="CD63" s="629">
        <v>2040</v>
      </c>
      <c r="CE63" s="629">
        <v>2041</v>
      </c>
      <c r="CF63" s="629">
        <v>2042</v>
      </c>
      <c r="CG63" s="629">
        <v>2043</v>
      </c>
      <c r="CH63" s="629">
        <v>2044</v>
      </c>
      <c r="CI63" s="629">
        <v>2045</v>
      </c>
      <c r="CJ63" s="629">
        <v>2046</v>
      </c>
      <c r="CK63" s="629">
        <v>2047</v>
      </c>
      <c r="CL63" s="629">
        <v>2048</v>
      </c>
      <c r="CM63" s="629">
        <v>2049</v>
      </c>
      <c r="CN63" s="629">
        <v>2050</v>
      </c>
      <c r="CO63" s="629">
        <v>2051</v>
      </c>
      <c r="CP63" s="629">
        <v>2052</v>
      </c>
      <c r="CQ63" s="629">
        <v>2053</v>
      </c>
      <c r="CR63" s="629">
        <v>2054</v>
      </c>
      <c r="CS63" s="629">
        <v>2055</v>
      </c>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row>
    <row r="64" spans="1:180">
      <c r="A64" s="599" t="s">
        <v>490</v>
      </c>
      <c r="B64" s="610">
        <v>3.0350555699999999</v>
      </c>
      <c r="C64" s="610">
        <v>3.076120548</v>
      </c>
      <c r="D64" s="610">
        <v>3.1290637889999999</v>
      </c>
      <c r="E64" s="610">
        <v>3.1939473060000001</v>
      </c>
      <c r="F64" s="610">
        <v>3.259354557</v>
      </c>
      <c r="G64" s="610">
        <v>3.32605423</v>
      </c>
      <c r="H64" s="610">
        <v>3.3958663169999999</v>
      </c>
      <c r="I64" s="610">
        <v>3.4652974200000002</v>
      </c>
      <c r="J64" s="610">
        <v>3.5355118440000002</v>
      </c>
      <c r="K64" s="610">
        <v>3.609910116</v>
      </c>
      <c r="L64" s="610">
        <v>3.6849967100000001</v>
      </c>
      <c r="M64" s="610">
        <v>3.762289912</v>
      </c>
      <c r="N64" s="610">
        <v>3.8390157039999999</v>
      </c>
      <c r="O64" s="610">
        <v>3.9148004780000001</v>
      </c>
      <c r="P64" s="610">
        <v>3.9911943339999998</v>
      </c>
      <c r="Q64" s="610">
        <v>4.0659546720000002</v>
      </c>
      <c r="R64" s="610">
        <v>4.1387311850000001</v>
      </c>
      <c r="S64" s="610">
        <v>4.21125946</v>
      </c>
      <c r="T64" s="610">
        <v>4.285061775</v>
      </c>
      <c r="U64" s="610">
        <v>4.3605723100000002</v>
      </c>
      <c r="V64" s="604">
        <v>4.4367345680000003</v>
      </c>
      <c r="W64" s="604">
        <v>4.5146558170000004</v>
      </c>
      <c r="X64" s="604">
        <v>4.5954875169999996</v>
      </c>
      <c r="Y64" s="604">
        <v>4.6770202440000004</v>
      </c>
      <c r="Z64" s="604">
        <v>4.7583104179999998</v>
      </c>
      <c r="AA64" s="604">
        <v>4.8413767910000001</v>
      </c>
      <c r="AB64" s="604">
        <v>4.927207009</v>
      </c>
      <c r="AC64" s="604">
        <v>5.0152678689999997</v>
      </c>
      <c r="AD64" s="604">
        <v>5.1042052179999997</v>
      </c>
      <c r="AE64" s="604">
        <v>5.1931233729999997</v>
      </c>
      <c r="AF64" s="604">
        <v>5.2830578670000001</v>
      </c>
      <c r="AG64" s="604">
        <v>5.3698899930000001</v>
      </c>
      <c r="AH64" s="604">
        <v>5.4534734360000003</v>
      </c>
      <c r="AI64" s="604">
        <v>5.537776461</v>
      </c>
      <c r="AJ64" s="604">
        <v>5.621146521</v>
      </c>
      <c r="AK64" s="604">
        <v>5.7058430539999998</v>
      </c>
      <c r="AL64" s="604">
        <v>5.7885961420000003</v>
      </c>
      <c r="AM64" s="604">
        <v>5.871549366</v>
      </c>
      <c r="AN64" s="604">
        <v>5.9536724999999997</v>
      </c>
      <c r="AO64" s="604">
        <v>6.0349116389999997</v>
      </c>
      <c r="AP64" s="604">
        <v>6.1154443110000001</v>
      </c>
      <c r="AQ64" s="604">
        <v>6.1955895600000002</v>
      </c>
      <c r="AR64" s="604">
        <v>6.2747340840000003</v>
      </c>
      <c r="AS64" s="604">
        <v>6.3539764270000001</v>
      </c>
      <c r="AT64" s="604">
        <v>6.433748714</v>
      </c>
      <c r="AU64" s="604">
        <v>6.513959904</v>
      </c>
      <c r="AV64" s="604">
        <v>6.594722462</v>
      </c>
      <c r="AW64" s="604">
        <v>6.6758326779999999</v>
      </c>
      <c r="AX64" s="604">
        <v>6.7583025230000002</v>
      </c>
      <c r="AY64" s="604">
        <v>6.8409557059999999</v>
      </c>
      <c r="AZ64" s="604">
        <v>6.9236840849999997</v>
      </c>
      <c r="BA64" s="604">
        <v>7.0069079890000001</v>
      </c>
      <c r="BB64" s="604">
        <v>7.0894515509999998</v>
      </c>
      <c r="BC64" s="604">
        <v>7.1760921919999996</v>
      </c>
      <c r="BD64" s="604">
        <v>7.2607802780000004</v>
      </c>
      <c r="BE64" s="604">
        <v>7.3466330370000001</v>
      </c>
      <c r="BF64" s="604">
        <v>7.4324857959999999</v>
      </c>
      <c r="BG64" s="610"/>
      <c r="BH64" s="610"/>
      <c r="BI64" s="610"/>
      <c r="BJ64" s="610"/>
      <c r="BK64" s="610"/>
      <c r="BL64" s="610"/>
      <c r="BM64" s="610"/>
      <c r="BN64" s="610"/>
      <c r="BO64" s="610"/>
      <c r="BP64" s="610"/>
      <c r="BQ64" s="610"/>
      <c r="BR64" s="610"/>
      <c r="BS64" s="610"/>
      <c r="BT64" s="610"/>
      <c r="BU64" s="610"/>
      <c r="BV64" s="610"/>
      <c r="BW64" s="610"/>
      <c r="BX64" s="610"/>
      <c r="BY64" s="610"/>
      <c r="BZ64" s="610"/>
      <c r="CA64" s="610"/>
      <c r="CB64" s="610"/>
      <c r="CC64" s="610"/>
      <c r="CD64" s="610"/>
      <c r="CE64" s="610"/>
      <c r="CF64" s="610"/>
      <c r="CG64" s="610"/>
      <c r="CH64" s="610"/>
      <c r="CI64" s="610"/>
      <c r="CJ64" s="610"/>
      <c r="CK64" s="610"/>
      <c r="CL64" s="610"/>
      <c r="CM64" s="610"/>
      <c r="CN64" s="610"/>
      <c r="CO64" s="610"/>
      <c r="CP64" s="610"/>
      <c r="CQ64" s="610"/>
      <c r="CR64" s="610"/>
      <c r="CS64" s="610"/>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row>
    <row r="65" spans="1:180">
      <c r="A65" s="2"/>
      <c r="B65" s="608">
        <f>B61/B62</f>
        <v>3.0350555699999999</v>
      </c>
      <c r="C65" s="608">
        <f t="shared" ref="C65:BF65" si="1">C61/C62</f>
        <v>3.076120548</v>
      </c>
      <c r="D65" s="608">
        <f t="shared" si="1"/>
        <v>3.1290637889999999</v>
      </c>
      <c r="E65" s="608">
        <f t="shared" si="1"/>
        <v>3.1939473060000001</v>
      </c>
      <c r="F65" s="608">
        <f t="shared" si="1"/>
        <v>3.259354557</v>
      </c>
      <c r="G65" s="608">
        <f t="shared" si="1"/>
        <v>3.32605423</v>
      </c>
      <c r="H65" s="608">
        <f t="shared" si="1"/>
        <v>3.3958663169999999</v>
      </c>
      <c r="I65" s="608">
        <f t="shared" si="1"/>
        <v>3.4652974200000002</v>
      </c>
      <c r="J65" s="608">
        <f t="shared" si="1"/>
        <v>3.5355118440000002</v>
      </c>
      <c r="K65" s="608">
        <f t="shared" si="1"/>
        <v>3.609910116</v>
      </c>
      <c r="L65" s="608">
        <f t="shared" si="1"/>
        <v>3.6849967100000001</v>
      </c>
      <c r="M65" s="608">
        <f t="shared" si="1"/>
        <v>3.762289912</v>
      </c>
      <c r="N65" s="608">
        <f t="shared" si="1"/>
        <v>3.8390157039999999</v>
      </c>
      <c r="O65" s="608">
        <f t="shared" si="1"/>
        <v>3.9148004780000001</v>
      </c>
      <c r="P65" s="608">
        <f t="shared" si="1"/>
        <v>3.9911943339999998</v>
      </c>
      <c r="Q65" s="608">
        <f t="shared" si="1"/>
        <v>4.0659546720000002</v>
      </c>
      <c r="R65" s="608">
        <f t="shared" si="1"/>
        <v>4.1387311850000001</v>
      </c>
      <c r="S65" s="608">
        <f t="shared" si="1"/>
        <v>4.21125946</v>
      </c>
      <c r="T65" s="608">
        <f t="shared" si="1"/>
        <v>4.285061775</v>
      </c>
      <c r="U65" s="608">
        <f t="shared" si="1"/>
        <v>4.3605723100000002</v>
      </c>
      <c r="V65" s="608">
        <f t="shared" si="1"/>
        <v>4.4367345680000003</v>
      </c>
      <c r="W65" s="608">
        <f t="shared" si="1"/>
        <v>4.5146558170000004</v>
      </c>
      <c r="X65" s="608">
        <f t="shared" si="1"/>
        <v>4.5954875169999996</v>
      </c>
      <c r="Y65" s="608">
        <f t="shared" si="1"/>
        <v>4.6770202440000004</v>
      </c>
      <c r="Z65" s="608">
        <f t="shared" si="1"/>
        <v>4.7583104179999998</v>
      </c>
      <c r="AA65" s="608">
        <f t="shared" si="1"/>
        <v>4.8413767910000001</v>
      </c>
      <c r="AB65" s="608">
        <f t="shared" si="1"/>
        <v>4.927207009</v>
      </c>
      <c r="AC65" s="608">
        <f t="shared" si="1"/>
        <v>5.0152678689999997</v>
      </c>
      <c r="AD65" s="608">
        <f t="shared" si="1"/>
        <v>5.1042052179999997</v>
      </c>
      <c r="AE65" s="608">
        <f t="shared" si="1"/>
        <v>5.1931233729999997</v>
      </c>
      <c r="AF65" s="608">
        <f t="shared" si="1"/>
        <v>5.2830578670000001</v>
      </c>
      <c r="AG65" s="608">
        <f t="shared" si="1"/>
        <v>5.3698899930000001</v>
      </c>
      <c r="AH65" s="608">
        <f t="shared" si="1"/>
        <v>5.4534734360000003</v>
      </c>
      <c r="AI65" s="608">
        <f t="shared" si="1"/>
        <v>5.537776461</v>
      </c>
      <c r="AJ65" s="608">
        <f t="shared" si="1"/>
        <v>5.621146521</v>
      </c>
      <c r="AK65" s="608">
        <f t="shared" si="1"/>
        <v>5.7058430539999998</v>
      </c>
      <c r="AL65" s="608">
        <f t="shared" si="1"/>
        <v>5.7885961420000003</v>
      </c>
      <c r="AM65" s="608">
        <f t="shared" si="1"/>
        <v>5.871549366</v>
      </c>
      <c r="AN65" s="608">
        <f t="shared" si="1"/>
        <v>5.9536724999999997</v>
      </c>
      <c r="AO65" s="608">
        <f t="shared" si="1"/>
        <v>6.0349116389999997</v>
      </c>
      <c r="AP65" s="608">
        <f t="shared" si="1"/>
        <v>6.1154443110000001</v>
      </c>
      <c r="AQ65" s="608">
        <f t="shared" si="1"/>
        <v>6.1955895600000002</v>
      </c>
      <c r="AR65" s="608">
        <f t="shared" si="1"/>
        <v>6.2747340840000003</v>
      </c>
      <c r="AS65" s="608">
        <f t="shared" si="1"/>
        <v>6.3539764270000001</v>
      </c>
      <c r="AT65" s="608">
        <f t="shared" si="1"/>
        <v>6.433748714</v>
      </c>
      <c r="AU65" s="608">
        <f t="shared" si="1"/>
        <v>6.513959904</v>
      </c>
      <c r="AV65" s="608">
        <f t="shared" si="1"/>
        <v>6.594722462</v>
      </c>
      <c r="AW65" s="608">
        <f t="shared" si="1"/>
        <v>6.6758326779999999</v>
      </c>
      <c r="AX65" s="608">
        <f t="shared" si="1"/>
        <v>6.7583025230000002</v>
      </c>
      <c r="AY65" s="608">
        <f t="shared" si="1"/>
        <v>6.8409557059999999</v>
      </c>
      <c r="AZ65" s="608">
        <f t="shared" si="1"/>
        <v>6.9236840849999997</v>
      </c>
      <c r="BA65" s="608">
        <f t="shared" si="1"/>
        <v>7.0069079890000001</v>
      </c>
      <c r="BB65" s="608">
        <f t="shared" si="1"/>
        <v>7.0894515509999998</v>
      </c>
      <c r="BC65" s="608">
        <f t="shared" si="1"/>
        <v>7.1760921919999996</v>
      </c>
      <c r="BD65" s="608">
        <f t="shared" si="1"/>
        <v>7.2607802780000004</v>
      </c>
      <c r="BE65" s="608">
        <f t="shared" si="1"/>
        <v>7.3466330370000001</v>
      </c>
      <c r="BF65" s="608">
        <f t="shared" si="1"/>
        <v>7.4324857959999996E-9</v>
      </c>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row>
    <row r="66" spans="1:180">
      <c r="A66" s="2"/>
      <c r="B66" s="2"/>
      <c r="C66" s="2"/>
      <c r="D66" s="2"/>
      <c r="E66" s="2"/>
      <c r="F66" s="2"/>
      <c r="G66" s="2"/>
      <c r="H66" s="2"/>
      <c r="I66" s="2"/>
      <c r="J66" s="2"/>
      <c r="K66" s="2"/>
      <c r="L66" s="2"/>
      <c r="M66" s="2"/>
      <c r="N66" s="2"/>
      <c r="O66" s="2"/>
      <c r="P66" s="2"/>
      <c r="Q66" s="2"/>
      <c r="R66" s="2"/>
      <c r="S66" s="2"/>
      <c r="T66" s="2"/>
      <c r="U66" s="2"/>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611"/>
      <c r="BB66" s="2"/>
      <c r="BC66" s="2"/>
      <c r="BD66" s="2"/>
      <c r="BE66" s="2"/>
      <c r="BF66" s="2"/>
      <c r="BG66" s="612"/>
      <c r="BH66" s="612"/>
      <c r="BI66" s="612"/>
      <c r="BJ66" s="61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row>
    <row r="67" spans="1:18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612"/>
      <c r="AZ67" s="61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row>
    <row r="68" spans="1:18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613"/>
      <c r="AN68" s="613"/>
      <c r="AO68" s="613"/>
      <c r="AP68" s="614"/>
      <c r="AQ68" s="2"/>
      <c r="AR68" s="2"/>
      <c r="AS68" s="2"/>
      <c r="AT68" s="2"/>
      <c r="AU68" s="615"/>
      <c r="AV68" s="2"/>
      <c r="AW68" s="2"/>
      <c r="AX68" s="2"/>
      <c r="AY68" s="616"/>
      <c r="AZ68" s="616"/>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row>
    <row r="69" spans="1:18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row>
    <row r="70" spans="1:18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66"/>
      <c r="AQ70" s="2"/>
      <c r="AR70" s="2"/>
      <c r="AS70" s="2"/>
      <c r="AT70" s="2"/>
      <c r="AU70" s="2"/>
      <c r="AV70" s="2"/>
      <c r="AW70" s="2"/>
      <c r="AX70" s="2"/>
      <c r="AY70" s="2"/>
      <c r="AZ70" s="2"/>
      <c r="BA70" s="61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row>
    <row r="71" spans="1:18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row>
    <row r="72" spans="1:18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row>
    <row r="73" spans="1:18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row>
    <row r="74" spans="1:18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row>
    <row r="75" spans="1:18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row>
    <row r="76" spans="1:18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row>
    <row r="77" spans="1:18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row>
    <row r="78" spans="1:18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row>
    <row r="79" spans="1:18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row>
    <row r="80" spans="1:18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row>
    <row r="81" spans="1:18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row>
    <row r="82" spans="1:18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row>
    <row r="83" spans="1:18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row>
    <row r="84" spans="1:18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row>
    <row r="85" spans="1:18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row>
    <row r="86" spans="1:18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row>
    <row r="87" spans="1:18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row>
    <row r="88" spans="1:18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66"/>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row>
    <row r="89" spans="1:180">
      <c r="A89" s="598" t="s">
        <v>491</v>
      </c>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row>
    <row r="90" spans="1:180">
      <c r="A90" s="617">
        <f>C94</f>
        <v>0.34</v>
      </c>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row>
    <row r="91" spans="1:180">
      <c r="A91" s="618" t="s">
        <v>492</v>
      </c>
      <c r="B91" s="629">
        <v>1993</v>
      </c>
      <c r="C91" s="629">
        <v>1994</v>
      </c>
      <c r="D91" s="629">
        <v>1995</v>
      </c>
      <c r="E91" s="629">
        <v>1996</v>
      </c>
      <c r="F91" s="629">
        <v>1997</v>
      </c>
      <c r="G91" s="629">
        <v>1998</v>
      </c>
      <c r="H91" s="629">
        <v>1999</v>
      </c>
      <c r="I91" s="629">
        <v>2000</v>
      </c>
      <c r="J91" s="629">
        <v>2001</v>
      </c>
      <c r="K91" s="629">
        <v>2002</v>
      </c>
      <c r="L91" s="629">
        <v>2003</v>
      </c>
      <c r="M91" s="629">
        <v>2004</v>
      </c>
      <c r="N91" s="629">
        <v>2005</v>
      </c>
      <c r="O91" s="629">
        <v>2006</v>
      </c>
      <c r="P91" s="629">
        <v>2007</v>
      </c>
      <c r="Q91" s="629">
        <v>2008</v>
      </c>
      <c r="R91" s="629">
        <v>2009</v>
      </c>
      <c r="S91" s="629">
        <v>2010</v>
      </c>
      <c r="T91" s="629">
        <v>2011</v>
      </c>
      <c r="U91" s="629">
        <v>2012</v>
      </c>
      <c r="V91" s="629">
        <v>2013</v>
      </c>
      <c r="W91" s="629">
        <v>2014</v>
      </c>
      <c r="X91" s="629">
        <v>2015</v>
      </c>
      <c r="Y91" s="629">
        <v>2016</v>
      </c>
      <c r="Z91" s="629">
        <v>2017</v>
      </c>
      <c r="AA91" s="629">
        <v>2018</v>
      </c>
      <c r="AB91" s="629">
        <v>2019</v>
      </c>
      <c r="AC91" s="629">
        <v>2020</v>
      </c>
      <c r="AD91" s="629">
        <v>2021</v>
      </c>
      <c r="AE91" s="629">
        <v>2022</v>
      </c>
      <c r="AF91" s="629">
        <v>2023</v>
      </c>
      <c r="AG91" s="629">
        <v>2024</v>
      </c>
      <c r="AH91" s="629">
        <v>2025</v>
      </c>
      <c r="AI91" s="629">
        <v>2026</v>
      </c>
      <c r="AJ91" s="629">
        <v>2027</v>
      </c>
      <c r="AK91" s="629">
        <v>2028</v>
      </c>
      <c r="AL91" s="629">
        <v>2029</v>
      </c>
      <c r="AM91" s="629">
        <v>2030</v>
      </c>
      <c r="AN91" s="629">
        <v>2031</v>
      </c>
      <c r="AO91" s="629">
        <v>2032</v>
      </c>
      <c r="AP91" s="629">
        <v>2033</v>
      </c>
      <c r="AQ91" s="629">
        <v>2034</v>
      </c>
      <c r="AR91" s="629">
        <v>2035</v>
      </c>
      <c r="AS91" s="629">
        <v>2036</v>
      </c>
      <c r="AT91" s="629">
        <v>2037</v>
      </c>
      <c r="AU91" s="629">
        <v>2038</v>
      </c>
      <c r="AV91" s="629">
        <v>2039</v>
      </c>
      <c r="AW91" s="629">
        <v>2040</v>
      </c>
      <c r="AX91" s="629">
        <v>2041</v>
      </c>
      <c r="AY91" s="629">
        <v>2042</v>
      </c>
      <c r="AZ91" s="629">
        <v>2043</v>
      </c>
      <c r="BA91" s="629">
        <v>2044</v>
      </c>
      <c r="BB91" s="629">
        <v>2045</v>
      </c>
      <c r="BC91" s="629">
        <v>2046</v>
      </c>
      <c r="BD91" s="629">
        <v>2047</v>
      </c>
      <c r="BE91" s="629">
        <v>2048</v>
      </c>
      <c r="BF91" s="629">
        <v>2049</v>
      </c>
      <c r="BG91" s="629">
        <v>2050</v>
      </c>
      <c r="BH91" s="629">
        <v>2051</v>
      </c>
      <c r="BI91" s="629">
        <v>2052</v>
      </c>
      <c r="BJ91" s="629">
        <v>2053</v>
      </c>
      <c r="BK91" s="629">
        <v>2054</v>
      </c>
      <c r="BL91" s="629">
        <v>2055</v>
      </c>
      <c r="BM91" s="629">
        <v>2056</v>
      </c>
      <c r="BN91" s="629">
        <v>2057</v>
      </c>
      <c r="BO91" s="629">
        <v>2058</v>
      </c>
      <c r="BP91" s="629">
        <v>2059</v>
      </c>
      <c r="BQ91" s="629">
        <v>2060</v>
      </c>
      <c r="BR91" s="629">
        <v>2061</v>
      </c>
      <c r="BS91" s="629">
        <v>2062</v>
      </c>
      <c r="BT91" s="629">
        <v>2063</v>
      </c>
      <c r="BU91" s="629">
        <v>2064</v>
      </c>
      <c r="BV91" s="629">
        <v>2065</v>
      </c>
      <c r="BW91" s="629">
        <v>2066</v>
      </c>
      <c r="BX91" s="629">
        <v>2067</v>
      </c>
      <c r="BY91" s="629">
        <v>2068</v>
      </c>
      <c r="BZ91" s="629">
        <v>2069</v>
      </c>
      <c r="CA91" s="629">
        <v>2070</v>
      </c>
      <c r="CB91" s="629">
        <v>2071</v>
      </c>
      <c r="CC91" s="629">
        <v>2072</v>
      </c>
      <c r="CD91" s="629">
        <v>2073</v>
      </c>
      <c r="CE91" s="629">
        <v>2074</v>
      </c>
      <c r="CF91" s="629">
        <v>2075</v>
      </c>
      <c r="CG91" s="629">
        <v>2076</v>
      </c>
      <c r="CH91" s="629">
        <v>2077</v>
      </c>
      <c r="CI91" s="629">
        <v>2078</v>
      </c>
      <c r="CJ91" s="629">
        <v>2079</v>
      </c>
      <c r="CK91" s="629">
        <v>2080</v>
      </c>
      <c r="CL91" s="629">
        <v>2081</v>
      </c>
      <c r="CM91" s="629">
        <v>2082</v>
      </c>
      <c r="CN91" s="629">
        <v>2083</v>
      </c>
      <c r="CO91" s="629">
        <v>2084</v>
      </c>
      <c r="CP91" s="629">
        <v>2085</v>
      </c>
      <c r="CQ91" s="629">
        <v>2086</v>
      </c>
      <c r="CR91" s="629">
        <v>2087</v>
      </c>
      <c r="CS91" s="629">
        <v>2088</v>
      </c>
      <c r="CT91" s="629">
        <v>2089</v>
      </c>
      <c r="CU91" s="629">
        <v>2090</v>
      </c>
      <c r="CV91" s="629">
        <v>2091</v>
      </c>
      <c r="CW91" s="629">
        <v>2092</v>
      </c>
      <c r="CX91" s="629">
        <v>2093</v>
      </c>
      <c r="CY91" s="629">
        <v>2094</v>
      </c>
      <c r="CZ91" s="629">
        <v>2095</v>
      </c>
      <c r="DA91" s="629">
        <v>2096</v>
      </c>
      <c r="DB91" s="629">
        <v>2097</v>
      </c>
      <c r="DC91" s="629">
        <v>2098</v>
      </c>
      <c r="DD91" s="629">
        <v>2099</v>
      </c>
      <c r="DE91" s="629">
        <v>2100</v>
      </c>
      <c r="DF91" s="629">
        <v>2101</v>
      </c>
      <c r="DG91" s="629">
        <v>2102</v>
      </c>
      <c r="DH91" s="629">
        <v>2103</v>
      </c>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row>
    <row r="92" spans="1:180">
      <c r="A92" s="599" t="s">
        <v>493</v>
      </c>
      <c r="B92" s="604">
        <v>14</v>
      </c>
      <c r="C92" s="600"/>
      <c r="D92" s="600"/>
      <c r="E92" s="600"/>
      <c r="F92" s="600"/>
      <c r="G92" s="600"/>
      <c r="H92" s="600"/>
      <c r="I92" s="600"/>
      <c r="J92" s="600"/>
      <c r="K92" s="600"/>
      <c r="L92" s="600"/>
      <c r="M92" s="600">
        <v>17.079999999999998</v>
      </c>
      <c r="N92" s="619">
        <v>17.425000000000001</v>
      </c>
      <c r="O92" s="600">
        <v>17.77</v>
      </c>
      <c r="P92" s="619">
        <v>18.114999999999998</v>
      </c>
      <c r="Q92" s="620">
        <v>18.54</v>
      </c>
      <c r="R92" s="620">
        <v>18.96</v>
      </c>
      <c r="S92" s="600">
        <v>19.27</v>
      </c>
      <c r="T92" s="620">
        <v>19.579999999999998</v>
      </c>
      <c r="U92" s="600">
        <v>19.89</v>
      </c>
      <c r="V92" s="600">
        <v>20.399999999999999</v>
      </c>
      <c r="W92" s="600">
        <v>20.93</v>
      </c>
      <c r="X92" s="600">
        <v>21.259999999999998</v>
      </c>
      <c r="Y92" s="600">
        <v>21.82</v>
      </c>
      <c r="Z92" s="600"/>
      <c r="AA92" s="600"/>
      <c r="AB92" s="600"/>
      <c r="AC92" s="600"/>
      <c r="AD92" s="600"/>
      <c r="AE92" s="600"/>
      <c r="AF92" s="600"/>
      <c r="AG92" s="600"/>
      <c r="AH92" s="600"/>
      <c r="AI92" s="604"/>
      <c r="AJ92" s="621"/>
      <c r="AK92" s="621"/>
      <c r="AL92" s="621"/>
      <c r="AM92" s="621"/>
      <c r="AN92" s="621"/>
      <c r="AO92" s="621"/>
      <c r="AP92" s="621"/>
      <c r="AQ92" s="621"/>
      <c r="AR92" s="621"/>
      <c r="AS92" s="621"/>
      <c r="AT92" s="621"/>
      <c r="AU92" s="621"/>
      <c r="AV92" s="621"/>
      <c r="AW92" s="621"/>
      <c r="AX92" s="621"/>
      <c r="AY92" s="621"/>
      <c r="AZ92" s="622"/>
      <c r="BA92" s="622"/>
      <c r="BB92" s="622"/>
      <c r="BC92" s="621"/>
      <c r="BD92" s="621"/>
      <c r="BE92" s="604"/>
      <c r="BF92" s="600"/>
      <c r="BG92" s="600"/>
      <c r="BH92" s="600"/>
      <c r="BI92" s="600"/>
      <c r="BJ92" s="600"/>
      <c r="BK92" s="600"/>
      <c r="BL92" s="600"/>
      <c r="BM92" s="600"/>
      <c r="BN92" s="600"/>
      <c r="BO92" s="600"/>
      <c r="BP92" s="600"/>
      <c r="BQ92" s="600"/>
      <c r="BR92" s="600"/>
      <c r="BS92" s="600"/>
      <c r="BT92" s="600"/>
      <c r="BU92" s="600"/>
      <c r="BV92" s="600"/>
      <c r="BW92" s="600"/>
      <c r="BX92" s="600"/>
      <c r="BY92" s="600"/>
      <c r="BZ92" s="600"/>
      <c r="CA92" s="600"/>
      <c r="CB92" s="600"/>
      <c r="CC92" s="600"/>
      <c r="CD92" s="600"/>
      <c r="CE92" s="600"/>
      <c r="CF92" s="600"/>
      <c r="CG92" s="600"/>
      <c r="CH92" s="600"/>
      <c r="CI92" s="600"/>
      <c r="CJ92" s="600"/>
      <c r="CK92" s="600"/>
      <c r="CL92" s="600"/>
      <c r="CM92" s="600"/>
      <c r="CN92" s="600"/>
      <c r="CO92" s="600"/>
      <c r="CP92" s="600"/>
      <c r="CQ92" s="600"/>
      <c r="CR92" s="600"/>
      <c r="CS92" s="600"/>
      <c r="CT92" s="600"/>
      <c r="CU92" s="600"/>
      <c r="CV92" s="600"/>
      <c r="CW92" s="600"/>
      <c r="CX92" s="600"/>
      <c r="CY92" s="600"/>
      <c r="CZ92" s="600"/>
      <c r="DA92" s="600"/>
      <c r="DB92" s="600"/>
      <c r="DC92" s="600"/>
      <c r="DD92" s="600"/>
      <c r="DE92" s="600"/>
      <c r="DF92" s="600"/>
      <c r="DG92" s="600"/>
      <c r="DH92" s="600"/>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row>
    <row r="93" spans="1:180">
      <c r="A93" s="2"/>
      <c r="B93" s="623">
        <v>14</v>
      </c>
      <c r="C93" s="623">
        <v>14</v>
      </c>
      <c r="D93" s="623">
        <v>14</v>
      </c>
      <c r="E93" s="623">
        <v>14</v>
      </c>
      <c r="F93" s="623">
        <v>14</v>
      </c>
      <c r="G93" s="623">
        <v>14</v>
      </c>
      <c r="H93" s="623">
        <v>14</v>
      </c>
      <c r="I93" s="623">
        <v>14</v>
      </c>
      <c r="J93" s="623">
        <v>14</v>
      </c>
      <c r="K93" s="623">
        <v>14</v>
      </c>
      <c r="L93" s="623">
        <v>14</v>
      </c>
      <c r="M93" s="623">
        <v>14</v>
      </c>
      <c r="N93" s="623">
        <v>14</v>
      </c>
      <c r="O93" s="623">
        <v>14</v>
      </c>
      <c r="P93" s="623">
        <v>14</v>
      </c>
      <c r="Q93" s="623">
        <v>14</v>
      </c>
      <c r="R93" s="623">
        <v>14</v>
      </c>
      <c r="S93" s="623">
        <v>14</v>
      </c>
      <c r="T93" s="623">
        <v>14</v>
      </c>
      <c r="U93" s="623">
        <v>14</v>
      </c>
      <c r="V93" s="623">
        <v>14</v>
      </c>
      <c r="W93" s="623">
        <v>14</v>
      </c>
      <c r="X93" s="623">
        <v>14</v>
      </c>
      <c r="Y93" s="623">
        <v>14</v>
      </c>
      <c r="Z93" s="623">
        <v>14</v>
      </c>
      <c r="AA93" s="623">
        <v>14</v>
      </c>
      <c r="AB93" s="623">
        <v>14</v>
      </c>
      <c r="AC93" s="623">
        <v>14</v>
      </c>
      <c r="AD93" s="623">
        <v>14</v>
      </c>
      <c r="AE93" s="623">
        <v>14</v>
      </c>
      <c r="AF93" s="623">
        <v>14</v>
      </c>
      <c r="AG93" s="623">
        <v>14</v>
      </c>
      <c r="AH93" s="623">
        <v>14</v>
      </c>
      <c r="AI93" s="623">
        <v>14</v>
      </c>
      <c r="AJ93" s="623">
        <v>14</v>
      </c>
      <c r="AK93" s="623">
        <v>14</v>
      </c>
      <c r="AL93" s="623">
        <v>14</v>
      </c>
      <c r="AM93" s="623">
        <v>14</v>
      </c>
      <c r="AN93" s="623">
        <v>14</v>
      </c>
      <c r="AO93" s="623">
        <v>14</v>
      </c>
      <c r="AP93" s="623">
        <v>14</v>
      </c>
      <c r="AQ93" s="623">
        <v>14</v>
      </c>
      <c r="AR93" s="623">
        <v>14</v>
      </c>
      <c r="AS93" s="623">
        <v>14</v>
      </c>
      <c r="AT93" s="623">
        <v>14</v>
      </c>
      <c r="AU93" s="623">
        <v>14</v>
      </c>
      <c r="AV93" s="623">
        <v>14</v>
      </c>
      <c r="AW93" s="623">
        <v>14</v>
      </c>
      <c r="AX93" s="623">
        <v>14</v>
      </c>
      <c r="AY93" s="623">
        <v>14</v>
      </c>
      <c r="AZ93" s="623">
        <v>14</v>
      </c>
      <c r="BA93" s="623">
        <v>14</v>
      </c>
      <c r="BB93" s="623">
        <v>14</v>
      </c>
      <c r="BC93" s="623">
        <v>14</v>
      </c>
      <c r="BD93" s="623">
        <v>14</v>
      </c>
      <c r="BE93" s="623">
        <v>14</v>
      </c>
      <c r="BF93" s="623">
        <v>14</v>
      </c>
      <c r="BG93" s="623">
        <v>14</v>
      </c>
      <c r="BH93" s="623">
        <v>14</v>
      </c>
      <c r="BI93" s="623">
        <v>14</v>
      </c>
      <c r="BJ93" s="623">
        <v>14</v>
      </c>
      <c r="BK93" s="623">
        <v>14</v>
      </c>
      <c r="BL93" s="623">
        <v>14</v>
      </c>
      <c r="BM93" s="623">
        <v>14</v>
      </c>
      <c r="BN93" s="623">
        <v>14</v>
      </c>
      <c r="BO93" s="623">
        <v>14</v>
      </c>
      <c r="BP93" s="623">
        <v>14</v>
      </c>
      <c r="BQ93" s="623">
        <v>14</v>
      </c>
      <c r="BR93" s="623">
        <v>14</v>
      </c>
      <c r="BS93" s="623">
        <v>14</v>
      </c>
      <c r="BT93" s="623">
        <v>14</v>
      </c>
      <c r="BU93" s="623">
        <v>14</v>
      </c>
      <c r="BV93" s="623">
        <v>14</v>
      </c>
      <c r="BW93" s="623">
        <v>14</v>
      </c>
      <c r="BX93" s="623">
        <v>14</v>
      </c>
      <c r="BY93" s="623">
        <v>14</v>
      </c>
      <c r="BZ93" s="623">
        <v>14</v>
      </c>
      <c r="CA93" s="623">
        <v>14</v>
      </c>
      <c r="CB93" s="623">
        <v>14</v>
      </c>
      <c r="CC93" s="623">
        <v>14</v>
      </c>
      <c r="CD93" s="623">
        <v>14</v>
      </c>
      <c r="CE93" s="623">
        <v>14</v>
      </c>
      <c r="CF93" s="623">
        <v>14</v>
      </c>
      <c r="CG93" s="623">
        <v>14</v>
      </c>
      <c r="CH93" s="623">
        <v>14</v>
      </c>
      <c r="CI93" s="623">
        <v>14</v>
      </c>
      <c r="CJ93" s="623">
        <v>14</v>
      </c>
      <c r="CK93" s="623">
        <v>14</v>
      </c>
      <c r="CL93" s="623">
        <v>14</v>
      </c>
      <c r="CM93" s="623">
        <v>14</v>
      </c>
      <c r="CN93" s="623">
        <v>14</v>
      </c>
      <c r="CO93" s="623">
        <v>14</v>
      </c>
      <c r="CP93" s="623">
        <v>14</v>
      </c>
      <c r="CQ93" s="623">
        <v>14</v>
      </c>
      <c r="CR93" s="623">
        <v>14</v>
      </c>
      <c r="CS93" s="623">
        <v>14</v>
      </c>
      <c r="CT93" s="623">
        <v>14</v>
      </c>
      <c r="CU93" s="623">
        <v>14</v>
      </c>
      <c r="CV93" s="623">
        <v>14</v>
      </c>
      <c r="CW93" s="623">
        <v>14</v>
      </c>
      <c r="CX93" s="623">
        <v>14</v>
      </c>
      <c r="CY93" s="623">
        <v>14</v>
      </c>
      <c r="CZ93" s="623">
        <v>14</v>
      </c>
      <c r="DA93" s="623">
        <v>14</v>
      </c>
      <c r="DB93" s="623">
        <v>14</v>
      </c>
      <c r="DC93" s="623">
        <v>14</v>
      </c>
      <c r="DD93" s="623">
        <v>14</v>
      </c>
      <c r="DE93" s="623">
        <v>14</v>
      </c>
      <c r="DF93" s="623">
        <v>14</v>
      </c>
      <c r="DG93" s="623">
        <v>14</v>
      </c>
      <c r="DH93" s="623">
        <v>14</v>
      </c>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row>
    <row r="94" spans="1:180">
      <c r="B94" s="624">
        <v>0</v>
      </c>
      <c r="C94" s="625">
        <v>0.34</v>
      </c>
      <c r="D94" s="623">
        <v>0.68</v>
      </c>
      <c r="E94" s="623">
        <v>1.02</v>
      </c>
      <c r="F94" s="623">
        <v>1.36</v>
      </c>
      <c r="G94" s="623">
        <v>1.7</v>
      </c>
      <c r="H94" s="623">
        <v>2.04</v>
      </c>
      <c r="I94" s="623">
        <v>2.38</v>
      </c>
      <c r="J94" s="623">
        <v>2.72</v>
      </c>
      <c r="K94" s="623">
        <v>3.06</v>
      </c>
      <c r="L94" s="623">
        <v>3.4</v>
      </c>
      <c r="M94" s="623">
        <v>3.74</v>
      </c>
      <c r="N94" s="623">
        <v>4.08</v>
      </c>
      <c r="O94" s="623">
        <v>4.42</v>
      </c>
      <c r="P94" s="623">
        <v>4.76</v>
      </c>
      <c r="Q94" s="623">
        <v>5.0999999999999996</v>
      </c>
      <c r="R94" s="623">
        <v>5.44</v>
      </c>
      <c r="S94" s="623">
        <v>5.78</v>
      </c>
      <c r="T94" s="623">
        <v>6.12</v>
      </c>
      <c r="U94" s="623">
        <v>6.46</v>
      </c>
      <c r="V94" s="623">
        <v>6.8</v>
      </c>
      <c r="W94" s="623">
        <v>7.14</v>
      </c>
      <c r="X94" s="623">
        <v>7.48</v>
      </c>
      <c r="Y94" s="623">
        <v>7.82</v>
      </c>
      <c r="Z94" s="153"/>
      <c r="AA94" s="153"/>
      <c r="AB94" s="153"/>
      <c r="AC94" s="153"/>
      <c r="AD94" s="153"/>
      <c r="AE94" s="153"/>
      <c r="AF94" s="153"/>
      <c r="AG94" s="153"/>
      <c r="AH94" s="153"/>
      <c r="AI94" s="505">
        <v>0</v>
      </c>
      <c r="AJ94" s="626"/>
      <c r="AK94" s="505">
        <v>0.66</v>
      </c>
      <c r="AL94" s="505">
        <v>0.99</v>
      </c>
      <c r="AM94" s="505">
        <v>1.32</v>
      </c>
      <c r="AN94" s="505">
        <v>1.65</v>
      </c>
      <c r="AO94" s="505">
        <v>1.98</v>
      </c>
      <c r="AP94" s="505">
        <v>2.31</v>
      </c>
      <c r="AQ94" s="505">
        <v>2.64</v>
      </c>
      <c r="AR94" s="505">
        <v>2.97</v>
      </c>
      <c r="AS94" s="505">
        <v>3.3</v>
      </c>
      <c r="AT94" s="505">
        <v>3.63</v>
      </c>
      <c r="AU94" s="505">
        <v>3.96</v>
      </c>
      <c r="AV94" s="505">
        <v>4.29</v>
      </c>
      <c r="AW94" s="505">
        <v>4.62</v>
      </c>
      <c r="AX94" s="505">
        <v>4.95</v>
      </c>
      <c r="AY94" s="505">
        <v>5.28</v>
      </c>
      <c r="AZ94" s="505">
        <v>5.61</v>
      </c>
      <c r="BA94" s="505">
        <v>5.94</v>
      </c>
      <c r="BB94" s="505">
        <v>6.27</v>
      </c>
      <c r="BC94" s="505">
        <v>6.6</v>
      </c>
      <c r="BD94" s="505">
        <v>6.93</v>
      </c>
      <c r="BE94" s="505">
        <v>7.26</v>
      </c>
      <c r="BF94" s="505">
        <v>7.59</v>
      </c>
      <c r="BG94" s="505">
        <v>7.92</v>
      </c>
      <c r="BH94" s="505">
        <v>8.25</v>
      </c>
      <c r="BI94" s="505">
        <v>8.58</v>
      </c>
      <c r="BJ94" s="505">
        <v>8.91</v>
      </c>
      <c r="BK94" s="153"/>
      <c r="BL94" s="153"/>
      <c r="BM94" s="153"/>
      <c r="BN94" s="153"/>
      <c r="BO94" s="153"/>
      <c r="BP94" s="153"/>
      <c r="BQ94" s="153"/>
      <c r="BR94" s="153"/>
      <c r="BS94" s="153"/>
      <c r="BT94" s="153"/>
      <c r="BU94" s="153"/>
      <c r="BV94" s="153"/>
      <c r="BW94" s="153"/>
      <c r="BX94" s="153"/>
      <c r="BY94" s="153"/>
      <c r="BZ94" s="153"/>
      <c r="CA94" s="153"/>
      <c r="CB94" s="153"/>
      <c r="CC94" s="153"/>
      <c r="CD94" s="153"/>
      <c r="CE94" s="153"/>
      <c r="CF94" s="153"/>
      <c r="CG94" s="153"/>
      <c r="CH94" s="153"/>
      <c r="CI94" s="153"/>
      <c r="CJ94" s="153"/>
      <c r="CK94" s="153"/>
      <c r="CL94" s="153"/>
      <c r="CM94" s="153"/>
      <c r="CN94" s="153"/>
      <c r="CO94" s="153"/>
      <c r="CP94" s="153"/>
      <c r="CQ94" s="153"/>
      <c r="CR94" s="153"/>
      <c r="CS94" s="153"/>
      <c r="CT94" s="153"/>
      <c r="CU94" s="153"/>
      <c r="CV94" s="153"/>
      <c r="CW94" s="153"/>
      <c r="CX94" s="153"/>
      <c r="CY94" s="153"/>
      <c r="CZ94" s="153"/>
      <c r="DA94" s="153"/>
      <c r="DB94" s="153"/>
      <c r="DC94" s="153"/>
      <c r="DD94" s="153"/>
      <c r="DE94" s="153"/>
      <c r="DF94" s="153"/>
      <c r="DG94" s="153"/>
      <c r="DH94" s="153"/>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row>
    <row r="95" spans="1:180">
      <c r="A95" s="2"/>
      <c r="B95" s="2"/>
      <c r="C95" s="2"/>
      <c r="D95" s="2"/>
      <c r="E95" s="2"/>
      <c r="F95" s="2"/>
      <c r="G95" s="2"/>
      <c r="H95" s="2"/>
      <c r="I95" s="2"/>
      <c r="J95" s="2"/>
      <c r="K95" s="2"/>
      <c r="L95" s="2"/>
      <c r="M95" s="2"/>
      <c r="N95" s="2"/>
      <c r="O95" s="2"/>
      <c r="P95" s="2"/>
      <c r="Q95" s="2"/>
      <c r="R95" s="2"/>
      <c r="S95" s="2"/>
      <c r="T95" s="2"/>
      <c r="U95" s="2"/>
      <c r="V95" s="2"/>
      <c r="W95" s="2"/>
      <c r="X95" s="2"/>
      <c r="Y95" s="623">
        <f>Y93+Y94</f>
        <v>21.82</v>
      </c>
      <c r="Z95" s="2"/>
      <c r="AA95" s="2"/>
      <c r="AB95" s="2"/>
      <c r="AC95" s="2"/>
      <c r="AD95" s="2"/>
      <c r="AE95" s="2"/>
      <c r="AF95" s="2"/>
      <c r="AG95" s="2"/>
      <c r="AH95" s="2"/>
      <c r="AI95" s="81"/>
      <c r="AJ95" s="627"/>
      <c r="AK95" s="81"/>
      <c r="AL95" s="81"/>
      <c r="AM95" s="81"/>
      <c r="AN95" s="81"/>
      <c r="AO95" s="81"/>
      <c r="AP95" s="81"/>
      <c r="AQ95" s="81"/>
      <c r="AR95" s="81"/>
      <c r="AS95" s="81"/>
      <c r="AT95" s="81"/>
      <c r="AU95" s="81"/>
      <c r="AV95" s="81"/>
      <c r="AW95" s="81"/>
      <c r="AX95" s="81"/>
      <c r="AY95" s="81"/>
      <c r="AZ95" s="81"/>
      <c r="BA95" s="552"/>
      <c r="BB95" s="552"/>
      <c r="BC95" s="81"/>
      <c r="BD95" s="81"/>
      <c r="BE95" s="81"/>
      <c r="BF95" s="81"/>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row>
    <row r="96" spans="1:18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81"/>
      <c r="BB96" s="81"/>
      <c r="BC96" s="81"/>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row>
    <row r="97" spans="1:18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628"/>
      <c r="BB97" s="628"/>
      <c r="BC97" s="628"/>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row>
    <row r="98" spans="1:18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row>
    <row r="99" spans="1:18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row>
    <row r="100" spans="1:18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row>
    <row r="101" spans="1:18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row>
    <row r="102" spans="1:180">
      <c r="A102" s="2"/>
      <c r="B102" s="2"/>
      <c r="C102" s="2"/>
      <c r="D102" s="2"/>
      <c r="E102" s="2"/>
      <c r="F102" s="2"/>
      <c r="G102" s="2"/>
      <c r="H102" s="2"/>
      <c r="I102" s="2"/>
      <c r="J102" s="2"/>
      <c r="K102" s="2"/>
      <c r="L102" s="2"/>
      <c r="M102" s="2"/>
      <c r="N102" s="82">
        <v>1880</v>
      </c>
      <c r="O102" s="82">
        <v>1881</v>
      </c>
      <c r="P102" s="82">
        <v>1882</v>
      </c>
      <c r="Q102" s="82">
        <v>1883</v>
      </c>
      <c r="R102" s="82">
        <v>1884</v>
      </c>
      <c r="S102" s="82">
        <v>1885</v>
      </c>
      <c r="T102" s="82">
        <v>1886</v>
      </c>
      <c r="U102" s="82">
        <v>1887</v>
      </c>
      <c r="V102" s="82">
        <v>1888</v>
      </c>
      <c r="W102" s="82">
        <v>1889</v>
      </c>
      <c r="X102" s="82">
        <v>1890</v>
      </c>
      <c r="Y102" s="82">
        <v>1891</v>
      </c>
      <c r="Z102" s="82">
        <v>1892</v>
      </c>
      <c r="AA102" s="82">
        <v>1893</v>
      </c>
      <c r="AB102" s="82">
        <v>1894</v>
      </c>
      <c r="AC102" s="82">
        <v>1895</v>
      </c>
      <c r="AD102" s="82">
        <v>1896</v>
      </c>
      <c r="AE102" s="82">
        <v>1897</v>
      </c>
      <c r="AF102" s="82">
        <v>1898</v>
      </c>
      <c r="AG102" s="82">
        <v>1899</v>
      </c>
      <c r="AH102" s="82">
        <v>1900</v>
      </c>
      <c r="AI102" s="82">
        <v>1901</v>
      </c>
      <c r="AJ102" s="82">
        <v>1902</v>
      </c>
      <c r="AK102" s="82">
        <v>1903</v>
      </c>
      <c r="AL102" s="82">
        <v>1904</v>
      </c>
      <c r="AM102" s="82">
        <v>1905</v>
      </c>
      <c r="AN102" s="82">
        <v>1906</v>
      </c>
      <c r="AO102" s="82">
        <v>1907</v>
      </c>
      <c r="AP102" s="82">
        <v>1908</v>
      </c>
      <c r="AQ102" s="82">
        <v>1909</v>
      </c>
      <c r="AR102" s="82">
        <v>1910</v>
      </c>
      <c r="AS102" s="82">
        <v>1911</v>
      </c>
      <c r="AT102" s="82">
        <v>1912</v>
      </c>
      <c r="AU102" s="82">
        <v>1913</v>
      </c>
      <c r="AV102" s="82">
        <v>1914</v>
      </c>
      <c r="AW102" s="82">
        <v>1915</v>
      </c>
      <c r="AX102" s="82">
        <v>1916</v>
      </c>
      <c r="AY102" s="82">
        <v>1917</v>
      </c>
      <c r="AZ102" s="82">
        <v>1918</v>
      </c>
      <c r="BA102" s="82">
        <v>1919</v>
      </c>
      <c r="BB102" s="82">
        <v>1920</v>
      </c>
      <c r="BC102" s="82">
        <v>1921</v>
      </c>
      <c r="BD102" s="82">
        <v>1922</v>
      </c>
      <c r="BE102" s="82">
        <v>1923</v>
      </c>
      <c r="BF102" s="82">
        <v>1924</v>
      </c>
      <c r="BG102" s="82">
        <v>1925</v>
      </c>
      <c r="BH102" s="82">
        <v>1926</v>
      </c>
      <c r="BI102" s="82">
        <v>1927</v>
      </c>
      <c r="BJ102" s="82">
        <v>1928</v>
      </c>
      <c r="BK102" s="82">
        <v>1929</v>
      </c>
      <c r="BL102" s="82">
        <v>1930</v>
      </c>
      <c r="BM102" s="82">
        <v>1931</v>
      </c>
      <c r="BN102" s="82">
        <v>1932</v>
      </c>
      <c r="BO102" s="82">
        <v>1933</v>
      </c>
      <c r="BP102" s="82">
        <v>1934</v>
      </c>
      <c r="BQ102" s="82">
        <v>1935</v>
      </c>
      <c r="BR102" s="82">
        <v>1936</v>
      </c>
      <c r="BS102" s="82">
        <v>1937</v>
      </c>
      <c r="BT102" s="82">
        <v>1938</v>
      </c>
      <c r="BU102" s="82">
        <v>1939</v>
      </c>
      <c r="BV102" s="82">
        <v>1940</v>
      </c>
      <c r="BW102" s="82">
        <v>1941</v>
      </c>
      <c r="BX102" s="82">
        <v>1942</v>
      </c>
      <c r="BY102" s="82">
        <v>1943</v>
      </c>
      <c r="BZ102" s="82">
        <v>1944</v>
      </c>
      <c r="CA102" s="82">
        <v>1945</v>
      </c>
      <c r="CB102" s="82">
        <v>1946</v>
      </c>
      <c r="CC102" s="82">
        <v>1947</v>
      </c>
      <c r="CD102" s="82">
        <v>1948</v>
      </c>
      <c r="CE102" s="82">
        <v>1949</v>
      </c>
      <c r="CF102" s="82">
        <v>1950</v>
      </c>
      <c r="CG102" s="82">
        <v>1951</v>
      </c>
      <c r="CH102" s="82">
        <v>1952</v>
      </c>
      <c r="CI102" s="82">
        <v>1953</v>
      </c>
      <c r="CJ102" s="82">
        <v>1954</v>
      </c>
      <c r="CK102" s="82">
        <v>1955</v>
      </c>
      <c r="CL102" s="82">
        <v>1956</v>
      </c>
      <c r="CM102" s="82">
        <v>1957</v>
      </c>
      <c r="CN102" s="82">
        <v>1958</v>
      </c>
      <c r="CO102" s="82">
        <v>1959</v>
      </c>
      <c r="CP102" s="82">
        <v>1960</v>
      </c>
      <c r="CQ102" s="82">
        <v>1961</v>
      </c>
      <c r="CR102" s="82">
        <v>1962</v>
      </c>
      <c r="CS102" s="82">
        <v>1963</v>
      </c>
      <c r="CT102" s="82">
        <v>1964</v>
      </c>
      <c r="CU102" s="82">
        <v>1965</v>
      </c>
      <c r="CV102" s="82">
        <v>1966</v>
      </c>
      <c r="CW102" s="82">
        <v>1967</v>
      </c>
      <c r="CX102" s="82">
        <v>1968</v>
      </c>
      <c r="CY102" s="82">
        <v>1969</v>
      </c>
      <c r="CZ102" s="82">
        <v>1970</v>
      </c>
      <c r="DA102" s="82">
        <v>1971</v>
      </c>
      <c r="DB102" s="82">
        <v>1972</v>
      </c>
      <c r="DC102" s="82">
        <v>1973</v>
      </c>
      <c r="DD102" s="82">
        <v>1974</v>
      </c>
      <c r="DE102" s="82">
        <v>1975</v>
      </c>
      <c r="DF102" s="82">
        <v>1976</v>
      </c>
      <c r="DG102" s="82">
        <v>1977</v>
      </c>
      <c r="DH102" s="82">
        <v>1978</v>
      </c>
      <c r="DI102" s="82">
        <v>1979</v>
      </c>
      <c r="DJ102" s="82">
        <v>1980</v>
      </c>
      <c r="DK102" s="82">
        <v>1981</v>
      </c>
      <c r="DL102" s="82">
        <v>1982</v>
      </c>
      <c r="DM102" s="82">
        <v>1983</v>
      </c>
      <c r="DN102" s="82">
        <v>1984</v>
      </c>
      <c r="DO102" s="82">
        <v>1985</v>
      </c>
      <c r="DP102" s="82">
        <v>1986</v>
      </c>
      <c r="DQ102" s="82">
        <v>1987</v>
      </c>
      <c r="DR102" s="82">
        <v>1988</v>
      </c>
      <c r="DS102" s="82">
        <v>1989</v>
      </c>
      <c r="DT102" s="82">
        <v>1990</v>
      </c>
      <c r="DU102" s="82">
        <v>1991</v>
      </c>
      <c r="DV102" s="82">
        <v>1992</v>
      </c>
      <c r="DW102" s="82">
        <v>1993</v>
      </c>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row>
    <row r="103" spans="1:180">
      <c r="A103" s="2"/>
      <c r="B103" s="2"/>
      <c r="C103" s="2"/>
      <c r="D103" s="2"/>
      <c r="E103" s="2"/>
      <c r="F103" s="2"/>
      <c r="G103" s="2"/>
      <c r="H103" s="2"/>
      <c r="I103" s="2"/>
      <c r="J103" s="2"/>
      <c r="K103" s="2"/>
      <c r="L103" s="2"/>
      <c r="M103" s="2"/>
      <c r="N103" s="87">
        <v>0</v>
      </c>
      <c r="O103" s="87">
        <v>0.12389380530973451</v>
      </c>
      <c r="P103" s="87">
        <v>0.24778761061946902</v>
      </c>
      <c r="Q103" s="87">
        <v>0.37168141592920356</v>
      </c>
      <c r="R103" s="87">
        <v>0.49557522123893799</v>
      </c>
      <c r="S103" s="87">
        <v>0.61946902654867297</v>
      </c>
      <c r="T103" s="87">
        <v>0.74336283185840701</v>
      </c>
      <c r="U103" s="87">
        <v>0.86725663716814105</v>
      </c>
      <c r="V103" s="87">
        <v>0.99115044247787698</v>
      </c>
      <c r="W103" s="87">
        <v>1.1150442477876099</v>
      </c>
      <c r="X103" s="87">
        <v>1.23893805309734</v>
      </c>
      <c r="Y103" s="87">
        <v>1.36283185840708</v>
      </c>
      <c r="Z103" s="87">
        <v>1.48672566371681</v>
      </c>
      <c r="AA103" s="87">
        <v>1.6106194690265401</v>
      </c>
      <c r="AB103" s="87">
        <v>1.7345132743362801</v>
      </c>
      <c r="AC103" s="87">
        <v>1.8584070796460099</v>
      </c>
      <c r="AD103" s="87">
        <v>1.98230088495575</v>
      </c>
      <c r="AE103" s="87">
        <v>2.1061946902654798</v>
      </c>
      <c r="AF103" s="87">
        <v>2.2300884955752198</v>
      </c>
      <c r="AG103" s="87">
        <v>2.3539823008849501</v>
      </c>
      <c r="AH103" s="87">
        <v>2.4778761061946901</v>
      </c>
      <c r="AI103" s="87">
        <v>2.6017699115044199</v>
      </c>
      <c r="AJ103" s="87">
        <v>2.7256637168141502</v>
      </c>
      <c r="AK103" s="87">
        <v>2.8495575221238898</v>
      </c>
      <c r="AL103" s="87">
        <v>2.9734513274336201</v>
      </c>
      <c r="AM103" s="87">
        <v>3.0973451327433601</v>
      </c>
      <c r="AN103" s="87">
        <v>3.2212389380530899</v>
      </c>
      <c r="AO103" s="87">
        <v>3.34513274336283</v>
      </c>
      <c r="AP103" s="87">
        <v>3.4690265486725602</v>
      </c>
      <c r="AQ103" s="87">
        <v>3.5929203539822998</v>
      </c>
      <c r="AR103" s="87">
        <v>3.7168141592920301</v>
      </c>
      <c r="AS103" s="87">
        <v>3.8407079646017701</v>
      </c>
      <c r="AT103" s="87">
        <v>3.9646017699114999</v>
      </c>
      <c r="AU103" s="87">
        <v>4.0884955752212297</v>
      </c>
      <c r="AV103" s="87">
        <v>4.2123893805309702</v>
      </c>
      <c r="AW103" s="87">
        <v>4.3362831858407</v>
      </c>
      <c r="AX103" s="87">
        <v>4.4601769911504396</v>
      </c>
      <c r="AY103" s="87">
        <v>4.5840707964601703</v>
      </c>
      <c r="AZ103" s="87">
        <v>4.7079646017699099</v>
      </c>
      <c r="BA103" s="87">
        <v>4.8318584070796398</v>
      </c>
      <c r="BB103" s="87">
        <v>4.9557522123893802</v>
      </c>
      <c r="BC103" s="87">
        <v>5.0796460176991101</v>
      </c>
      <c r="BD103" s="87">
        <v>5.2035398230088497</v>
      </c>
      <c r="BE103" s="87">
        <v>5.3274336283185804</v>
      </c>
      <c r="BF103" s="87">
        <v>5.4513274336283102</v>
      </c>
      <c r="BG103" s="87">
        <v>5.5752212389380498</v>
      </c>
      <c r="BH103" s="87">
        <v>5.6991150442477796</v>
      </c>
      <c r="BI103" s="87">
        <v>5.8230088495575201</v>
      </c>
      <c r="BJ103" s="87">
        <v>5.9469026548672499</v>
      </c>
      <c r="BK103" s="87">
        <v>6.0707964601769904</v>
      </c>
      <c r="BL103" s="87">
        <v>6.1946902654867202</v>
      </c>
      <c r="BM103" s="87">
        <v>6.3185840707964598</v>
      </c>
      <c r="BN103" s="87">
        <v>6.4424778761061896</v>
      </c>
      <c r="BO103" s="87">
        <v>6.5663716814159203</v>
      </c>
      <c r="BP103" s="87">
        <v>6.6902654867256599</v>
      </c>
      <c r="BQ103" s="87">
        <v>6.8141592920353897</v>
      </c>
      <c r="BR103" s="87">
        <v>6.9380530973451302</v>
      </c>
      <c r="BS103" s="87">
        <v>7.06194690265486</v>
      </c>
      <c r="BT103" s="87">
        <v>7.1858407079645996</v>
      </c>
      <c r="BU103" s="87">
        <v>7.3097345132743303</v>
      </c>
      <c r="BV103" s="87">
        <v>7.4336283185840699</v>
      </c>
      <c r="BW103" s="87">
        <v>7.5575221238937997</v>
      </c>
      <c r="BX103" s="87">
        <v>7.6814159292035402</v>
      </c>
      <c r="BY103" s="87">
        <v>7.80530973451327</v>
      </c>
      <c r="BZ103" s="87">
        <v>7.9292035398229999</v>
      </c>
      <c r="CA103" s="87">
        <v>8.0530973451327394</v>
      </c>
      <c r="CB103" s="87">
        <v>8.1769911504424702</v>
      </c>
      <c r="CC103" s="87">
        <v>8.3008849557522204</v>
      </c>
      <c r="CD103" s="87">
        <v>8.4247787610619405</v>
      </c>
      <c r="CE103" s="87">
        <v>8.54867256637168</v>
      </c>
      <c r="CF103" s="87">
        <v>8.6725663716814108</v>
      </c>
      <c r="CG103" s="87">
        <v>8.7964601769911503</v>
      </c>
      <c r="CH103" s="87">
        <v>8.9203539823008793</v>
      </c>
      <c r="CI103" s="87">
        <v>9.04424778761061</v>
      </c>
      <c r="CJ103" s="87">
        <v>9.1681415929203496</v>
      </c>
      <c r="CK103" s="87">
        <v>9.2920353982300803</v>
      </c>
      <c r="CL103" s="87">
        <v>9.4159292035398199</v>
      </c>
      <c r="CM103" s="87">
        <v>9.5398230088495506</v>
      </c>
      <c r="CN103" s="87">
        <v>9.6637168141592902</v>
      </c>
      <c r="CO103" s="87">
        <v>9.7876106194690191</v>
      </c>
      <c r="CP103" s="87">
        <v>9.9115044247787605</v>
      </c>
      <c r="CQ103" s="87">
        <v>10.0353982300885</v>
      </c>
      <c r="CR103" s="87">
        <v>10.159292035398201</v>
      </c>
      <c r="CS103" s="87">
        <v>10.283185840707899</v>
      </c>
      <c r="CT103" s="87">
        <v>10.407079646017699</v>
      </c>
      <c r="CU103" s="87">
        <v>10.5309734513274</v>
      </c>
      <c r="CV103" s="87">
        <v>10.6548672566371</v>
      </c>
      <c r="CW103" s="87">
        <v>10.7787610619469</v>
      </c>
      <c r="CX103" s="87">
        <v>10.902654867256601</v>
      </c>
      <c r="CY103" s="87">
        <v>11.0265486725663</v>
      </c>
      <c r="CZ103" s="87">
        <v>11.1504424778761</v>
      </c>
      <c r="DA103" s="87">
        <v>11.2743362831858</v>
      </c>
      <c r="DB103" s="87">
        <v>11.398230088495501</v>
      </c>
      <c r="DC103" s="87">
        <v>11.522123893805301</v>
      </c>
      <c r="DD103" s="87">
        <v>11.646017699114999</v>
      </c>
      <c r="DE103" s="87">
        <v>11.7699115044247</v>
      </c>
      <c r="DF103" s="87">
        <v>11.8938053097345</v>
      </c>
      <c r="DG103" s="87">
        <v>12.0176991150442</v>
      </c>
      <c r="DH103" s="87">
        <v>12.141592920353901</v>
      </c>
      <c r="DI103" s="87">
        <v>12.265486725663701</v>
      </c>
      <c r="DJ103" s="87">
        <v>12.3893805309734</v>
      </c>
      <c r="DK103" s="87">
        <v>12.5132743362832</v>
      </c>
      <c r="DL103" s="87">
        <v>12.6371681415929</v>
      </c>
      <c r="DM103" s="87">
        <v>12.761061946902601</v>
      </c>
      <c r="DN103" s="87">
        <v>12.884955752212401</v>
      </c>
      <c r="DO103" s="87">
        <v>13.008849557522099</v>
      </c>
      <c r="DP103" s="87">
        <v>13.1327433628318</v>
      </c>
      <c r="DQ103" s="87">
        <v>13.2566371681416</v>
      </c>
      <c r="DR103" s="87">
        <v>13.3805309734513</v>
      </c>
      <c r="DS103" s="87">
        <v>13.504424778761001</v>
      </c>
      <c r="DT103" s="87">
        <v>13.628318584070801</v>
      </c>
      <c r="DU103" s="87">
        <v>13.7522123893805</v>
      </c>
      <c r="DV103" s="87">
        <v>13.8761061946902</v>
      </c>
      <c r="DW103" s="87">
        <v>14</v>
      </c>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row>
    <row r="104" spans="1:180">
      <c r="A104" s="2"/>
      <c r="B104" s="2"/>
      <c r="C104" s="2"/>
      <c r="D104" s="2"/>
      <c r="E104" s="2"/>
      <c r="F104" s="2"/>
      <c r="G104" s="2"/>
      <c r="H104" s="2"/>
      <c r="I104" s="2"/>
      <c r="J104" s="2"/>
      <c r="K104" s="2"/>
      <c r="L104" s="2"/>
      <c r="M104" s="2"/>
      <c r="N104" s="82">
        <f>N105/113</f>
        <v>0.12389380530973451</v>
      </c>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c r="BL104" s="82"/>
      <c r="BM104" s="82"/>
      <c r="BN104" s="82"/>
      <c r="BO104" s="82"/>
      <c r="BP104" s="82"/>
      <c r="BQ104" s="82"/>
      <c r="BR104" s="82"/>
      <c r="BS104" s="82"/>
      <c r="BT104" s="82"/>
      <c r="BU104" s="82"/>
      <c r="BV104" s="82"/>
      <c r="BW104" s="82"/>
      <c r="BX104" s="82"/>
      <c r="BY104" s="82"/>
      <c r="BZ104" s="82"/>
      <c r="CA104" s="82"/>
      <c r="CB104" s="82"/>
      <c r="CC104" s="82"/>
      <c r="CD104" s="82"/>
      <c r="CE104" s="82"/>
      <c r="CF104" s="82"/>
      <c r="CG104" s="82"/>
      <c r="CH104" s="82"/>
      <c r="CI104" s="82"/>
      <c r="CJ104" s="82"/>
      <c r="CK104" s="82"/>
      <c r="CL104" s="82"/>
      <c r="CM104" s="82"/>
      <c r="CN104" s="82"/>
      <c r="CO104" s="82"/>
      <c r="CP104" s="82"/>
      <c r="CQ104" s="82"/>
      <c r="CR104" s="82"/>
      <c r="CS104" s="82"/>
      <c r="CT104" s="82"/>
      <c r="CU104" s="82"/>
      <c r="CV104" s="82"/>
      <c r="CW104" s="82"/>
      <c r="CX104" s="82"/>
      <c r="CY104" s="82"/>
      <c r="CZ104" s="82"/>
      <c r="DA104" s="82"/>
      <c r="DB104" s="82"/>
      <c r="DC104" s="82"/>
      <c r="DD104" s="82"/>
      <c r="DE104" s="82"/>
      <c r="DF104" s="82"/>
      <c r="DG104" s="82"/>
      <c r="DH104" s="82"/>
      <c r="DI104" s="82"/>
      <c r="DJ104" s="82"/>
      <c r="DK104" s="82"/>
      <c r="DL104" s="82"/>
      <c r="DM104" s="82"/>
      <c r="DN104" s="82"/>
      <c r="DO104" s="82"/>
      <c r="DP104" s="82"/>
      <c r="DQ104" s="82"/>
      <c r="DR104" s="82"/>
      <c r="DS104" s="82"/>
      <c r="DT104" s="82"/>
      <c r="DU104" s="82"/>
      <c r="DV104" s="82"/>
      <c r="DW104" s="8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row>
    <row r="105" spans="1:180">
      <c r="A105" s="2"/>
      <c r="B105" s="2"/>
      <c r="C105" s="2"/>
      <c r="D105" s="2"/>
      <c r="E105" s="2"/>
      <c r="F105" s="2"/>
      <c r="G105" s="2"/>
      <c r="H105" s="2"/>
      <c r="I105" s="2"/>
      <c r="J105" s="2"/>
      <c r="K105" s="2"/>
      <c r="L105" s="2"/>
      <c r="M105" s="2"/>
      <c r="N105" s="82">
        <v>14</v>
      </c>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c r="BL105" s="82"/>
      <c r="BM105" s="82"/>
      <c r="BN105" s="82"/>
      <c r="BO105" s="82"/>
      <c r="BP105" s="82"/>
      <c r="BQ105" s="82"/>
      <c r="BR105" s="82"/>
      <c r="BS105" s="82"/>
      <c r="BT105" s="82"/>
      <c r="BU105" s="82"/>
      <c r="BV105" s="82"/>
      <c r="BW105" s="82"/>
      <c r="BX105" s="82"/>
      <c r="BY105" s="82"/>
      <c r="BZ105" s="82"/>
      <c r="CA105" s="82"/>
      <c r="CB105" s="82"/>
      <c r="CC105" s="82"/>
      <c r="CD105" s="82"/>
      <c r="CE105" s="82"/>
      <c r="CF105" s="82"/>
      <c r="CG105" s="82"/>
      <c r="CH105" s="82"/>
      <c r="CI105" s="82"/>
      <c r="CJ105" s="82"/>
      <c r="CK105" s="82"/>
      <c r="CL105" s="82"/>
      <c r="CM105" s="82"/>
      <c r="CN105" s="82"/>
      <c r="CO105" s="82"/>
      <c r="CP105" s="82"/>
      <c r="CQ105" s="82"/>
      <c r="CR105" s="82"/>
      <c r="CS105" s="82"/>
      <c r="CT105" s="82"/>
      <c r="CU105" s="82"/>
      <c r="CV105" s="82"/>
      <c r="CW105" s="82"/>
      <c r="CX105" s="82"/>
      <c r="CY105" s="82"/>
      <c r="CZ105" s="82"/>
      <c r="DA105" s="82"/>
      <c r="DB105" s="82"/>
      <c r="DC105" s="82"/>
      <c r="DD105" s="82"/>
      <c r="DE105" s="82"/>
      <c r="DF105" s="82"/>
      <c r="DG105" s="82"/>
      <c r="DH105" s="82"/>
      <c r="DI105" s="82"/>
      <c r="DJ105" s="82"/>
      <c r="DK105" s="82"/>
      <c r="DL105" s="82"/>
      <c r="DM105" s="82"/>
      <c r="DN105" s="82"/>
      <c r="DO105" s="82"/>
      <c r="DP105" s="82"/>
      <c r="DQ105" s="82"/>
      <c r="DR105" s="82"/>
      <c r="DS105" s="82"/>
      <c r="DT105" s="82"/>
      <c r="DU105" s="82"/>
      <c r="DV105" s="82"/>
      <c r="DW105" s="8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row>
    <row r="106" spans="1:18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row>
    <row r="107" spans="1:18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row>
    <row r="108" spans="1:18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row>
    <row r="109" spans="1:18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row>
    <row r="110" spans="1:18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row>
    <row r="111" spans="1:18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row>
    <row r="112" spans="1:18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row>
    <row r="113" spans="1:18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row>
    <row r="114" spans="1:180">
      <c r="A114" s="2"/>
      <c r="B114" s="2"/>
      <c r="C114" s="2"/>
      <c r="D114" s="2"/>
      <c r="E114" s="2"/>
      <c r="F114" s="2"/>
      <c r="G114" s="2"/>
      <c r="H114" s="2"/>
      <c r="I114" s="2"/>
      <c r="J114" s="2"/>
      <c r="K114" s="2"/>
      <c r="L114" s="2"/>
      <c r="M114" s="153"/>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row>
    <row r="115" spans="1:18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row>
    <row r="116" spans="1:18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row>
    <row r="117" spans="1:18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row>
    <row r="118" spans="1:18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row>
    <row r="119" spans="1:18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row>
    <row r="120" spans="1:18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row>
    <row r="121" spans="1:18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row>
    <row r="122" spans="1:18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row>
    <row r="123" spans="1:18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row>
    <row r="124" spans="1:18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row>
    <row r="125" spans="1:18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row>
    <row r="126" spans="1:18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row>
    <row r="127" spans="1:18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row>
    <row r="128" spans="1:18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row>
    <row r="129" spans="1:18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row>
    <row r="130" spans="1:18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row>
  </sheetData>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83"/>
  <sheetViews>
    <sheetView tabSelected="1" zoomScaleNormal="100" workbookViewId="0">
      <selection activeCell="A2" sqref="A2:C2"/>
    </sheetView>
  </sheetViews>
  <sheetFormatPr defaultRowHeight="15"/>
  <cols>
    <col min="1" max="1" width="7.140625" customWidth="1"/>
    <col min="2" max="2" width="19.7109375" customWidth="1"/>
    <col min="3" max="3" width="16.7109375" customWidth="1"/>
    <col min="4" max="4" width="5.5703125" customWidth="1"/>
    <col min="5" max="14" width="16.7109375" customWidth="1"/>
    <col min="15" max="22" width="9.140625" customWidth="1"/>
  </cols>
  <sheetData>
    <row r="1" spans="1:14">
      <c r="A1" s="44" t="s">
        <v>0</v>
      </c>
      <c r="B1" s="2"/>
      <c r="C1" s="45"/>
      <c r="D1" s="45"/>
      <c r="E1" s="2"/>
      <c r="F1" s="46"/>
      <c r="G1" s="46"/>
      <c r="H1" s="46"/>
      <c r="I1" s="46"/>
      <c r="J1" s="46"/>
      <c r="K1" s="46"/>
      <c r="L1" s="2"/>
      <c r="M1" s="46"/>
      <c r="N1" s="46"/>
    </row>
    <row r="2" spans="1:14" ht="15.75">
      <c r="A2" s="47" t="s">
        <v>514</v>
      </c>
      <c r="B2" s="2"/>
      <c r="C2" s="48"/>
      <c r="D2" s="48"/>
      <c r="E2" s="49"/>
      <c r="F2" s="50"/>
      <c r="G2" s="49"/>
      <c r="H2" s="2"/>
      <c r="I2" s="41"/>
      <c r="J2" s="41"/>
      <c r="K2" s="41"/>
      <c r="L2" s="2"/>
      <c r="M2" s="49"/>
      <c r="N2" s="42"/>
    </row>
    <row r="3" spans="1:14">
      <c r="A3" s="705">
        <v>42917</v>
      </c>
      <c r="C3" s="45"/>
      <c r="D3" s="45"/>
      <c r="E3" s="45"/>
      <c r="F3" s="45"/>
      <c r="G3" s="51"/>
      <c r="H3" s="2"/>
      <c r="I3" s="2"/>
      <c r="J3" s="2"/>
      <c r="K3" s="2"/>
      <c r="L3" s="2"/>
      <c r="M3" s="2"/>
      <c r="N3" s="2"/>
    </row>
    <row r="4" spans="1:14">
      <c r="A4" s="2"/>
      <c r="B4" s="52"/>
      <c r="C4" s="2"/>
      <c r="D4" s="2"/>
      <c r="E4" s="2"/>
      <c r="F4" s="53"/>
      <c r="G4" s="2"/>
      <c r="H4" s="2"/>
      <c r="I4" s="2" t="str">
        <f>B18</f>
        <v>Russia</v>
      </c>
      <c r="J4" s="2" t="str">
        <f>B17</f>
        <v>Norway</v>
      </c>
      <c r="L4" s="2"/>
      <c r="M4" s="54"/>
      <c r="N4" s="54"/>
    </row>
    <row r="5" spans="1:14">
      <c r="A5" s="2"/>
      <c r="D5" s="695"/>
      <c r="H5" t="s">
        <v>518</v>
      </c>
      <c r="I5" s="712">
        <f>H18</f>
        <v>1.961399341361985E-2</v>
      </c>
      <c r="J5" s="712">
        <f>H17</f>
        <v>7.0725201242959534E-4</v>
      </c>
    </row>
    <row r="6" spans="1:14">
      <c r="A6" s="2"/>
      <c r="D6" s="696"/>
      <c r="H6" t="s">
        <v>519</v>
      </c>
      <c r="I6" s="712">
        <f>I18</f>
        <v>4.9332905656977531E-2</v>
      </c>
      <c r="J6" s="712">
        <f>I17</f>
        <v>1.6759802636174296E-3</v>
      </c>
    </row>
    <row r="7" spans="1:14">
      <c r="A7" s="2"/>
      <c r="D7" s="696"/>
      <c r="F7" s="695">
        <v>2012</v>
      </c>
      <c r="G7" s="697">
        <v>2017</v>
      </c>
      <c r="H7" t="s">
        <v>520</v>
      </c>
      <c r="I7" s="712">
        <f>J18</f>
        <v>3.9506767362076554E-2</v>
      </c>
      <c r="J7" s="712">
        <f>J17</f>
        <v>5.0433398198553173E-3</v>
      </c>
      <c r="K7" s="712"/>
    </row>
    <row r="8" spans="1:14">
      <c r="A8" s="61"/>
      <c r="E8" t="str">
        <f>B18</f>
        <v>Russia</v>
      </c>
      <c r="F8" s="696">
        <f>K18</f>
        <v>2.9965287570891386E-2</v>
      </c>
      <c r="G8" s="698">
        <f>J18</f>
        <v>3.9506767362076554E-2</v>
      </c>
      <c r="I8" s="712"/>
      <c r="J8" s="712"/>
      <c r="K8" s="712"/>
    </row>
    <row r="9" spans="1:14">
      <c r="A9" s="2"/>
      <c r="E9" t="str">
        <f>B17</f>
        <v>Norway</v>
      </c>
      <c r="F9" s="696">
        <f>K17</f>
        <v>5.2978984660216593E-3</v>
      </c>
      <c r="G9" s="698">
        <f>J17</f>
        <v>5.0433398198553173E-3</v>
      </c>
    </row>
    <row r="10" spans="1:14">
      <c r="A10" s="2"/>
    </row>
    <row r="11" spans="1:14">
      <c r="A11" s="2"/>
    </row>
    <row r="12" spans="1:14">
      <c r="A12" s="2"/>
    </row>
    <row r="13" spans="1:14">
      <c r="A13" s="2"/>
    </row>
    <row r="14" spans="1:14">
      <c r="A14" s="2"/>
    </row>
    <row r="15" spans="1:14">
      <c r="A15" s="2"/>
    </row>
    <row r="16" spans="1:14">
      <c r="A16" s="2"/>
      <c r="B16" s="538" t="s">
        <v>291</v>
      </c>
      <c r="C16" s="537"/>
      <c r="D16" s="537"/>
      <c r="E16" s="537"/>
      <c r="F16" s="537"/>
      <c r="G16" s="537"/>
      <c r="H16" s="673"/>
      <c r="I16" s="673"/>
      <c r="J16" s="673"/>
      <c r="K16" s="674"/>
      <c r="L16" s="674"/>
      <c r="M16" s="674"/>
      <c r="N16" s="674"/>
    </row>
    <row r="17" spans="1:14">
      <c r="A17" s="699"/>
      <c r="B17" s="680" t="s">
        <v>55</v>
      </c>
      <c r="C17" s="681">
        <v>5818.5347920156364</v>
      </c>
      <c r="D17" s="672" t="s">
        <v>54</v>
      </c>
      <c r="E17" s="682">
        <v>5195921</v>
      </c>
      <c r="F17" s="683">
        <v>30232647115.064678</v>
      </c>
      <c r="G17" s="684">
        <v>6.813810209149368E-3</v>
      </c>
      <c r="H17" s="62">
        <v>7.0725201242959534E-4</v>
      </c>
      <c r="I17" s="62">
        <v>1.6759802636174296E-3</v>
      </c>
      <c r="J17" s="62">
        <v>5.0433398198553173E-3</v>
      </c>
      <c r="K17" s="668">
        <v>5.2978984660216593E-3</v>
      </c>
      <c r="L17" s="670">
        <v>25.9</v>
      </c>
      <c r="M17" s="671">
        <v>2012</v>
      </c>
      <c r="N17" s="701">
        <v>61471.573718789165</v>
      </c>
    </row>
    <row r="18" spans="1:14">
      <c r="A18" s="700"/>
      <c r="B18" s="680" t="s">
        <v>93</v>
      </c>
      <c r="C18" s="681">
        <v>1643.5202726919754</v>
      </c>
      <c r="D18" s="672" t="s">
        <v>84</v>
      </c>
      <c r="E18" s="682">
        <v>144096812</v>
      </c>
      <c r="F18" s="683">
        <v>236826031752.2843</v>
      </c>
      <c r="G18" s="684">
        <v>6.1269398728101129E-3</v>
      </c>
      <c r="H18" s="62">
        <v>1.961399341361985E-2</v>
      </c>
      <c r="I18" s="62">
        <v>4.9332905656977531E-2</v>
      </c>
      <c r="J18" s="62">
        <v>3.9506767362076554E-2</v>
      </c>
      <c r="K18" s="668">
        <v>2.9965287570891386E-2</v>
      </c>
      <c r="L18" s="670">
        <v>41.6</v>
      </c>
      <c r="M18" s="671">
        <v>2012</v>
      </c>
      <c r="N18" s="701">
        <v>24451.3749516772</v>
      </c>
    </row>
    <row r="19" spans="1:14">
      <c r="A19" s="2"/>
    </row>
    <row r="20" spans="1:14">
      <c r="A20" s="2"/>
      <c r="B20" s="739" t="s">
        <v>517</v>
      </c>
      <c r="C20" s="740"/>
      <c r="D20" s="732"/>
      <c r="E20" s="733"/>
      <c r="F20" s="733"/>
      <c r="G20" s="733"/>
      <c r="H20" s="729"/>
      <c r="I20" s="729"/>
      <c r="J20" s="729"/>
      <c r="K20" s="729"/>
      <c r="L20" s="729"/>
      <c r="M20" s="729"/>
      <c r="N20" s="729"/>
    </row>
    <row r="21" spans="1:14">
      <c r="A21" s="2"/>
      <c r="B21" s="538" t="s">
        <v>19</v>
      </c>
      <c r="C21" s="537" t="s">
        <v>20</v>
      </c>
      <c r="D21" s="526" t="s">
        <v>18</v>
      </c>
      <c r="E21" s="537" t="s">
        <v>21</v>
      </c>
      <c r="F21" s="537" t="s">
        <v>20</v>
      </c>
      <c r="G21" s="537" t="s">
        <v>20</v>
      </c>
      <c r="H21" s="673" t="s">
        <v>22</v>
      </c>
      <c r="I21" s="673" t="s">
        <v>22</v>
      </c>
      <c r="J21" s="673" t="s">
        <v>22</v>
      </c>
      <c r="K21" s="674" t="s">
        <v>22</v>
      </c>
      <c r="L21" s="674" t="s">
        <v>23</v>
      </c>
      <c r="M21" s="674" t="s">
        <v>23</v>
      </c>
      <c r="N21" s="674" t="s">
        <v>24</v>
      </c>
    </row>
    <row r="22" spans="1:14">
      <c r="A22" s="2"/>
      <c r="B22" s="675" t="s">
        <v>25</v>
      </c>
      <c r="C22" s="526" t="s">
        <v>26</v>
      </c>
      <c r="D22" s="676" t="s">
        <v>25</v>
      </c>
      <c r="E22" s="526">
        <v>2015</v>
      </c>
      <c r="F22" s="526" t="s">
        <v>27</v>
      </c>
      <c r="G22" s="526" t="s">
        <v>502</v>
      </c>
      <c r="H22" s="673" t="s">
        <v>28</v>
      </c>
      <c r="I22" s="673" t="s">
        <v>29</v>
      </c>
      <c r="J22" s="673" t="s">
        <v>20</v>
      </c>
      <c r="K22" s="674" t="s">
        <v>516</v>
      </c>
      <c r="L22" s="674" t="s">
        <v>30</v>
      </c>
      <c r="M22" s="674" t="s">
        <v>31</v>
      </c>
      <c r="N22" s="674">
        <v>2015</v>
      </c>
    </row>
    <row r="23" spans="1:14">
      <c r="A23" s="2"/>
      <c r="B23" s="677" t="s">
        <v>25</v>
      </c>
      <c r="C23" s="678" t="s">
        <v>25</v>
      </c>
      <c r="D23" s="677" t="s">
        <v>25</v>
      </c>
      <c r="E23" s="677" t="s">
        <v>25</v>
      </c>
      <c r="F23" s="677" t="s">
        <v>25</v>
      </c>
      <c r="G23" s="677" t="s">
        <v>25</v>
      </c>
      <c r="H23" s="677" t="s">
        <v>25</v>
      </c>
      <c r="I23" s="677" t="s">
        <v>25</v>
      </c>
      <c r="J23" s="673"/>
      <c r="K23" s="674"/>
      <c r="L23" s="679" t="s">
        <v>25</v>
      </c>
      <c r="M23" s="679"/>
      <c r="N23" s="679"/>
    </row>
    <row r="24" spans="1:14">
      <c r="A24" s="702"/>
      <c r="B24" s="680" t="s">
        <v>33</v>
      </c>
      <c r="C24" s="681">
        <v>56335.294118138474</v>
      </c>
      <c r="D24" s="672" t="s">
        <v>32</v>
      </c>
      <c r="E24" s="682">
        <v>2235355</v>
      </c>
      <c r="F24" s="683">
        <v>125929381383.45143</v>
      </c>
      <c r="G24" s="684">
        <v>3.0493364516047915E-2</v>
      </c>
      <c r="H24" s="62">
        <v>3.0426931476528575E-4</v>
      </c>
      <c r="I24" s="62">
        <v>2.5935560122260183E-3</v>
      </c>
      <c r="J24" s="62">
        <v>2.1007246279285945E-2</v>
      </c>
      <c r="K24" s="668">
        <v>6.3708738117207184E-3</v>
      </c>
      <c r="L24" s="670">
        <v>41.1</v>
      </c>
      <c r="M24" s="671">
        <v>2007</v>
      </c>
      <c r="N24" s="701">
        <v>143788.24202724179</v>
      </c>
    </row>
    <row r="25" spans="1:14">
      <c r="A25" s="702"/>
      <c r="B25" s="685" t="s">
        <v>35</v>
      </c>
      <c r="C25" s="681">
        <v>25335.214130446086</v>
      </c>
      <c r="D25" s="672" t="s">
        <v>34</v>
      </c>
      <c r="E25" s="682">
        <v>3892115</v>
      </c>
      <c r="F25" s="683">
        <v>98607566945.321167</v>
      </c>
      <c r="G25" s="684">
        <v>2.1101823179391382E-2</v>
      </c>
      <c r="H25" s="62">
        <v>5.2978214379268177E-4</v>
      </c>
      <c r="I25" s="62">
        <v>2.901773885331126E-3</v>
      </c>
      <c r="J25" s="62">
        <v>1.6449484791114469E-2</v>
      </c>
      <c r="K25" s="668">
        <v>1.1033227143865048E-2</v>
      </c>
      <c r="L25" s="670"/>
      <c r="M25" s="671"/>
      <c r="N25" s="701">
        <v>71311.993547581398</v>
      </c>
    </row>
    <row r="26" spans="1:14">
      <c r="A26" s="702"/>
      <c r="B26" s="680" t="s">
        <v>37</v>
      </c>
      <c r="C26" s="681">
        <v>13955.178407685453</v>
      </c>
      <c r="D26" s="672" t="s">
        <v>36</v>
      </c>
      <c r="E26" s="682">
        <v>423188</v>
      </c>
      <c r="F26" s="683">
        <v>5905664039.9915915</v>
      </c>
      <c r="G26" s="684">
        <v>1.2703667290332914E-2</v>
      </c>
      <c r="H26" s="62">
        <v>5.760298600306964E-5</v>
      </c>
      <c r="I26" s="62">
        <v>2.6064852117266469E-4</v>
      </c>
      <c r="J26" s="62">
        <v>9.8516912866475261E-4</v>
      </c>
      <c r="K26" s="668"/>
      <c r="L26" s="670"/>
      <c r="M26" s="671"/>
      <c r="N26" s="701">
        <v>70817.018509787173</v>
      </c>
    </row>
    <row r="27" spans="1:14">
      <c r="A27" s="702"/>
      <c r="B27" s="680" t="s">
        <v>418</v>
      </c>
      <c r="C27" s="681">
        <v>13064.952516979958</v>
      </c>
      <c r="D27" s="672" t="s">
        <v>38</v>
      </c>
      <c r="E27" s="682">
        <v>1360088</v>
      </c>
      <c r="F27" s="683">
        <v>17769485138.914238</v>
      </c>
      <c r="G27" s="684">
        <v>3.1746857336306021E-2</v>
      </c>
      <c r="H27" s="62">
        <v>1.8513079299730377E-4</v>
      </c>
      <c r="I27" s="62">
        <v>1.2920267744141547E-3</v>
      </c>
      <c r="J27" s="62">
        <v>2.9642641492268729E-3</v>
      </c>
      <c r="K27" s="668">
        <v>2.8212110728839377E-3</v>
      </c>
      <c r="L27" s="670">
        <v>40.299999999999997</v>
      </c>
      <c r="M27" s="671">
        <v>1992</v>
      </c>
      <c r="N27" s="701">
        <v>32596.514888699076</v>
      </c>
    </row>
    <row r="28" spans="1:14">
      <c r="A28" s="702"/>
      <c r="B28" s="680" t="s">
        <v>39</v>
      </c>
      <c r="C28" s="686">
        <v>13057.077043303638</v>
      </c>
      <c r="D28" s="672" t="s">
        <v>40</v>
      </c>
      <c r="E28" s="682">
        <v>569676</v>
      </c>
      <c r="F28" s="683">
        <v>7438303421.7210436</v>
      </c>
      <c r="G28" s="684">
        <v>1.0412945548782868E-2</v>
      </c>
      <c r="H28" s="62">
        <v>7.7542460216935969E-5</v>
      </c>
      <c r="I28" s="62">
        <v>2.9413160462961042E-4</v>
      </c>
      <c r="J28" s="62">
        <v>1.2408404628332706E-3</v>
      </c>
      <c r="K28" s="668"/>
      <c r="L28" s="670">
        <v>34.799999999999997</v>
      </c>
      <c r="M28" s="671">
        <v>2012</v>
      </c>
      <c r="N28" s="701">
        <v>101926.42361390249</v>
      </c>
    </row>
    <row r="29" spans="1:14">
      <c r="A29" s="702"/>
      <c r="B29" s="687" t="s">
        <v>43</v>
      </c>
      <c r="C29" s="688">
        <v>10883.796902661359</v>
      </c>
      <c r="D29" s="672" t="s">
        <v>42</v>
      </c>
      <c r="E29" s="682">
        <v>9156963</v>
      </c>
      <c r="F29" s="683">
        <v>99662525537.184662</v>
      </c>
      <c r="G29" s="684">
        <v>9.2831014812575201E-3</v>
      </c>
      <c r="H29" s="62">
        <v>1.2464162772092464E-3</v>
      </c>
      <c r="I29" s="62">
        <v>5.0406777705642117E-3</v>
      </c>
      <c r="J29" s="62">
        <v>1.6625470527804807E-2</v>
      </c>
      <c r="K29" s="668">
        <v>1.3979818769481131E-2</v>
      </c>
      <c r="L29" s="670"/>
      <c r="M29" s="671"/>
      <c r="N29" s="701">
        <v>70237.947749400308</v>
      </c>
    </row>
    <row r="30" spans="1:14">
      <c r="A30" s="702"/>
      <c r="B30" s="680" t="s">
        <v>45</v>
      </c>
      <c r="C30" s="681">
        <v>8731.4730798760756</v>
      </c>
      <c r="D30" s="672" t="s">
        <v>44</v>
      </c>
      <c r="E30" s="682">
        <v>4490541</v>
      </c>
      <c r="F30" s="683">
        <v>39209037855.579796</v>
      </c>
      <c r="G30" s="684">
        <v>1.3716688046964694E-2</v>
      </c>
      <c r="H30" s="62">
        <v>6.112379613061106E-4</v>
      </c>
      <c r="I30" s="62">
        <v>1.8069464628887727E-3</v>
      </c>
      <c r="J30" s="62">
        <v>6.5407604290371804E-3</v>
      </c>
      <c r="K30" s="668">
        <v>3.4163774653907788E-3</v>
      </c>
      <c r="L30" s="670"/>
      <c r="M30" s="671"/>
      <c r="N30" s="701">
        <v>38234.053591256939</v>
      </c>
    </row>
    <row r="31" spans="1:14">
      <c r="A31" s="702"/>
      <c r="B31" s="680" t="s">
        <v>47</v>
      </c>
      <c r="C31" s="681">
        <v>7769.0373478118745</v>
      </c>
      <c r="D31" s="672" t="s">
        <v>46</v>
      </c>
      <c r="E31" s="682">
        <v>31540372</v>
      </c>
      <c r="F31" s="683">
        <v>245038328031.87991</v>
      </c>
      <c r="G31" s="684">
        <v>1.221934366459608E-2</v>
      </c>
      <c r="H31" s="62">
        <v>4.2931737356626592E-3</v>
      </c>
      <c r="I31" s="62">
        <v>1.7151317417611243E-2</v>
      </c>
      <c r="J31" s="62">
        <v>4.0876723511854E-2</v>
      </c>
      <c r="K31" s="668">
        <v>1.8978316571913706E-2</v>
      </c>
      <c r="L31" s="670"/>
      <c r="M31" s="671"/>
      <c r="N31" s="701">
        <v>53430.045328057422</v>
      </c>
    </row>
    <row r="32" spans="1:14">
      <c r="A32" s="702"/>
      <c r="B32" s="680" t="s">
        <v>51</v>
      </c>
      <c r="C32" s="686">
        <v>6778.7769220823575</v>
      </c>
      <c r="D32" s="672" t="s">
        <v>48</v>
      </c>
      <c r="E32" s="682">
        <v>1377237</v>
      </c>
      <c r="F32" s="683">
        <v>9335982391.8379402</v>
      </c>
      <c r="G32" s="684">
        <v>1.0567894853309556E-2</v>
      </c>
      <c r="H32" s="62">
        <v>1.8746505958087097E-4</v>
      </c>
      <c r="I32" s="62">
        <v>9.4644923636552831E-4</v>
      </c>
      <c r="J32" s="62">
        <v>1.5574068514418156E-3</v>
      </c>
      <c r="K32" s="668">
        <v>2.9492417862496569E-4</v>
      </c>
      <c r="L32" s="670"/>
      <c r="M32" s="671"/>
      <c r="N32" s="701">
        <v>46946.335189226149</v>
      </c>
    </row>
    <row r="33" spans="1:14">
      <c r="A33" s="702"/>
      <c r="B33" s="680" t="s">
        <v>49</v>
      </c>
      <c r="C33" s="681">
        <v>6637.3485004352005</v>
      </c>
      <c r="D33" s="672" t="s">
        <v>50</v>
      </c>
      <c r="E33" s="682">
        <v>321418820</v>
      </c>
      <c r="F33" s="683">
        <v>2133368722938.6516</v>
      </c>
      <c r="G33" s="684">
        <v>8.9671782501882756E-3</v>
      </c>
      <c r="H33" s="62">
        <v>4.3750493373118239E-2</v>
      </c>
      <c r="I33" s="62">
        <v>0.14545288394639136</v>
      </c>
      <c r="J33" s="62">
        <v>0.35588360456432261</v>
      </c>
      <c r="K33" s="668">
        <v>0.4542379266943769</v>
      </c>
      <c r="L33" s="670">
        <v>41.1</v>
      </c>
      <c r="M33" s="671">
        <v>2013</v>
      </c>
      <c r="N33" s="701">
        <v>55836.792630873329</v>
      </c>
    </row>
    <row r="34" spans="1:14">
      <c r="A34" s="702"/>
      <c r="B34" s="680" t="s">
        <v>53</v>
      </c>
      <c r="C34" s="683">
        <v>6115.9712307752307</v>
      </c>
      <c r="D34" s="672" t="s">
        <v>52</v>
      </c>
      <c r="E34" s="682">
        <v>23781169</v>
      </c>
      <c r="F34" s="683">
        <v>145444945438.20377</v>
      </c>
      <c r="G34" s="684">
        <v>1.0452859436409431E-2</v>
      </c>
      <c r="H34" s="62">
        <v>3.23701604261849E-3</v>
      </c>
      <c r="I34" s="62">
        <v>1.0933647700783289E-2</v>
      </c>
      <c r="J34" s="62">
        <v>2.4262787248942746E-2</v>
      </c>
      <c r="K34" s="668">
        <v>2.8845890188056684E-2</v>
      </c>
      <c r="L34" s="670">
        <v>34.9</v>
      </c>
      <c r="M34" s="671">
        <v>2010</v>
      </c>
      <c r="N34" s="701">
        <v>45514.175829767417</v>
      </c>
    </row>
    <row r="35" spans="1:14">
      <c r="A35" s="702"/>
      <c r="B35" s="680" t="s">
        <v>55</v>
      </c>
      <c r="C35" s="681">
        <v>5818.5347920156364</v>
      </c>
      <c r="D35" s="672" t="s">
        <v>54</v>
      </c>
      <c r="E35" s="682">
        <v>5195921</v>
      </c>
      <c r="F35" s="683">
        <v>30232647115.064678</v>
      </c>
      <c r="G35" s="684">
        <v>6.813810209149368E-3</v>
      </c>
      <c r="H35" s="62">
        <v>7.0725201242959534E-4</v>
      </c>
      <c r="I35" s="62">
        <v>1.6759802636174296E-3</v>
      </c>
      <c r="J35" s="62">
        <v>5.0433398198553173E-3</v>
      </c>
      <c r="K35" s="668">
        <v>5.2978984660216593E-3</v>
      </c>
      <c r="L35" s="670">
        <v>25.9</v>
      </c>
      <c r="M35" s="671">
        <v>2012</v>
      </c>
      <c r="N35" s="701">
        <v>61471.573718789165</v>
      </c>
    </row>
    <row r="36" spans="1:14">
      <c r="A36" s="702"/>
      <c r="B36" s="680" t="s">
        <v>59</v>
      </c>
      <c r="C36" s="681">
        <v>5049.3766637561766</v>
      </c>
      <c r="D36" s="672" t="s">
        <v>56</v>
      </c>
      <c r="E36" s="682">
        <v>35851774</v>
      </c>
      <c r="F36" s="683">
        <v>181029110989.86044</v>
      </c>
      <c r="G36" s="684">
        <v>8.3324177674550942E-3</v>
      </c>
      <c r="H36" s="62">
        <v>4.8800278739170675E-3</v>
      </c>
      <c r="I36" s="62">
        <v>1.3229583926712066E-2</v>
      </c>
      <c r="J36" s="62">
        <v>3.0198854917776449E-2</v>
      </c>
      <c r="K36" s="668">
        <v>4.0587565463223459E-2</v>
      </c>
      <c r="L36" s="670">
        <v>33.700000000000003</v>
      </c>
      <c r="M36" s="671">
        <v>2010</v>
      </c>
      <c r="N36" s="701">
        <v>44310.121082509359</v>
      </c>
    </row>
    <row r="37" spans="1:14">
      <c r="A37" s="702"/>
      <c r="B37" s="680" t="s">
        <v>57</v>
      </c>
      <c r="C37" s="686">
        <v>4868.4506158550384</v>
      </c>
      <c r="D37" s="672" t="s">
        <v>58</v>
      </c>
      <c r="E37" s="682">
        <v>845060</v>
      </c>
      <c r="F37" s="683">
        <v>4114132877.4344587</v>
      </c>
      <c r="G37" s="684">
        <v>1.0066984987358134E-2</v>
      </c>
      <c r="H37" s="62">
        <v>1.1502684232954155E-4</v>
      </c>
      <c r="I37" s="62">
        <v>1.828513695785904E-4</v>
      </c>
      <c r="J37" s="62">
        <v>6.8631007023536817E-4</v>
      </c>
      <c r="K37" s="668"/>
      <c r="L37" s="670"/>
      <c r="M37" s="671"/>
      <c r="N37" s="701">
        <v>30040.651068583516</v>
      </c>
    </row>
    <row r="38" spans="1:14">
      <c r="A38" s="702"/>
      <c r="B38" s="680" t="s">
        <v>61</v>
      </c>
      <c r="C38" s="681">
        <v>4260.6481861390175</v>
      </c>
      <c r="D38" s="672" t="s">
        <v>60</v>
      </c>
      <c r="E38" s="682">
        <v>50617045</v>
      </c>
      <c r="F38" s="683">
        <v>215661420966.96701</v>
      </c>
      <c r="G38" s="684">
        <v>9.8597351875712603E-3</v>
      </c>
      <c r="H38" s="62">
        <v>6.8898289522664772E-3</v>
      </c>
      <c r="I38" s="62">
        <v>1.6912237042479392E-2</v>
      </c>
      <c r="J38" s="62">
        <v>3.5976136255277368E-2</v>
      </c>
      <c r="K38" s="668">
        <v>3.4443322134382247E-2</v>
      </c>
      <c r="L38" s="670">
        <v>31.3</v>
      </c>
      <c r="M38" s="671">
        <v>2007</v>
      </c>
      <c r="N38" s="701">
        <v>34549.16023316286</v>
      </c>
    </row>
    <row r="39" spans="1:14">
      <c r="A39" s="702"/>
      <c r="B39" s="680" t="s">
        <v>65</v>
      </c>
      <c r="C39" s="681">
        <v>2921.5839374983921</v>
      </c>
      <c r="D39" s="672" t="s">
        <v>62</v>
      </c>
      <c r="E39" s="682">
        <v>16936520</v>
      </c>
      <c r="F39" s="683">
        <v>49481464789.12027</v>
      </c>
      <c r="G39" s="684">
        <v>4.4132026474481946E-3</v>
      </c>
      <c r="H39" s="62">
        <v>2.3053444911025575E-3</v>
      </c>
      <c r="I39" s="62">
        <v>4.6805035747247087E-3</v>
      </c>
      <c r="J39" s="62">
        <v>8.254382779184076E-3</v>
      </c>
      <c r="K39" s="668">
        <v>9.8651970008415361E-3</v>
      </c>
      <c r="L39" s="670">
        <v>28</v>
      </c>
      <c r="M39" s="671">
        <v>2012</v>
      </c>
      <c r="N39" s="701">
        <v>48458.940487329717</v>
      </c>
    </row>
    <row r="40" spans="1:14">
      <c r="A40" s="702"/>
      <c r="B40" s="680" t="s">
        <v>63</v>
      </c>
      <c r="C40" s="681">
        <v>2817.2305729839159</v>
      </c>
      <c r="D40" s="672" t="s">
        <v>64</v>
      </c>
      <c r="E40" s="682">
        <v>5482013</v>
      </c>
      <c r="F40" s="683">
        <v>15444094625.095276</v>
      </c>
      <c r="G40" s="684">
        <v>4.9869183922016495E-3</v>
      </c>
      <c r="H40" s="62">
        <v>7.4619393297457827E-4</v>
      </c>
      <c r="I40" s="62">
        <v>1.1023082735284631E-3</v>
      </c>
      <c r="J40" s="62">
        <v>2.5763479164728725E-3</v>
      </c>
      <c r="K40" s="668">
        <v>4.0005842954432139E-3</v>
      </c>
      <c r="L40" s="670">
        <v>27.1</v>
      </c>
      <c r="M40" s="671">
        <v>2012</v>
      </c>
      <c r="N40" s="701">
        <v>40600.918920887641</v>
      </c>
    </row>
    <row r="41" spans="1:14">
      <c r="A41" s="702"/>
      <c r="B41" s="680" t="s">
        <v>67</v>
      </c>
      <c r="C41" s="681">
        <v>2668.3107578610266</v>
      </c>
      <c r="D41" s="672" t="s">
        <v>66</v>
      </c>
      <c r="E41" s="682">
        <v>4640703</v>
      </c>
      <c r="F41" s="683">
        <v>12382837738.937939</v>
      </c>
      <c r="G41" s="684">
        <v>3.9616969004774572E-3</v>
      </c>
      <c r="H41" s="62">
        <v>6.3167752855327491E-4</v>
      </c>
      <c r="I41" s="62">
        <v>1.005887152732355E-3</v>
      </c>
      <c r="J41" s="62">
        <v>2.0656761683456471E-3</v>
      </c>
      <c r="K41" s="668">
        <v>3.0733310439859636E-3</v>
      </c>
      <c r="L41" s="670">
        <v>32.5</v>
      </c>
      <c r="M41" s="671">
        <v>2012</v>
      </c>
      <c r="N41" s="701">
        <v>54654.397461379885</v>
      </c>
    </row>
    <row r="42" spans="1:14">
      <c r="A42" s="702"/>
      <c r="B42" s="680" t="s">
        <v>69</v>
      </c>
      <c r="C42" s="683">
        <v>2385.5930231483817</v>
      </c>
      <c r="D42" s="672" t="s">
        <v>68</v>
      </c>
      <c r="E42" s="682">
        <v>11285721</v>
      </c>
      <c r="F42" s="683">
        <v>26923137278.799175</v>
      </c>
      <c r="G42" s="684">
        <v>4.0852890483502801E-3</v>
      </c>
      <c r="H42" s="62">
        <v>1.5361759520533405E-3</v>
      </c>
      <c r="I42" s="62">
        <v>2.6280213965631277E-3</v>
      </c>
      <c r="J42" s="62">
        <v>4.491255092444078E-3</v>
      </c>
      <c r="K42" s="668">
        <v>5.9853292699376393E-3</v>
      </c>
      <c r="L42" s="670">
        <v>27.6</v>
      </c>
      <c r="M42" s="671">
        <v>2012</v>
      </c>
      <c r="N42" s="701">
        <v>43991.622894801832</v>
      </c>
    </row>
    <row r="43" spans="1:14">
      <c r="A43" s="702"/>
      <c r="B43" s="680" t="s">
        <v>71</v>
      </c>
      <c r="C43" s="683">
        <v>2327.1375520013203</v>
      </c>
      <c r="D43" s="672" t="s">
        <v>70</v>
      </c>
      <c r="E43" s="682">
        <v>8611088</v>
      </c>
      <c r="F43" s="683">
        <v>20039186248.387943</v>
      </c>
      <c r="G43" s="684">
        <v>3.7250198601403279E-3</v>
      </c>
      <c r="H43" s="62">
        <v>1.1721135323667046E-3</v>
      </c>
      <c r="I43" s="62">
        <v>1.7578596546819186E-3</v>
      </c>
      <c r="J43" s="62">
        <v>3.342890405175021E-3</v>
      </c>
      <c r="K43" s="668">
        <v>4.1889659648561431E-3</v>
      </c>
      <c r="L43" s="670">
        <v>30.5</v>
      </c>
      <c r="M43" s="671">
        <v>2012</v>
      </c>
      <c r="N43" s="701">
        <v>47824.187778136125</v>
      </c>
    </row>
    <row r="44" spans="1:14">
      <c r="A44" s="702"/>
      <c r="B44" s="680" t="s">
        <v>75</v>
      </c>
      <c r="C44" s="681">
        <v>2172.2729001360894</v>
      </c>
      <c r="D44" s="672" t="s">
        <v>72</v>
      </c>
      <c r="E44" s="682">
        <v>17544126</v>
      </c>
      <c r="F44" s="683">
        <v>38110629466.372971</v>
      </c>
      <c r="G44" s="684">
        <v>7.6416067994988322E-3</v>
      </c>
      <c r="H44" s="62">
        <v>2.3880498606153534E-3</v>
      </c>
      <c r="I44" s="62">
        <v>7.514596687065834E-3</v>
      </c>
      <c r="J44" s="62">
        <v>6.357526498291184E-3</v>
      </c>
      <c r="K44" s="668">
        <v>2.9581448315782761E-3</v>
      </c>
      <c r="L44" s="670">
        <v>26.4</v>
      </c>
      <c r="M44" s="671">
        <v>2013</v>
      </c>
      <c r="N44" s="701">
        <v>25876.508678417555</v>
      </c>
    </row>
    <row r="45" spans="1:14">
      <c r="A45" s="702"/>
      <c r="B45" s="680" t="s">
        <v>73</v>
      </c>
      <c r="C45" s="681">
        <v>2150.8681131082203</v>
      </c>
      <c r="D45" s="672" t="s">
        <v>74</v>
      </c>
      <c r="E45" s="682">
        <v>126958472</v>
      </c>
      <c r="F45" s="683">
        <v>273070929113.7428</v>
      </c>
      <c r="G45" s="684">
        <v>4.1984150133375373E-3</v>
      </c>
      <c r="H45" s="62">
        <v>1.7281177834879792E-2</v>
      </c>
      <c r="I45" s="62">
        <v>3.3815281295445761E-2</v>
      </c>
      <c r="J45" s="62">
        <v>4.5553056773450229E-2</v>
      </c>
      <c r="K45" s="668">
        <v>6.237123466094243E-2</v>
      </c>
      <c r="L45" s="670">
        <v>32.1</v>
      </c>
      <c r="M45" s="671">
        <v>2008</v>
      </c>
      <c r="N45" s="701">
        <v>37321.60198715797</v>
      </c>
    </row>
    <row r="46" spans="1:14">
      <c r="A46" s="702"/>
      <c r="B46" s="680" t="s">
        <v>79</v>
      </c>
      <c r="C46" s="681">
        <v>1983.7689976734091</v>
      </c>
      <c r="D46" s="672" t="s">
        <v>76</v>
      </c>
      <c r="E46" s="682">
        <v>1311998</v>
      </c>
      <c r="F46" s="683">
        <v>2602700957.4095173</v>
      </c>
      <c r="G46" s="684">
        <v>6.3023447348806716E-3</v>
      </c>
      <c r="H46" s="62">
        <v>1.7858493726205697E-4</v>
      </c>
      <c r="I46" s="62">
        <v>5.6091764820062726E-4</v>
      </c>
      <c r="J46" s="62">
        <v>4.3417651546424614E-4</v>
      </c>
      <c r="K46" s="668">
        <v>3.2144072676784766E-4</v>
      </c>
      <c r="L46" s="670">
        <v>33.200000000000003</v>
      </c>
      <c r="M46" s="671">
        <v>2012</v>
      </c>
      <c r="N46" s="701">
        <v>28094.804953221766</v>
      </c>
    </row>
    <row r="47" spans="1:14">
      <c r="A47" s="702"/>
      <c r="B47" s="680" t="s">
        <v>77</v>
      </c>
      <c r="C47" s="681">
        <v>1923.9325508813911</v>
      </c>
      <c r="D47" s="672" t="s">
        <v>78</v>
      </c>
      <c r="E47" s="682">
        <v>8380400</v>
      </c>
      <c r="F47" s="683">
        <v>16123324349.40641</v>
      </c>
      <c r="G47" s="684">
        <v>4.2617889003910203E-3</v>
      </c>
      <c r="H47" s="62">
        <v>1.1407130256531962E-3</v>
      </c>
      <c r="I47" s="62">
        <v>2.0488779454320124E-3</v>
      </c>
      <c r="J47" s="62">
        <v>2.6896554380540956E-3</v>
      </c>
      <c r="K47" s="668">
        <v>2.6332020698028977E-3</v>
      </c>
      <c r="L47" s="670">
        <v>42.8</v>
      </c>
      <c r="M47" s="671">
        <v>2010</v>
      </c>
      <c r="N47" s="701">
        <v>35431.608972902919</v>
      </c>
    </row>
    <row r="48" spans="1:14">
      <c r="A48" s="702"/>
      <c r="B48" s="680" t="s">
        <v>83</v>
      </c>
      <c r="C48" s="681">
        <v>1760.6051569539441</v>
      </c>
      <c r="D48" s="672" t="s">
        <v>80</v>
      </c>
      <c r="E48" s="682">
        <v>81413145</v>
      </c>
      <c r="F48" s="683">
        <v>143336402930.8392</v>
      </c>
      <c r="G48" s="684">
        <v>3.0081318082080728E-3</v>
      </c>
      <c r="H48" s="62">
        <v>1.1081694783171732E-2</v>
      </c>
      <c r="I48" s="62">
        <v>2.0531096380033666E-2</v>
      </c>
      <c r="J48" s="62">
        <v>2.3911045095873048E-2</v>
      </c>
      <c r="K48" s="668">
        <v>2.5118389768832527E-2</v>
      </c>
      <c r="L48" s="670">
        <v>30.1</v>
      </c>
      <c r="M48" s="671">
        <v>2011</v>
      </c>
      <c r="N48" s="701">
        <v>47268.433678688125</v>
      </c>
    </row>
    <row r="49" spans="1:14">
      <c r="A49" s="702"/>
      <c r="B49" s="680" t="s">
        <v>81</v>
      </c>
      <c r="C49" s="681">
        <v>1736.7233711757635</v>
      </c>
      <c r="D49" s="672" t="s">
        <v>82</v>
      </c>
      <c r="E49" s="682">
        <v>4595700</v>
      </c>
      <c r="F49" s="683">
        <v>7981459596.9124565</v>
      </c>
      <c r="G49" s="684">
        <v>3.7063168177782625E-3</v>
      </c>
      <c r="H49" s="62">
        <v>6.2555186530408979E-4</v>
      </c>
      <c r="I49" s="62">
        <v>9.9106603942016405E-4</v>
      </c>
      <c r="J49" s="62">
        <v>1.3314485116858034E-3</v>
      </c>
      <c r="K49" s="668">
        <v>1.604508178349075E-3</v>
      </c>
      <c r="L49" s="670">
        <v>36.200000000000003</v>
      </c>
      <c r="M49" s="671">
        <v>1997</v>
      </c>
      <c r="N49" s="701">
        <v>36982.298565928453</v>
      </c>
    </row>
    <row r="50" spans="1:14">
      <c r="A50" s="702"/>
      <c r="B50" s="680" t="s">
        <v>93</v>
      </c>
      <c r="C50" s="681">
        <v>1643.5202726919754</v>
      </c>
      <c r="D50" s="672" t="s">
        <v>84</v>
      </c>
      <c r="E50" s="682">
        <v>144096812</v>
      </c>
      <c r="F50" s="683">
        <v>236826031752.2843</v>
      </c>
      <c r="G50" s="684">
        <v>6.1269398728101129E-3</v>
      </c>
      <c r="H50" s="62">
        <v>1.961399341361985E-2</v>
      </c>
      <c r="I50" s="62">
        <v>4.9332905656977531E-2</v>
      </c>
      <c r="J50" s="62">
        <v>3.9506767362076554E-2</v>
      </c>
      <c r="K50" s="668">
        <v>2.9965287570891386E-2</v>
      </c>
      <c r="L50" s="670">
        <v>41.6</v>
      </c>
      <c r="M50" s="671">
        <v>2012</v>
      </c>
      <c r="N50" s="701">
        <v>24451.3749516772</v>
      </c>
    </row>
    <row r="51" spans="1:14">
      <c r="A51" s="702"/>
      <c r="B51" s="680" t="s">
        <v>89</v>
      </c>
      <c r="C51" s="681">
        <v>1568.5325515184818</v>
      </c>
      <c r="D51" s="672" t="s">
        <v>86</v>
      </c>
      <c r="E51" s="682">
        <v>10551219</v>
      </c>
      <c r="F51" s="683">
        <v>16549930459.700283</v>
      </c>
      <c r="G51" s="684">
        <v>3.939736460282138E-3</v>
      </c>
      <c r="H51" s="62">
        <v>1.4361979081928657E-3</v>
      </c>
      <c r="I51" s="62">
        <v>2.7474580031540395E-3</v>
      </c>
      <c r="J51" s="62">
        <v>2.7608208763714895E-3</v>
      </c>
      <c r="K51" s="668">
        <v>3.1986503682966297E-3</v>
      </c>
      <c r="L51" s="670">
        <v>26.1</v>
      </c>
      <c r="M51" s="671">
        <v>2012</v>
      </c>
      <c r="N51" s="701">
        <v>32167.057837275643</v>
      </c>
    </row>
    <row r="52" spans="1:14">
      <c r="A52" s="702"/>
      <c r="B52" s="680" t="s">
        <v>87</v>
      </c>
      <c r="C52" s="681">
        <v>1564.2767471287889</v>
      </c>
      <c r="D52" s="672" t="s">
        <v>88</v>
      </c>
      <c r="E52" s="682">
        <v>2063768</v>
      </c>
      <c r="F52" s="683">
        <v>3228304293.8684864</v>
      </c>
      <c r="G52" s="684">
        <v>3.813427792311625E-3</v>
      </c>
      <c r="H52" s="62">
        <v>2.8091344560238717E-4</v>
      </c>
      <c r="I52" s="62">
        <v>4.1325927886028244E-4</v>
      </c>
      <c r="J52" s="62">
        <v>5.385382078489559E-4</v>
      </c>
      <c r="K52" s="668">
        <v>6.2741847219241888E-4</v>
      </c>
      <c r="L52" s="670">
        <v>25.6</v>
      </c>
      <c r="M52" s="671">
        <v>2012</v>
      </c>
      <c r="N52" s="701">
        <v>31122.422890558937</v>
      </c>
    </row>
    <row r="53" spans="1:14">
      <c r="A53" s="702"/>
      <c r="B53" s="680" t="s">
        <v>91</v>
      </c>
      <c r="C53" s="681">
        <v>1554.1416682958575</v>
      </c>
      <c r="D53" s="672" t="s">
        <v>90</v>
      </c>
      <c r="E53" s="682">
        <v>30331007</v>
      </c>
      <c r="F53" s="683">
        <v>47138681820.073334</v>
      </c>
      <c r="G53" s="684">
        <v>5.1211425543740358E-3</v>
      </c>
      <c r="H53" s="62">
        <v>4.1285588714235922E-3</v>
      </c>
      <c r="I53" s="62">
        <v>7.1039492222105894E-3</v>
      </c>
      <c r="J53" s="62">
        <v>7.8635651775329878E-3</v>
      </c>
      <c r="K53" s="668">
        <v>6.657039697060255E-3</v>
      </c>
      <c r="L53" s="670">
        <v>46.3</v>
      </c>
      <c r="M53" s="671">
        <v>2009</v>
      </c>
      <c r="N53" s="701">
        <v>26891.443234205617</v>
      </c>
    </row>
    <row r="54" spans="1:14">
      <c r="A54" s="702"/>
      <c r="B54" s="680" t="s">
        <v>101</v>
      </c>
      <c r="C54" s="681">
        <v>1483.7753637181991</v>
      </c>
      <c r="D54" s="672" t="s">
        <v>92</v>
      </c>
      <c r="E54" s="682">
        <v>5373502</v>
      </c>
      <c r="F54" s="683">
        <v>7973069884.4904699</v>
      </c>
      <c r="G54" s="684">
        <v>1.0588160741452789E-2</v>
      </c>
      <c r="H54" s="62">
        <v>7.3142376554502183E-4</v>
      </c>
      <c r="I54" s="62">
        <v>2.5915056591131061E-3</v>
      </c>
      <c r="J54" s="62">
        <v>1.3300489593881199E-3</v>
      </c>
      <c r="K54" s="668">
        <v>6.7904153735645048E-4</v>
      </c>
      <c r="L54" s="670">
        <v>40.799999999999997</v>
      </c>
      <c r="M54" s="671">
        <v>1998</v>
      </c>
      <c r="N54" s="701">
        <v>16498.892953890405</v>
      </c>
    </row>
    <row r="55" spans="1:14">
      <c r="A55" s="702"/>
      <c r="B55" s="680" t="s">
        <v>85</v>
      </c>
      <c r="C55" s="681">
        <v>1447.7620286724293</v>
      </c>
      <c r="D55" s="672" t="s">
        <v>94</v>
      </c>
      <c r="E55" s="682">
        <v>1165300</v>
      </c>
      <c r="F55" s="683">
        <v>1687077092.011982</v>
      </c>
      <c r="G55" s="684">
        <v>3.1222218107110232E-3</v>
      </c>
      <c r="H55" s="62">
        <v>1.5861687852532929E-4</v>
      </c>
      <c r="I55" s="62">
        <v>1.7191757032038486E-4</v>
      </c>
      <c r="J55" s="62">
        <v>2.814342735165266E-4</v>
      </c>
      <c r="K55" s="668">
        <v>3.9891377259528791E-4</v>
      </c>
      <c r="L55" s="670">
        <v>34.299999999999997</v>
      </c>
      <c r="M55" s="671">
        <v>2012</v>
      </c>
      <c r="N55" s="701">
        <v>30734.175196253898</v>
      </c>
    </row>
    <row r="56" spans="1:14">
      <c r="A56" s="702"/>
      <c r="B56" s="680" t="s">
        <v>97</v>
      </c>
      <c r="C56" s="681">
        <v>1425.2963670095444</v>
      </c>
      <c r="D56" s="672" t="s">
        <v>96</v>
      </c>
      <c r="E56" s="682">
        <v>79109272</v>
      </c>
      <c r="F56" s="683">
        <v>112754157978.36987</v>
      </c>
      <c r="G56" s="684">
        <v>6.1511566123601093E-3</v>
      </c>
      <c r="H56" s="62">
        <v>1.0768099019180669E-2</v>
      </c>
      <c r="I56" s="62">
        <v>1.8492333510076012E-2</v>
      </c>
      <c r="J56" s="62">
        <v>1.8809386178533224E-2</v>
      </c>
      <c r="K56" s="668">
        <v>1.4387582604349481E-2</v>
      </c>
      <c r="L56" s="670">
        <v>37.4</v>
      </c>
      <c r="M56" s="671">
        <v>2013</v>
      </c>
      <c r="N56" s="701">
        <v>17833.288429289136</v>
      </c>
    </row>
    <row r="57" spans="1:14">
      <c r="A57" s="702"/>
      <c r="B57" s="680" t="s">
        <v>95</v>
      </c>
      <c r="C57" s="681">
        <v>1336.8286982844947</v>
      </c>
      <c r="D57" s="672" t="s">
        <v>98</v>
      </c>
      <c r="E57" s="682">
        <v>10823732</v>
      </c>
      <c r="F57" s="683">
        <v>14469475560.140232</v>
      </c>
      <c r="G57" s="684">
        <v>3.192496156751992E-3</v>
      </c>
      <c r="H57" s="62">
        <v>1.473291499042924E-3</v>
      </c>
      <c r="I57" s="62">
        <v>1.809820816831709E-3</v>
      </c>
      <c r="J57" s="62">
        <v>2.413764232656821E-3</v>
      </c>
      <c r="K57" s="668">
        <v>4.1179947629096138E-3</v>
      </c>
      <c r="L57" s="670">
        <v>36.700000000000003</v>
      </c>
      <c r="M57" s="671">
        <v>2012</v>
      </c>
      <c r="N57" s="701">
        <v>26680.08545819026</v>
      </c>
    </row>
    <row r="58" spans="1:14">
      <c r="A58" s="702"/>
      <c r="B58" s="680" t="s">
        <v>103</v>
      </c>
      <c r="C58" s="681">
        <v>1306.5060369457881</v>
      </c>
      <c r="D58" s="672" t="s">
        <v>100</v>
      </c>
      <c r="E58" s="682">
        <v>6278438</v>
      </c>
      <c r="F58" s="683">
        <v>8202817149.5898399</v>
      </c>
      <c r="G58" s="684">
        <v>3.9165556673891704E-3</v>
      </c>
      <c r="H58" s="62">
        <v>8.5460073592620903E-4</v>
      </c>
      <c r="I58" s="62">
        <v>1.5482009538198289E-3</v>
      </c>
      <c r="J58" s="62">
        <v>1.3683748633742496E-3</v>
      </c>
      <c r="K58" s="668">
        <v>1.2416500569018159E-3</v>
      </c>
      <c r="L58" s="670"/>
      <c r="M58" s="671"/>
      <c r="N58" s="701">
        <v>14154.258255735956</v>
      </c>
    </row>
    <row r="59" spans="1:14">
      <c r="A59" s="702"/>
      <c r="B59" s="680" t="s">
        <v>99</v>
      </c>
      <c r="C59" s="681">
        <v>1304.7186451036962</v>
      </c>
      <c r="D59" s="672" t="s">
        <v>102</v>
      </c>
      <c r="E59" s="682">
        <v>46418269</v>
      </c>
      <c r="F59" s="683">
        <v>60562781037.738899</v>
      </c>
      <c r="G59" s="684">
        <v>2.7311674272952006E-3</v>
      </c>
      <c r="H59" s="62">
        <v>6.3183051019729325E-3</v>
      </c>
      <c r="I59" s="62">
        <v>7.0729213662262804E-3</v>
      </c>
      <c r="J59" s="62">
        <v>1.0102942162038121E-2</v>
      </c>
      <c r="K59" s="668">
        <v>1.6068438570393275E-2</v>
      </c>
      <c r="L59" s="670">
        <v>35.9</v>
      </c>
      <c r="M59" s="671">
        <v>2012</v>
      </c>
      <c r="N59" s="701">
        <v>34526.501899856281</v>
      </c>
    </row>
    <row r="60" spans="1:14">
      <c r="A60" s="702"/>
      <c r="B60" s="680" t="s">
        <v>107</v>
      </c>
      <c r="C60" s="681">
        <v>1117.4952567582468</v>
      </c>
      <c r="D60" s="672" t="s">
        <v>104</v>
      </c>
      <c r="E60" s="682">
        <v>9798871</v>
      </c>
      <c r="F60" s="683">
        <v>10950191864.085938</v>
      </c>
      <c r="G60" s="684">
        <v>1.8111832830931681E-3</v>
      </c>
      <c r="H60" s="62">
        <v>1.333790724356279E-3</v>
      </c>
      <c r="I60" s="62">
        <v>1.2254811994395398E-3</v>
      </c>
      <c r="J60" s="62">
        <v>1.8266855182416991E-3</v>
      </c>
      <c r="K60" s="668">
        <v>2.1821297793814701E-3</v>
      </c>
      <c r="L60" s="670">
        <v>27.3</v>
      </c>
      <c r="M60" s="671">
        <v>2012</v>
      </c>
      <c r="N60" s="701">
        <v>46420.418888816239</v>
      </c>
    </row>
    <row r="61" spans="1:14">
      <c r="A61" s="702"/>
      <c r="B61" s="680" t="s">
        <v>111</v>
      </c>
      <c r="C61" s="681">
        <v>1072.4021408366316</v>
      </c>
      <c r="D61" s="672" t="s">
        <v>106</v>
      </c>
      <c r="E61" s="682">
        <v>66808385</v>
      </c>
      <c r="F61" s="683">
        <v>71645455099.837906</v>
      </c>
      <c r="G61" s="684">
        <v>2.0070447372794549E-3</v>
      </c>
      <c r="H61" s="62">
        <v>9.0937419445794483E-3</v>
      </c>
      <c r="I61" s="62">
        <v>8.7068708518054753E-3</v>
      </c>
      <c r="J61" s="62">
        <v>1.1951728052176409E-2</v>
      </c>
      <c r="K61" s="668">
        <v>1.7068800834916482E-2</v>
      </c>
      <c r="L61" s="670">
        <v>33.1</v>
      </c>
      <c r="M61" s="671">
        <v>2012</v>
      </c>
      <c r="N61" s="701">
        <v>39677.992121419025</v>
      </c>
    </row>
    <row r="62" spans="1:14">
      <c r="A62" s="702"/>
      <c r="B62" s="685" t="s">
        <v>109</v>
      </c>
      <c r="C62" s="681">
        <v>1064.3636911617193</v>
      </c>
      <c r="D62" s="672" t="s">
        <v>108</v>
      </c>
      <c r="E62" s="682">
        <v>65138232</v>
      </c>
      <c r="F62" s="683">
        <v>69330769047.268417</v>
      </c>
      <c r="G62" s="684">
        <v>1.8856508910607994E-3</v>
      </c>
      <c r="H62" s="62">
        <v>8.8664061035773761E-3</v>
      </c>
      <c r="I62" s="62">
        <v>1.1350488910486893E-2</v>
      </c>
      <c r="J62" s="62">
        <v>1.1565597512731503E-2</v>
      </c>
      <c r="K62" s="668">
        <v>1.8139056350604234E-2</v>
      </c>
      <c r="L62" s="670">
        <v>32.6</v>
      </c>
      <c r="M62" s="671">
        <v>2012</v>
      </c>
      <c r="N62" s="701">
        <v>41324.556325182748</v>
      </c>
    </row>
    <row r="63" spans="1:14">
      <c r="A63" s="702"/>
      <c r="B63" s="680" t="s">
        <v>105</v>
      </c>
      <c r="C63" s="681">
        <v>1052.4322075920427</v>
      </c>
      <c r="D63" s="672" t="s">
        <v>110</v>
      </c>
      <c r="E63" s="682">
        <v>60802085</v>
      </c>
      <c r="F63" s="683">
        <v>63990072542.749031</v>
      </c>
      <c r="G63" s="684">
        <v>2.0311005182197983E-3</v>
      </c>
      <c r="H63" s="62">
        <v>8.2761837557124747E-3</v>
      </c>
      <c r="I63" s="62">
        <v>9.5904558970112859E-3</v>
      </c>
      <c r="J63" s="62">
        <v>1.0674674953271493E-2</v>
      </c>
      <c r="K63" s="668">
        <v>1.5454806499040951E-2</v>
      </c>
      <c r="L63" s="670">
        <v>35.200000000000003</v>
      </c>
      <c r="M63" s="671">
        <v>2012</v>
      </c>
      <c r="N63" s="701">
        <v>35896.461437958562</v>
      </c>
    </row>
    <row r="64" spans="1:14">
      <c r="A64" s="702"/>
      <c r="B64" s="680" t="s">
        <v>113</v>
      </c>
      <c r="C64" s="681">
        <v>903.80222540848877</v>
      </c>
      <c r="D64" s="672" t="s">
        <v>112</v>
      </c>
      <c r="E64" s="682">
        <v>10348648</v>
      </c>
      <c r="F64" s="683">
        <v>9353131092.3691063</v>
      </c>
      <c r="G64" s="684">
        <v>2.3398478756007884E-3</v>
      </c>
      <c r="H64" s="62">
        <v>1.4086245968569398E-3</v>
      </c>
      <c r="I64" s="62">
        <v>1.3998499811459207E-3</v>
      </c>
      <c r="J64" s="62">
        <v>1.5602675577477648E-3</v>
      </c>
      <c r="K64" s="668">
        <v>2.2789797399874476E-3</v>
      </c>
      <c r="L64" s="670">
        <v>36</v>
      </c>
      <c r="M64" s="671">
        <v>2012</v>
      </c>
      <c r="N64" s="701">
        <v>29214.315860331633</v>
      </c>
    </row>
    <row r="65" spans="1:14">
      <c r="A65" s="702"/>
      <c r="B65" s="680" t="s">
        <v>115</v>
      </c>
      <c r="C65" s="681">
        <v>872.03983815188485</v>
      </c>
      <c r="D65" s="672" t="s">
        <v>114</v>
      </c>
      <c r="E65" s="682">
        <v>31108083</v>
      </c>
      <c r="F65" s="683">
        <v>27127487664.5354</v>
      </c>
      <c r="G65" s="684">
        <v>3.6011074509215805E-3</v>
      </c>
      <c r="H65" s="62">
        <v>4.2343319508854893E-3</v>
      </c>
      <c r="I65" s="62">
        <v>4.9903193666338405E-3</v>
      </c>
      <c r="J65" s="62">
        <v>4.5253443481306152E-3</v>
      </c>
      <c r="K65" s="668">
        <v>4.1536689179807887E-3</v>
      </c>
      <c r="L65" s="670">
        <v>46.9</v>
      </c>
      <c r="M65" s="671">
        <v>2006</v>
      </c>
      <c r="N65" s="701">
        <v>19502.357845421615</v>
      </c>
    </row>
    <row r="66" spans="1:14">
      <c r="A66" s="702"/>
      <c r="B66" s="680" t="s">
        <v>130</v>
      </c>
      <c r="C66" s="686">
        <v>861.6231621283431</v>
      </c>
      <c r="D66" s="672" t="s">
        <v>117</v>
      </c>
      <c r="E66" s="682">
        <v>2959134</v>
      </c>
      <c r="F66" s="683">
        <v>2549658394.2414923</v>
      </c>
      <c r="G66" s="684">
        <v>7.4907909038003711E-3</v>
      </c>
      <c r="H66" s="62">
        <v>4.027877784417504E-4</v>
      </c>
      <c r="I66" s="62">
        <v>1.2916851388163383E-3</v>
      </c>
      <c r="J66" s="62">
        <v>4.2532807854258497E-4</v>
      </c>
      <c r="K66" s="668">
        <v>3.4981043666977324E-5</v>
      </c>
      <c r="L66" s="670">
        <v>33.799999999999997</v>
      </c>
      <c r="M66" s="671">
        <v>2012</v>
      </c>
      <c r="N66" s="701">
        <v>12188.594575581004</v>
      </c>
    </row>
    <row r="67" spans="1:14">
      <c r="A67" s="702"/>
      <c r="B67" s="689" t="s">
        <v>116</v>
      </c>
      <c r="C67" s="690">
        <v>840.45291476309205</v>
      </c>
      <c r="D67" s="672"/>
      <c r="E67" s="691">
        <v>7132545574</v>
      </c>
      <c r="F67" s="692">
        <v>5994568717348.8916</v>
      </c>
      <c r="G67" s="693">
        <v>4.5454347466368818E-3</v>
      </c>
      <c r="H67" s="115">
        <v>1</v>
      </c>
      <c r="I67" s="115">
        <v>1</v>
      </c>
      <c r="J67" s="115">
        <v>1</v>
      </c>
      <c r="K67" s="668">
        <v>1</v>
      </c>
      <c r="L67" s="671"/>
      <c r="M67" s="671"/>
      <c r="N67" s="701">
        <v>15470.154306175507</v>
      </c>
    </row>
    <row r="68" spans="1:14">
      <c r="A68" s="702"/>
      <c r="B68" s="680" t="s">
        <v>118</v>
      </c>
      <c r="C68" s="681">
        <v>818.25553314363685</v>
      </c>
      <c r="D68" s="672" t="s">
        <v>119</v>
      </c>
      <c r="E68" s="682">
        <v>54956920</v>
      </c>
      <c r="F68" s="683">
        <v>44968803874.532196</v>
      </c>
      <c r="G68" s="684">
        <v>4.7153141490030095E-3</v>
      </c>
      <c r="H68" s="62">
        <v>7.4805587434705568E-3</v>
      </c>
      <c r="I68" s="62">
        <v>1.3200020305670912E-2</v>
      </c>
      <c r="J68" s="62">
        <v>7.5015911894358474E-3</v>
      </c>
      <c r="K68" s="668">
        <v>5.8415567636975682E-3</v>
      </c>
      <c r="L68" s="670">
        <v>63.4</v>
      </c>
      <c r="M68" s="671">
        <v>2011</v>
      </c>
      <c r="N68" s="701">
        <v>13165.148024291771</v>
      </c>
    </row>
    <row r="69" spans="1:14">
      <c r="A69" s="702"/>
      <c r="B69" s="680" t="s">
        <v>138</v>
      </c>
      <c r="C69" s="686">
        <v>789.98811353734391</v>
      </c>
      <c r="D69" s="672" t="s">
        <v>121</v>
      </c>
      <c r="E69" s="682">
        <v>388019</v>
      </c>
      <c r="F69" s="683">
        <v>306530397.82664663</v>
      </c>
      <c r="G69" s="684">
        <v>2.190315837237966E-3</v>
      </c>
      <c r="H69" s="62">
        <v>5.2815895124448422E-5</v>
      </c>
      <c r="I69" s="62">
        <v>9.2840534709520123E-5</v>
      </c>
      <c r="J69" s="62">
        <v>5.1134687461254131E-5</v>
      </c>
      <c r="K69" s="668"/>
      <c r="L69" s="670"/>
      <c r="M69" s="671"/>
      <c r="N69" s="701">
        <v>23795.438295387128</v>
      </c>
    </row>
    <row r="70" spans="1:14">
      <c r="A70" s="702"/>
      <c r="B70" s="680" t="s">
        <v>128</v>
      </c>
      <c r="C70" s="681">
        <v>742.36503903760013</v>
      </c>
      <c r="D70" s="672" t="s">
        <v>123</v>
      </c>
      <c r="E70" s="682">
        <v>37999494</v>
      </c>
      <c r="F70" s="683">
        <v>28209495846.719051</v>
      </c>
      <c r="G70" s="684">
        <v>2.6122925878781221E-3</v>
      </c>
      <c r="H70" s="62">
        <v>5.1723685950587654E-3</v>
      </c>
      <c r="I70" s="62">
        <v>8.3232350009314424E-3</v>
      </c>
      <c r="J70" s="62">
        <v>4.7058424345154141E-3</v>
      </c>
      <c r="K70" s="668">
        <v>3.9297228917944422E-3</v>
      </c>
      <c r="L70" s="670">
        <v>32.4</v>
      </c>
      <c r="M70" s="671">
        <v>2012</v>
      </c>
      <c r="N70" s="701">
        <v>26135.322834797757</v>
      </c>
    </row>
    <row r="71" spans="1:14">
      <c r="A71" s="702"/>
      <c r="B71" s="680" t="s">
        <v>126</v>
      </c>
      <c r="C71" s="681">
        <v>740.70758095484393</v>
      </c>
      <c r="D71" s="672" t="s">
        <v>125</v>
      </c>
      <c r="E71" s="682">
        <v>8286976</v>
      </c>
      <c r="F71" s="683">
        <v>6138225946.3908491</v>
      </c>
      <c r="G71" s="684">
        <v>9.8338279639043459E-4</v>
      </c>
      <c r="H71" s="62">
        <v>1.1279964520160639E-3</v>
      </c>
      <c r="I71" s="62">
        <v>1.0618572505782691E-3</v>
      </c>
      <c r="J71" s="62">
        <v>1.0239645645609499E-3</v>
      </c>
      <c r="K71" s="668">
        <v>1.122116326049439E-3</v>
      </c>
      <c r="L71" s="670">
        <v>31.6</v>
      </c>
      <c r="M71" s="671">
        <v>2012</v>
      </c>
      <c r="N71" s="701">
        <v>60535.158757132267</v>
      </c>
    </row>
    <row r="72" spans="1:14">
      <c r="A72" s="702"/>
      <c r="B72" s="680" t="s">
        <v>122</v>
      </c>
      <c r="C72" s="683">
        <v>732.0200095344411</v>
      </c>
      <c r="D72" s="672" t="s">
        <v>127</v>
      </c>
      <c r="E72" s="682">
        <v>284215</v>
      </c>
      <c r="F72" s="683">
        <v>208051067.00983119</v>
      </c>
      <c r="G72" s="684">
        <v>3.2246282190012045E-3</v>
      </c>
      <c r="H72" s="62">
        <v>3.8686429357312679E-5</v>
      </c>
      <c r="I72" s="62">
        <v>4.3185859320353672E-5</v>
      </c>
      <c r="J72" s="62">
        <v>3.470659472260452E-5</v>
      </c>
      <c r="K72" s="668"/>
      <c r="L72" s="670"/>
      <c r="M72" s="671"/>
      <c r="N72" s="701">
        <v>16390.864922860481</v>
      </c>
    </row>
    <row r="73" spans="1:14">
      <c r="A73" s="702"/>
      <c r="B73" s="680" t="s">
        <v>120</v>
      </c>
      <c r="C73" s="681">
        <v>717.59666258886534</v>
      </c>
      <c r="D73" s="672" t="s">
        <v>129</v>
      </c>
      <c r="E73" s="682">
        <v>5676002</v>
      </c>
      <c r="F73" s="683">
        <v>4073080092.0477247</v>
      </c>
      <c r="G73" s="684">
        <v>1.1689306187439431E-3</v>
      </c>
      <c r="H73" s="62">
        <v>7.7259909014290411E-4</v>
      </c>
      <c r="I73" s="62">
        <v>9.211353026052062E-4</v>
      </c>
      <c r="J73" s="62">
        <v>6.7946174013483517E-4</v>
      </c>
      <c r="K73" s="668">
        <v>1.1826971607859353E-3</v>
      </c>
      <c r="L73" s="670">
        <v>29.1</v>
      </c>
      <c r="M73" s="671">
        <v>2012</v>
      </c>
      <c r="N73" s="701">
        <v>46635.244733072344</v>
      </c>
    </row>
    <row r="74" spans="1:14">
      <c r="A74" s="702"/>
      <c r="B74" s="680" t="s">
        <v>132</v>
      </c>
      <c r="C74" s="681">
        <v>670.14320753553102</v>
      </c>
      <c r="D74" s="672" t="s">
        <v>131</v>
      </c>
      <c r="E74" s="682">
        <v>1371220000</v>
      </c>
      <c r="F74" s="683">
        <v>918913769036.87085</v>
      </c>
      <c r="G74" s="684">
        <v>5.4926598238115663E-3</v>
      </c>
      <c r="H74" s="62">
        <v>0.18664604494250581</v>
      </c>
      <c r="I74" s="62">
        <v>0.29176576766111356</v>
      </c>
      <c r="J74" s="62">
        <v>0.15329105601499587</v>
      </c>
      <c r="K74" s="668">
        <v>7.3544663097527677E-2</v>
      </c>
      <c r="L74" s="670">
        <v>42.2</v>
      </c>
      <c r="M74" s="671">
        <v>2012</v>
      </c>
      <c r="N74" s="701">
        <v>14238.669339285661</v>
      </c>
    </row>
    <row r="75" spans="1:14">
      <c r="A75" s="702"/>
      <c r="B75" s="680" t="s">
        <v>134</v>
      </c>
      <c r="C75" s="681">
        <v>651.61950348585606</v>
      </c>
      <c r="D75" s="672" t="s">
        <v>133</v>
      </c>
      <c r="E75" s="682">
        <v>5424050</v>
      </c>
      <c r="F75" s="683">
        <v>3534416767.8824577</v>
      </c>
      <c r="G75" s="684">
        <v>1.9769282388870458E-3</v>
      </c>
      <c r="H75" s="62">
        <v>7.3830419631452189E-4</v>
      </c>
      <c r="I75" s="62">
        <v>8.9599026008312598E-4</v>
      </c>
      <c r="J75" s="62">
        <v>5.8960317823257178E-4</v>
      </c>
      <c r="K75" s="668">
        <v>1.0971989528801274E-3</v>
      </c>
      <c r="L75" s="670">
        <v>26.1</v>
      </c>
      <c r="M75" s="671">
        <v>2012</v>
      </c>
      <c r="N75" s="701">
        <v>28877.346625231483</v>
      </c>
    </row>
    <row r="76" spans="1:14">
      <c r="A76" s="702"/>
      <c r="B76" s="680" t="s">
        <v>124</v>
      </c>
      <c r="C76" s="681">
        <v>649.04658828477125</v>
      </c>
      <c r="D76" s="672" t="s">
        <v>135</v>
      </c>
      <c r="E76" s="682">
        <v>4224404</v>
      </c>
      <c r="F76" s="683">
        <v>2741835003.7365408</v>
      </c>
      <c r="G76" s="684">
        <v>2.3120274184977412E-3</v>
      </c>
      <c r="H76" s="62">
        <v>5.7501225101683272E-4</v>
      </c>
      <c r="I76" s="62">
        <v>5.1049433295099111E-4</v>
      </c>
      <c r="J76" s="62">
        <v>4.5738653321320536E-4</v>
      </c>
      <c r="K76" s="668">
        <v>6.8300681543996132E-4</v>
      </c>
      <c r="L76" s="670">
        <v>32</v>
      </c>
      <c r="M76" s="671">
        <v>2011</v>
      </c>
      <c r="N76" s="701">
        <v>21880.484213537984</v>
      </c>
    </row>
    <row r="77" spans="1:14">
      <c r="A77" s="702"/>
      <c r="B77" s="680" t="s">
        <v>136</v>
      </c>
      <c r="C77" s="681">
        <v>566.81201923183107</v>
      </c>
      <c r="D77" s="672" t="s">
        <v>137</v>
      </c>
      <c r="E77" s="682">
        <v>17948141</v>
      </c>
      <c r="F77" s="683">
        <v>10173222041.667616</v>
      </c>
      <c r="G77" s="684">
        <v>2.2000061853685964E-3</v>
      </c>
      <c r="H77" s="62">
        <v>2.4430430796811829E-3</v>
      </c>
      <c r="I77" s="62">
        <v>2.311788970837227E-3</v>
      </c>
      <c r="J77" s="62">
        <v>1.6970732210017507E-3</v>
      </c>
      <c r="K77" s="668">
        <v>1.4884564739297333E-3</v>
      </c>
      <c r="L77" s="670">
        <v>50.5</v>
      </c>
      <c r="M77" s="671">
        <v>2013</v>
      </c>
      <c r="N77" s="701">
        <v>22316.207696514983</v>
      </c>
    </row>
    <row r="78" spans="1:14">
      <c r="A78" s="702"/>
      <c r="B78" s="680" t="s">
        <v>513</v>
      </c>
      <c r="C78" s="681">
        <v>538.73867622194985</v>
      </c>
      <c r="D78" s="672" t="s">
        <v>139</v>
      </c>
      <c r="E78" s="682">
        <v>3810416</v>
      </c>
      <c r="F78" s="683">
        <v>2052818471.6949372</v>
      </c>
      <c r="G78" s="684">
        <v>4.3670731636112209E-3</v>
      </c>
      <c r="H78" s="62">
        <v>5.1866153934864085E-4</v>
      </c>
      <c r="I78" s="62">
        <v>6.186176531363869E-4</v>
      </c>
      <c r="J78" s="62">
        <v>3.4244639914692639E-4</v>
      </c>
      <c r="K78" s="668">
        <v>5.6179003068157084E-4</v>
      </c>
      <c r="L78" s="670">
        <v>33</v>
      </c>
      <c r="M78" s="671">
        <v>2007</v>
      </c>
      <c r="N78" s="701">
        <v>10509.65142000601</v>
      </c>
    </row>
    <row r="79" spans="1:14">
      <c r="A79" s="702"/>
      <c r="B79" s="680" t="s">
        <v>142</v>
      </c>
      <c r="C79" s="681">
        <v>526.75202943899694</v>
      </c>
      <c r="D79" s="672" t="s">
        <v>141</v>
      </c>
      <c r="E79" s="682">
        <v>7098247</v>
      </c>
      <c r="F79" s="683">
        <v>3739016012.7092719</v>
      </c>
      <c r="G79" s="684">
        <v>3.1881802147460479E-3</v>
      </c>
      <c r="H79" s="62">
        <v>9.6619049355683778E-4</v>
      </c>
      <c r="I79" s="62">
        <v>1.2707844481284112E-3</v>
      </c>
      <c r="J79" s="62">
        <v>6.2373394801333733E-4</v>
      </c>
      <c r="K79" s="668">
        <v>7.9127515457219676E-4</v>
      </c>
      <c r="L79" s="670">
        <v>29.7</v>
      </c>
      <c r="M79" s="671">
        <v>2010</v>
      </c>
      <c r="N79" s="701">
        <v>13481.936557195104</v>
      </c>
    </row>
    <row r="80" spans="1:14">
      <c r="A80" s="702"/>
      <c r="B80" s="680" t="s">
        <v>144</v>
      </c>
      <c r="C80" s="681">
        <v>479.96986473271022</v>
      </c>
      <c r="D80" s="672" t="s">
        <v>143</v>
      </c>
      <c r="E80" s="682">
        <v>67959359</v>
      </c>
      <c r="F80" s="683">
        <v>32618444346.551693</v>
      </c>
      <c r="G80" s="684">
        <v>2.5482701763788916E-3</v>
      </c>
      <c r="H80" s="62">
        <v>9.2504088141785318E-3</v>
      </c>
      <c r="I80" s="62">
        <v>8.9191764894353941E-3</v>
      </c>
      <c r="J80" s="62">
        <v>5.4413329606432899E-3</v>
      </c>
      <c r="K80" s="668">
        <v>4.2460864096834968E-3</v>
      </c>
      <c r="L80" s="670">
        <v>39.299999999999997</v>
      </c>
      <c r="M80" s="671">
        <v>2012</v>
      </c>
      <c r="N80" s="701">
        <v>16305.454563988733</v>
      </c>
    </row>
    <row r="81" spans="1:14">
      <c r="A81" s="702"/>
      <c r="B81" s="680" t="s">
        <v>146</v>
      </c>
      <c r="C81" s="681">
        <v>475.36347366693661</v>
      </c>
      <c r="D81" s="672" t="s">
        <v>145</v>
      </c>
      <c r="E81" s="682">
        <v>78665830</v>
      </c>
      <c r="F81" s="683">
        <v>37394862207.692711</v>
      </c>
      <c r="G81" s="684">
        <v>2.1134924249312718E-3</v>
      </c>
      <c r="H81" s="62">
        <v>1.0707739124006011E-2</v>
      </c>
      <c r="I81" s="62">
        <v>1.0145342431227116E-2</v>
      </c>
      <c r="J81" s="62">
        <v>6.2381238702741331E-3</v>
      </c>
      <c r="K81" s="668">
        <v>5.297600313417806E-3</v>
      </c>
      <c r="L81" s="670">
        <v>40.200000000000003</v>
      </c>
      <c r="M81" s="671">
        <v>2012</v>
      </c>
      <c r="N81" s="701">
        <v>19618.224711395258</v>
      </c>
    </row>
    <row r="82" spans="1:14">
      <c r="A82" s="702"/>
      <c r="B82" s="680" t="s">
        <v>148</v>
      </c>
      <c r="C82" s="681">
        <v>395.86067275286894</v>
      </c>
      <c r="D82" s="672" t="s">
        <v>147</v>
      </c>
      <c r="E82" s="682">
        <v>1262605</v>
      </c>
      <c r="F82" s="683">
        <v>499815664.72113609</v>
      </c>
      <c r="G82" s="684">
        <v>1.8119003295145374E-3</v>
      </c>
      <c r="H82" s="62">
        <v>1.7186172136829432E-4</v>
      </c>
      <c r="I82" s="62">
        <v>1.2174063264412346E-4</v>
      </c>
      <c r="J82" s="62">
        <v>8.3378085778651381E-5</v>
      </c>
      <c r="K82" s="668">
        <v>9.0028245951504754E-5</v>
      </c>
      <c r="L82" s="670">
        <v>35.799999999999997</v>
      </c>
      <c r="M82" s="671">
        <v>2012</v>
      </c>
      <c r="N82" s="701">
        <v>19480.470705716914</v>
      </c>
    </row>
    <row r="83" spans="1:14">
      <c r="A83" s="702"/>
      <c r="B83" s="685" t="s">
        <v>154</v>
      </c>
      <c r="C83" s="681">
        <v>369.6875025577703</v>
      </c>
      <c r="D83" s="672" t="s">
        <v>149</v>
      </c>
      <c r="E83" s="682">
        <v>36423395</v>
      </c>
      <c r="F83" s="683">
        <v>13465273932.225178</v>
      </c>
      <c r="G83" s="684">
        <v>2.0051654904820687E-3</v>
      </c>
      <c r="H83" s="62">
        <v>4.9578350812624098E-3</v>
      </c>
      <c r="I83" s="62">
        <v>4.9057727412132966E-3</v>
      </c>
      <c r="J83" s="62">
        <v>2.2462456545464739E-3</v>
      </c>
      <c r="K83" s="668">
        <v>4.0919978123399179E-4</v>
      </c>
      <c r="L83" s="670">
        <v>29.5</v>
      </c>
      <c r="M83" s="671">
        <v>2012</v>
      </c>
      <c r="N83" s="701">
        <v>14894.811147696335</v>
      </c>
    </row>
    <row r="84" spans="1:14">
      <c r="A84" s="702"/>
      <c r="B84" s="680" t="s">
        <v>152</v>
      </c>
      <c r="C84" s="681">
        <v>368.66564561213551</v>
      </c>
      <c r="D84" s="672" t="s">
        <v>151</v>
      </c>
      <c r="E84" s="682">
        <v>5850743</v>
      </c>
      <c r="F84" s="683">
        <v>2156967945.4056826</v>
      </c>
      <c r="G84" s="684">
        <v>1.8103880183755795E-3</v>
      </c>
      <c r="H84" s="62">
        <v>7.963842716158248E-4</v>
      </c>
      <c r="I84" s="62">
        <v>6.6249845823703856E-4</v>
      </c>
      <c r="J84" s="62">
        <v>3.5982037192487226E-4</v>
      </c>
      <c r="K84" s="668">
        <v>1.9678393009893742E-4</v>
      </c>
      <c r="L84" s="670"/>
      <c r="M84" s="671"/>
      <c r="N84" s="701">
        <v>13937.94586554606</v>
      </c>
    </row>
    <row r="85" spans="1:14">
      <c r="A85" s="702"/>
      <c r="B85" s="680" t="s">
        <v>150</v>
      </c>
      <c r="C85" s="681">
        <v>364.99034378566591</v>
      </c>
      <c r="D85" s="672" t="s">
        <v>153</v>
      </c>
      <c r="E85" s="682">
        <v>127017224</v>
      </c>
      <c r="F85" s="683">
        <v>46360060254.460938</v>
      </c>
      <c r="G85" s="684">
        <v>1.6787042763168546E-3</v>
      </c>
      <c r="H85" s="62">
        <v>1.7289174967675739E-2</v>
      </c>
      <c r="I85" s="62">
        <v>1.3480579765138894E-2</v>
      </c>
      <c r="J85" s="62">
        <v>7.7336773403381314E-3</v>
      </c>
      <c r="K85" s="668">
        <v>7.847337923790134E-3</v>
      </c>
      <c r="L85" s="670">
        <v>48.1</v>
      </c>
      <c r="M85" s="671">
        <v>2012</v>
      </c>
      <c r="N85" s="701">
        <v>17276.643627858117</v>
      </c>
    </row>
    <row r="86" spans="1:14">
      <c r="A86" s="702"/>
      <c r="B86" s="680" t="s">
        <v>162</v>
      </c>
      <c r="C86" s="683">
        <v>320.82399654253703</v>
      </c>
      <c r="D86" s="672" t="s">
        <v>155</v>
      </c>
      <c r="E86" s="682">
        <v>9513000</v>
      </c>
      <c r="F86" s="683">
        <v>3051998679.1091547</v>
      </c>
      <c r="G86" s="684">
        <v>1.6167798117680109E-3</v>
      </c>
      <c r="H86" s="62">
        <v>1.2948788856186884E-3</v>
      </c>
      <c r="I86" s="62">
        <v>1.7364867411653812E-3</v>
      </c>
      <c r="J86" s="62">
        <v>5.0912731557757607E-4</v>
      </c>
      <c r="K86" s="668">
        <v>1.0709027794504532E-4</v>
      </c>
      <c r="L86" s="670">
        <v>26</v>
      </c>
      <c r="M86" s="671">
        <v>2012</v>
      </c>
      <c r="N86" s="701">
        <v>17660.946585718255</v>
      </c>
    </row>
    <row r="87" spans="1:14">
      <c r="A87" s="702"/>
      <c r="B87" s="680" t="s">
        <v>156</v>
      </c>
      <c r="C87" s="681">
        <v>317.40638763947072</v>
      </c>
      <c r="D87" s="672" t="s">
        <v>157</v>
      </c>
      <c r="E87" s="682">
        <v>9844686</v>
      </c>
      <c r="F87" s="683">
        <v>3124766220.7048702</v>
      </c>
      <c r="G87" s="684">
        <v>1.0196494859064707E-3</v>
      </c>
      <c r="H87" s="62">
        <v>1.3400269144271946E-3</v>
      </c>
      <c r="I87" s="62">
        <v>1.234455671643741E-3</v>
      </c>
      <c r="J87" s="62">
        <v>5.2126622748713833E-4</v>
      </c>
      <c r="K87" s="668">
        <v>6.8808914070164935E-4</v>
      </c>
      <c r="L87" s="670">
        <v>30.6</v>
      </c>
      <c r="M87" s="671">
        <v>2012</v>
      </c>
      <c r="N87" s="701">
        <v>25581.50351151482</v>
      </c>
    </row>
    <row r="88" spans="1:14">
      <c r="A88" s="702"/>
      <c r="B88" s="680" t="s">
        <v>160</v>
      </c>
      <c r="C88" s="681">
        <v>306.68899793836277</v>
      </c>
      <c r="D88" s="672" t="s">
        <v>159</v>
      </c>
      <c r="E88" s="682">
        <v>7177991</v>
      </c>
      <c r="F88" s="683">
        <v>2201410867.0005865</v>
      </c>
      <c r="G88" s="684">
        <v>1.5234659149913593E-3</v>
      </c>
      <c r="H88" s="62">
        <v>9.770449897047171E-4</v>
      </c>
      <c r="I88" s="62">
        <v>1.269913321383626E-3</v>
      </c>
      <c r="J88" s="62">
        <v>3.6723423665650535E-4</v>
      </c>
      <c r="K88" s="668">
        <v>2.6171297113112695E-4</v>
      </c>
      <c r="L88" s="670">
        <v>36</v>
      </c>
      <c r="M88" s="671">
        <v>2012</v>
      </c>
      <c r="N88" s="701">
        <v>17511.764114693502</v>
      </c>
    </row>
    <row r="89" spans="1:14">
      <c r="A89" s="702"/>
      <c r="B89" s="680" t="s">
        <v>158</v>
      </c>
      <c r="C89" s="686">
        <v>297.98955057234997</v>
      </c>
      <c r="D89" s="672" t="s">
        <v>161</v>
      </c>
      <c r="E89" s="682">
        <v>1725292</v>
      </c>
      <c r="F89" s="683">
        <v>514118987.6860708</v>
      </c>
      <c r="G89" s="684">
        <v>1.1551161497267951E-3</v>
      </c>
      <c r="H89" s="62">
        <v>2.348411838880309E-4</v>
      </c>
      <c r="I89" s="62">
        <v>1.4345071631647314E-4</v>
      </c>
      <c r="J89" s="62">
        <v>8.576413282212583E-5</v>
      </c>
      <c r="K89" s="669">
        <v>0</v>
      </c>
      <c r="L89" s="670">
        <v>41.5</v>
      </c>
      <c r="M89" s="671">
        <v>2005</v>
      </c>
      <c r="N89" s="701">
        <v>20010.139754969525</v>
      </c>
    </row>
    <row r="90" spans="1:14">
      <c r="A90" s="702"/>
      <c r="B90" s="680" t="s">
        <v>164</v>
      </c>
      <c r="C90" s="681">
        <v>243.85533884084339</v>
      </c>
      <c r="D90" s="672" t="s">
        <v>163</v>
      </c>
      <c r="E90" s="682">
        <v>3929141</v>
      </c>
      <c r="F90" s="683">
        <v>958142009.90845025</v>
      </c>
      <c r="G90" s="684">
        <v>1.1046446857177325E-3</v>
      </c>
      <c r="H90" s="62">
        <v>5.3482200352346246E-4</v>
      </c>
      <c r="I90" s="62">
        <v>3.1173376826613893E-4</v>
      </c>
      <c r="J90" s="62">
        <v>1.5983501984646366E-4</v>
      </c>
      <c r="K90" s="668">
        <v>1.2756863349001779E-4</v>
      </c>
      <c r="L90" s="670">
        <v>51.7</v>
      </c>
      <c r="M90" s="671">
        <v>2013</v>
      </c>
      <c r="N90" s="701">
        <v>22192.053570379961</v>
      </c>
    </row>
    <row r="91" spans="1:14">
      <c r="A91" s="702"/>
      <c r="B91" s="680" t="s">
        <v>166</v>
      </c>
      <c r="C91" s="681">
        <v>213.75558385493548</v>
      </c>
      <c r="D91" s="672" t="s">
        <v>165</v>
      </c>
      <c r="E91" s="682">
        <v>7594547</v>
      </c>
      <c r="F91" s="683">
        <v>1623376828.0987487</v>
      </c>
      <c r="G91" s="684">
        <v>1.4745898405613537E-3</v>
      </c>
      <c r="H91" s="62">
        <v>1.0337452492524706E-3</v>
      </c>
      <c r="I91" s="62">
        <v>7.3158759063635353E-4</v>
      </c>
      <c r="J91" s="62">
        <v>2.7080794376424961E-4</v>
      </c>
      <c r="K91" s="668">
        <v>1.4610910693693246E-4</v>
      </c>
      <c r="L91" s="670">
        <v>35.4</v>
      </c>
      <c r="M91" s="671">
        <v>2010</v>
      </c>
      <c r="N91" s="701">
        <v>10880.320079004889</v>
      </c>
    </row>
    <row r="92" spans="1:14">
      <c r="A92" s="702"/>
      <c r="B92" s="680" t="s">
        <v>168</v>
      </c>
      <c r="C92" s="681">
        <v>194.92040352109785</v>
      </c>
      <c r="D92" s="672" t="s">
        <v>167</v>
      </c>
      <c r="E92" s="682">
        <v>542975</v>
      </c>
      <c r="F92" s="683">
        <v>105836906.10186811</v>
      </c>
      <c r="G92" s="684">
        <v>9.7111751107927403E-4</v>
      </c>
      <c r="H92" s="62">
        <v>7.3908006193504393E-5</v>
      </c>
      <c r="I92" s="62">
        <v>6.2752423218188981E-5</v>
      </c>
      <c r="J92" s="62">
        <v>1.7655466321633004E-5</v>
      </c>
      <c r="K92" s="668"/>
      <c r="L92" s="670">
        <v>52.9</v>
      </c>
      <c r="M92" s="671">
        <v>1999</v>
      </c>
      <c r="N92" s="701">
        <v>16969.545291010108</v>
      </c>
    </row>
    <row r="93" spans="1:14">
      <c r="A93" s="702"/>
      <c r="B93" s="680" t="s">
        <v>172</v>
      </c>
      <c r="C93" s="681">
        <v>154.87630222377032</v>
      </c>
      <c r="D93" s="672" t="s">
        <v>169</v>
      </c>
      <c r="E93" s="682">
        <v>2262485</v>
      </c>
      <c r="F93" s="683">
        <v>350405310.636747</v>
      </c>
      <c r="G93" s="684">
        <v>8.1007623157036386E-4</v>
      </c>
      <c r="H93" s="62">
        <v>3.0796216288541973E-4</v>
      </c>
      <c r="I93" s="62">
        <v>1.7605246786473282E-4</v>
      </c>
      <c r="J93" s="62">
        <v>5.8453798289548069E-5</v>
      </c>
      <c r="K93" s="668">
        <v>9.3887461211540345E-5</v>
      </c>
      <c r="L93" s="670">
        <v>60.5</v>
      </c>
      <c r="M93" s="671">
        <v>2009</v>
      </c>
      <c r="N93" s="701">
        <v>15807.08571982779</v>
      </c>
    </row>
    <row r="94" spans="1:14">
      <c r="A94" s="702"/>
      <c r="B94" s="680" t="s">
        <v>182</v>
      </c>
      <c r="C94" s="683">
        <v>152.80922494202059</v>
      </c>
      <c r="D94" s="672" t="s">
        <v>171</v>
      </c>
      <c r="E94" s="682">
        <v>39666519</v>
      </c>
      <c r="F94" s="683">
        <v>6061410024.5379333</v>
      </c>
      <c r="G94" s="684">
        <v>8.2290961577743071E-4</v>
      </c>
      <c r="H94" s="62">
        <v>5.3992786627869785E-3</v>
      </c>
      <c r="I94" s="62">
        <v>4.282225477541971E-3</v>
      </c>
      <c r="J94" s="62">
        <v>1.0111503112802088E-3</v>
      </c>
      <c r="K94" s="668">
        <v>3.6611307965110943E-4</v>
      </c>
      <c r="L94" s="670">
        <v>35.299999999999997</v>
      </c>
      <c r="M94" s="671">
        <v>1995</v>
      </c>
      <c r="N94" s="701">
        <v>14687.390207859989</v>
      </c>
    </row>
    <row r="95" spans="1:14">
      <c r="A95" s="702"/>
      <c r="B95" s="680" t="s">
        <v>170</v>
      </c>
      <c r="C95" s="686">
        <v>150.66913301571444</v>
      </c>
      <c r="D95" s="672" t="s">
        <v>173</v>
      </c>
      <c r="E95" s="682">
        <v>622388</v>
      </c>
      <c r="F95" s="683">
        <v>93774660.359384477</v>
      </c>
      <c r="G95" s="684">
        <v>8.3391879037421574E-4</v>
      </c>
      <c r="H95" s="62">
        <v>8.4717447688683294E-5</v>
      </c>
      <c r="I95" s="62">
        <v>6.3867761027154886E-5</v>
      </c>
      <c r="J95" s="62">
        <v>1.5643270563900798E-5</v>
      </c>
      <c r="K95" s="668"/>
      <c r="L95" s="670">
        <v>33.200000000000003</v>
      </c>
      <c r="M95" s="671">
        <v>2013</v>
      </c>
      <c r="N95" s="701">
        <v>15485.806091608009</v>
      </c>
    </row>
    <row r="96" spans="1:14">
      <c r="A96" s="702"/>
      <c r="B96" s="680" t="s">
        <v>174</v>
      </c>
      <c r="C96" s="681">
        <v>149.3879136452538</v>
      </c>
      <c r="D96" s="672" t="s">
        <v>175</v>
      </c>
      <c r="E96" s="682">
        <v>207847528</v>
      </c>
      <c r="F96" s="683">
        <v>31049908564.243469</v>
      </c>
      <c r="G96" s="684">
        <v>7.4742316496248659E-4</v>
      </c>
      <c r="H96" s="62">
        <v>2.8291535313280682E-2</v>
      </c>
      <c r="I96" s="62">
        <v>1.4704650866782257E-2</v>
      </c>
      <c r="J96" s="62">
        <v>5.1796734724854979E-3</v>
      </c>
      <c r="K96" s="668">
        <v>4.2148430599579763E-3</v>
      </c>
      <c r="L96" s="670">
        <v>41.5</v>
      </c>
      <c r="M96" s="671">
        <v>2014</v>
      </c>
      <c r="N96" s="701">
        <v>15359.326296675172</v>
      </c>
    </row>
    <row r="97" spans="1:14">
      <c r="A97" s="702"/>
      <c r="B97" s="680" t="s">
        <v>180</v>
      </c>
      <c r="C97" s="681">
        <v>135.11780269736815</v>
      </c>
      <c r="D97" s="672" t="s">
        <v>177</v>
      </c>
      <c r="E97" s="682">
        <v>16144363</v>
      </c>
      <c r="F97" s="683">
        <v>2181390854.5086904</v>
      </c>
      <c r="G97" s="684">
        <v>9.8328142266950326E-4</v>
      </c>
      <c r="H97" s="62">
        <v>2.1975186345488894E-3</v>
      </c>
      <c r="I97" s="62">
        <v>1.256385156815605E-3</v>
      </c>
      <c r="J97" s="62">
        <v>3.6389454477275796E-4</v>
      </c>
      <c r="K97" s="668">
        <v>3.7060374387827018E-4</v>
      </c>
      <c r="L97" s="670">
        <v>47.3</v>
      </c>
      <c r="M97" s="671">
        <v>2013</v>
      </c>
      <c r="N97" s="701">
        <v>11388.156903546924</v>
      </c>
    </row>
    <row r="98" spans="1:14">
      <c r="A98" s="702"/>
      <c r="B98" s="680" t="s">
        <v>176</v>
      </c>
      <c r="C98" s="686">
        <v>123.7774915291927</v>
      </c>
      <c r="D98" s="672" t="s">
        <v>179</v>
      </c>
      <c r="E98" s="682">
        <v>2078453</v>
      </c>
      <c r="F98" s="683">
        <v>257265698.60132515</v>
      </c>
      <c r="G98" s="684">
        <v>7.8643655223992811E-4</v>
      </c>
      <c r="H98" s="62">
        <v>2.8291232045104799E-4</v>
      </c>
      <c r="I98" s="62">
        <v>2.3554349505128908E-4</v>
      </c>
      <c r="J98" s="62">
        <v>4.2916465008862451E-5</v>
      </c>
      <c r="K98" s="668">
        <v>3.0585890642868036E-5</v>
      </c>
      <c r="L98" s="670">
        <v>43.2</v>
      </c>
      <c r="M98" s="671">
        <v>2009</v>
      </c>
      <c r="N98" s="701">
        <v>13907.938514189791</v>
      </c>
    </row>
    <row r="99" spans="1:14">
      <c r="A99" s="702"/>
      <c r="B99" s="680" t="s">
        <v>178</v>
      </c>
      <c r="C99" s="681">
        <v>122.22859789243468</v>
      </c>
      <c r="D99" s="672" t="s">
        <v>181</v>
      </c>
      <c r="E99" s="682">
        <v>91508084</v>
      </c>
      <c r="F99" s="683">
        <v>11184904803.143135</v>
      </c>
      <c r="G99" s="684">
        <v>8.9557921108823942E-4</v>
      </c>
      <c r="H99" s="62">
        <v>1.2455785329025684E-2</v>
      </c>
      <c r="I99" s="62">
        <v>6.2428292764458186E-3</v>
      </c>
      <c r="J99" s="62">
        <v>1.8658397843989815E-3</v>
      </c>
      <c r="K99" s="668">
        <v>1.2505223616681614E-3</v>
      </c>
      <c r="L99" s="670">
        <v>30.8</v>
      </c>
      <c r="M99" s="671">
        <v>2008</v>
      </c>
      <c r="N99" s="701">
        <v>10891.257749859828</v>
      </c>
    </row>
    <row r="100" spans="1:14">
      <c r="A100" s="702"/>
      <c r="B100" s="687" t="s">
        <v>184</v>
      </c>
      <c r="C100" s="688">
        <v>117.92724313976856</v>
      </c>
      <c r="D100" s="672" t="s">
        <v>183</v>
      </c>
      <c r="E100" s="682">
        <v>257563815</v>
      </c>
      <c r="F100" s="683">
        <v>30373790635.511368</v>
      </c>
      <c r="G100" s="684">
        <v>9.941005010444834E-4</v>
      </c>
      <c r="H100" s="62">
        <v>3.5058755991054139E-2</v>
      </c>
      <c r="I100" s="62">
        <v>1.5342651426266278E-2</v>
      </c>
      <c r="J100" s="62">
        <v>5.0668850533995098E-3</v>
      </c>
      <c r="K100" s="668">
        <v>2.4467942864634042E-3</v>
      </c>
      <c r="L100" s="670">
        <v>35.6</v>
      </c>
      <c r="M100" s="671">
        <v>2010</v>
      </c>
      <c r="N100" s="701">
        <v>11035.092444086547</v>
      </c>
    </row>
    <row r="101" spans="1:14">
      <c r="A101" s="702"/>
      <c r="B101" s="680" t="s">
        <v>186</v>
      </c>
      <c r="C101" s="681">
        <v>106.22226106292867</v>
      </c>
      <c r="D101" s="672" t="s">
        <v>185</v>
      </c>
      <c r="E101" s="682">
        <v>2725941</v>
      </c>
      <c r="F101" s="683">
        <v>289555616.54414082</v>
      </c>
      <c r="G101" s="684">
        <v>8.3027392450955449E-4</v>
      </c>
      <c r="H101" s="62">
        <v>3.7104629920553902E-4</v>
      </c>
      <c r="I101" s="62">
        <v>2.3098300136952814E-4</v>
      </c>
      <c r="J101" s="62">
        <v>4.8302993959538305E-5</v>
      </c>
      <c r="K101" s="668">
        <v>1.1027363213912236E-4</v>
      </c>
      <c r="L101" s="670">
        <v>45.5</v>
      </c>
      <c r="M101" s="671">
        <v>2004</v>
      </c>
      <c r="N101" s="701">
        <v>9062.5160677083586</v>
      </c>
    </row>
    <row r="102" spans="1:14">
      <c r="A102" s="702"/>
      <c r="B102" s="680" t="s">
        <v>188</v>
      </c>
      <c r="C102" s="681">
        <v>100.81489468818829</v>
      </c>
      <c r="D102" s="672" t="s">
        <v>187</v>
      </c>
      <c r="E102" s="682">
        <v>19832389</v>
      </c>
      <c r="F102" s="683">
        <v>1999400208.4501839</v>
      </c>
      <c r="G102" s="684">
        <v>4.6556846620924864E-4</v>
      </c>
      <c r="H102" s="62">
        <v>2.6995208417403905E-3</v>
      </c>
      <c r="I102" s="62">
        <v>2.0616216018897937E-3</v>
      </c>
      <c r="J102" s="62">
        <v>3.3353528881297439E-4</v>
      </c>
      <c r="K102" s="668">
        <v>1.9885883783203476E-4</v>
      </c>
      <c r="L102" s="670">
        <v>27.3</v>
      </c>
      <c r="M102" s="671">
        <v>2012</v>
      </c>
      <c r="N102" s="701">
        <v>21403.081148649864</v>
      </c>
    </row>
    <row r="103" spans="1:14">
      <c r="A103" s="702"/>
      <c r="B103" s="680" t="s">
        <v>190</v>
      </c>
      <c r="C103" s="681">
        <v>99.06658252797682</v>
      </c>
      <c r="D103" s="672" t="s">
        <v>189</v>
      </c>
      <c r="E103" s="682">
        <v>11107800</v>
      </c>
      <c r="F103" s="683">
        <v>1100411785.4042609</v>
      </c>
      <c r="G103" s="684">
        <v>6.8841749556565132E-4</v>
      </c>
      <c r="H103" s="62">
        <v>1.5119579192342338E-3</v>
      </c>
      <c r="I103" s="62">
        <v>8.9926540854447039E-4</v>
      </c>
      <c r="J103" s="62">
        <v>1.8356813263639089E-4</v>
      </c>
      <c r="K103" s="668">
        <v>1.6186172229883404E-4</v>
      </c>
      <c r="L103" s="670">
        <v>35.799999999999997</v>
      </c>
      <c r="M103" s="671">
        <v>2010</v>
      </c>
      <c r="N103" s="701">
        <v>11397.235149565255</v>
      </c>
    </row>
    <row r="104" spans="1:14">
      <c r="A104" s="702"/>
      <c r="B104" s="680" t="s">
        <v>208</v>
      </c>
      <c r="C104" s="686">
        <v>92.556270888777959</v>
      </c>
      <c r="D104" s="672" t="s">
        <v>191</v>
      </c>
      <c r="E104" s="682">
        <v>2910199</v>
      </c>
      <c r="F104" s="683">
        <v>269357166.98425072</v>
      </c>
      <c r="G104" s="684">
        <v>3.1540631915946894E-4</v>
      </c>
      <c r="H104" s="62">
        <v>3.961269040311806E-4</v>
      </c>
      <c r="I104" s="62">
        <v>3.4637557563634231E-4</v>
      </c>
      <c r="J104" s="62">
        <v>4.4933535619452272E-5</v>
      </c>
      <c r="K104" s="669">
        <v>0</v>
      </c>
      <c r="L104" s="670">
        <v>35.200000000000003</v>
      </c>
      <c r="M104" s="671">
        <v>2012</v>
      </c>
      <c r="N104" s="701">
        <v>7371.027656244657</v>
      </c>
    </row>
    <row r="105" spans="1:14">
      <c r="A105" s="702"/>
      <c r="B105" s="680" t="s">
        <v>194</v>
      </c>
      <c r="C105" s="681">
        <v>74.243269104929666</v>
      </c>
      <c r="D105" s="672" t="s">
        <v>193</v>
      </c>
      <c r="E105" s="682">
        <v>3431555</v>
      </c>
      <c r="F105" s="683">
        <v>254769861.31336692</v>
      </c>
      <c r="G105" s="684">
        <v>3.1908436209513119E-4</v>
      </c>
      <c r="H105" s="62">
        <v>4.6709220165449785E-4</v>
      </c>
      <c r="I105" s="62">
        <v>2.267449279531278E-4</v>
      </c>
      <c r="J105" s="62">
        <v>4.2500115241991808E-5</v>
      </c>
      <c r="K105" s="668">
        <v>1.5775438911332037E-5</v>
      </c>
      <c r="L105" s="670">
        <v>41.9</v>
      </c>
      <c r="M105" s="671">
        <v>2013</v>
      </c>
      <c r="N105" s="701">
        <v>21200.587810884146</v>
      </c>
    </row>
    <row r="106" spans="1:14">
      <c r="A106" s="702"/>
      <c r="B106" s="680" t="s">
        <v>192</v>
      </c>
      <c r="C106" s="681">
        <v>69.70455421210292</v>
      </c>
      <c r="D106" s="672" t="s">
        <v>195</v>
      </c>
      <c r="E106" s="682">
        <v>10528391</v>
      </c>
      <c r="F106" s="683">
        <v>733876801.22571647</v>
      </c>
      <c r="G106" s="684">
        <v>4.5073408329117013E-4</v>
      </c>
      <c r="H106" s="62">
        <v>1.4330906344410625E-3</v>
      </c>
      <c r="I106" s="62">
        <v>6.6300665668145775E-4</v>
      </c>
      <c r="J106" s="62">
        <v>1.2242361975129293E-4</v>
      </c>
      <c r="K106" s="668">
        <v>1.3436599483047305E-4</v>
      </c>
      <c r="L106" s="670">
        <v>47.1</v>
      </c>
      <c r="M106" s="671">
        <v>2013</v>
      </c>
      <c r="N106" s="701">
        <v>14211.724551837531</v>
      </c>
    </row>
    <row r="107" spans="1:14">
      <c r="A107" s="702"/>
      <c r="B107" s="680" t="s">
        <v>196</v>
      </c>
      <c r="C107" s="681">
        <v>58.268468238306994</v>
      </c>
      <c r="D107" s="672" t="s">
        <v>197</v>
      </c>
      <c r="E107" s="682">
        <v>31299500</v>
      </c>
      <c r="F107" s="683">
        <v>1823773921.6248899</v>
      </c>
      <c r="G107" s="684">
        <v>1.0165172711479491E-3</v>
      </c>
      <c r="H107" s="62">
        <v>4.2603870157071518E-3</v>
      </c>
      <c r="I107" s="62">
        <v>3.1220646328972185E-3</v>
      </c>
      <c r="J107" s="62">
        <v>3.0423772044629378E-4</v>
      </c>
      <c r="K107" s="668">
        <v>1.7303359651646443E-4</v>
      </c>
      <c r="L107" s="670">
        <v>36.700000000000003</v>
      </c>
      <c r="M107" s="671">
        <v>2003</v>
      </c>
      <c r="N107" s="701">
        <v>5995.8730114357231</v>
      </c>
    </row>
    <row r="108" spans="1:14">
      <c r="A108" s="702"/>
      <c r="B108" s="680" t="s">
        <v>198</v>
      </c>
      <c r="C108" s="686">
        <v>56.186185242239119</v>
      </c>
      <c r="D108" s="672" t="s">
        <v>199</v>
      </c>
      <c r="E108" s="682">
        <v>767085</v>
      </c>
      <c r="F108" s="683">
        <v>43099579.906542994</v>
      </c>
      <c r="G108" s="684">
        <v>6.7178348137614599E-4</v>
      </c>
      <c r="H108" s="62">
        <v>1.0441313675757506E-4</v>
      </c>
      <c r="I108" s="62">
        <v>5.7868664657388761E-5</v>
      </c>
      <c r="J108" s="62">
        <v>7.1897715980481511E-6</v>
      </c>
      <c r="K108" s="668"/>
      <c r="L108" s="670">
        <v>44.5</v>
      </c>
      <c r="M108" s="671">
        <v>1998</v>
      </c>
      <c r="N108" s="701">
        <v>7506.4450719879515</v>
      </c>
    </row>
    <row r="109" spans="1:14">
      <c r="A109" s="702"/>
      <c r="B109" s="680" t="s">
        <v>202</v>
      </c>
      <c r="C109" s="681">
        <v>37.503720140346388</v>
      </c>
      <c r="D109" s="672" t="s">
        <v>201</v>
      </c>
      <c r="E109" s="682">
        <v>31376670</v>
      </c>
      <c r="F109" s="683">
        <v>1176741850.6160023</v>
      </c>
      <c r="G109" s="684">
        <v>2.7749984528789069E-4</v>
      </c>
      <c r="H109" s="62">
        <v>4.2708911472748162E-3</v>
      </c>
      <c r="I109" s="62">
        <v>1.7238067394421425E-3</v>
      </c>
      <c r="J109" s="62">
        <v>1.9630133644316924E-4</v>
      </c>
      <c r="K109" s="668">
        <v>6.141526359239545E-5</v>
      </c>
      <c r="L109" s="670">
        <v>44.7</v>
      </c>
      <c r="M109" s="671">
        <v>2013</v>
      </c>
      <c r="N109" s="701">
        <v>12402.422706983158</v>
      </c>
    </row>
    <row r="110" spans="1:14">
      <c r="A110" s="702"/>
      <c r="B110" s="680" t="s">
        <v>204</v>
      </c>
      <c r="C110" s="681">
        <v>35.284458789959793</v>
      </c>
      <c r="D110" s="672" t="s">
        <v>203</v>
      </c>
      <c r="E110" s="682">
        <v>10724705</v>
      </c>
      <c r="F110" s="683">
        <v>378415411.60697573</v>
      </c>
      <c r="G110" s="684">
        <v>4.4977113316560502E-4</v>
      </c>
      <c r="H110" s="62">
        <v>1.459812263112496E-3</v>
      </c>
      <c r="I110" s="62">
        <v>5.88219803398528E-4</v>
      </c>
      <c r="J110" s="62">
        <v>6.3126378134894522E-5</v>
      </c>
      <c r="K110" s="668">
        <v>3.1034809931985826E-5</v>
      </c>
      <c r="L110" s="670">
        <v>48.1</v>
      </c>
      <c r="M110" s="671">
        <v>2013</v>
      </c>
      <c r="N110" s="701">
        <v>6880.9033586191335</v>
      </c>
    </row>
    <row r="111" spans="1:14">
      <c r="A111" s="702"/>
      <c r="B111" s="680" t="s">
        <v>200</v>
      </c>
      <c r="C111" s="681">
        <v>32.064070490433487</v>
      </c>
      <c r="D111" s="672" t="s">
        <v>205</v>
      </c>
      <c r="E111" s="682">
        <v>8075060</v>
      </c>
      <c r="F111" s="683">
        <v>258919293.05447984</v>
      </c>
      <c r="G111" s="684">
        <v>5.1100629215125582E-4</v>
      </c>
      <c r="H111" s="62">
        <v>1.0991511294128084E-3</v>
      </c>
      <c r="I111" s="62">
        <v>2.7156256897607094E-4</v>
      </c>
      <c r="J111" s="62">
        <v>4.3192313786501613E-5</v>
      </c>
      <c r="K111" s="668">
        <v>7.4763628134641498E-5</v>
      </c>
      <c r="L111" s="670">
        <v>53.7</v>
      </c>
      <c r="M111" s="671">
        <v>2013</v>
      </c>
      <c r="N111" s="701">
        <v>5084.470463250359</v>
      </c>
    </row>
    <row r="112" spans="1:14">
      <c r="A112" s="702"/>
      <c r="B112" s="680" t="s">
        <v>206</v>
      </c>
      <c r="C112" s="686">
        <v>26.372133722506007</v>
      </c>
      <c r="D112" s="672" t="s">
        <v>207</v>
      </c>
      <c r="E112" s="682">
        <v>2889167</v>
      </c>
      <c r="F112" s="683">
        <v>76193498.470651507</v>
      </c>
      <c r="G112" s="684">
        <v>2.1030078849660342E-4</v>
      </c>
      <c r="H112" s="62">
        <v>3.9326409600822968E-4</v>
      </c>
      <c r="I112" s="62">
        <v>1.3852867323941724E-4</v>
      </c>
      <c r="J112" s="62">
        <v>1.2710422060913202E-5</v>
      </c>
      <c r="K112" s="668">
        <v>1.2328033526518441E-5</v>
      </c>
      <c r="L112" s="670">
        <v>29</v>
      </c>
      <c r="M112" s="671">
        <v>2012</v>
      </c>
      <c r="N112" s="701">
        <v>11305.417421856606</v>
      </c>
    </row>
    <row r="113" spans="1:17">
      <c r="A113" s="702"/>
      <c r="B113" s="685" t="s">
        <v>214</v>
      </c>
      <c r="C113" s="681">
        <v>25.159935071947977</v>
      </c>
      <c r="D113" s="672" t="s">
        <v>209</v>
      </c>
      <c r="E113" s="682">
        <v>45198200</v>
      </c>
      <c r="F113" s="683">
        <v>1137183777.3689191</v>
      </c>
      <c r="G113" s="684">
        <v>2.2655759158147739E-4</v>
      </c>
      <c r="H113" s="62">
        <v>6.1522332437685904E-3</v>
      </c>
      <c r="I113" s="62">
        <v>5.3735746143816548E-3</v>
      </c>
      <c r="J113" s="62">
        <v>1.8970235074256361E-4</v>
      </c>
      <c r="K113" s="669">
        <v>0</v>
      </c>
      <c r="L113" s="670">
        <v>24.6</v>
      </c>
      <c r="M113" s="671">
        <v>2013</v>
      </c>
      <c r="N113" s="701">
        <v>7915.8708737254101</v>
      </c>
    </row>
    <row r="114" spans="1:17">
      <c r="A114" s="702"/>
      <c r="B114" s="680" t="s">
        <v>212</v>
      </c>
      <c r="C114" s="683">
        <v>22.892657714614369</v>
      </c>
      <c r="D114" s="672" t="s">
        <v>211</v>
      </c>
      <c r="E114" s="682">
        <v>3017712</v>
      </c>
      <c r="F114" s="683">
        <v>69083447.897284359</v>
      </c>
      <c r="G114" s="684">
        <v>2.5372588425333684E-4</v>
      </c>
      <c r="H114" s="62">
        <v>4.1076122691875781E-4</v>
      </c>
      <c r="I114" s="62">
        <v>1.5959555033847713E-4</v>
      </c>
      <c r="J114" s="62">
        <v>1.1524339974175262E-5</v>
      </c>
      <c r="K114" s="668">
        <v>1.781423823842338E-5</v>
      </c>
      <c r="L114" s="670">
        <v>31.5</v>
      </c>
      <c r="M114" s="671">
        <v>2013</v>
      </c>
      <c r="N114" s="701">
        <v>8393.5117858068334</v>
      </c>
    </row>
    <row r="115" spans="1:17">
      <c r="A115" s="702"/>
      <c r="B115" s="680" t="s">
        <v>218</v>
      </c>
      <c r="C115" s="681">
        <v>22.805200508011065</v>
      </c>
      <c r="D115" s="672" t="s">
        <v>213</v>
      </c>
      <c r="E115" s="682">
        <v>892145</v>
      </c>
      <c r="F115" s="683">
        <v>20345545.607219532</v>
      </c>
      <c r="G115" s="684">
        <v>1.9641046897661061E-4</v>
      </c>
      <c r="H115" s="62">
        <v>1.214359007053805E-4</v>
      </c>
      <c r="I115" s="62">
        <v>5.2458787080012356E-5</v>
      </c>
      <c r="J115" s="62">
        <v>3.3939965603092435E-6</v>
      </c>
      <c r="K115" s="668"/>
      <c r="L115" s="670">
        <v>42.8</v>
      </c>
      <c r="M115" s="671">
        <v>2008</v>
      </c>
      <c r="N115" s="701">
        <v>9158.9871878827144</v>
      </c>
    </row>
    <row r="116" spans="1:17">
      <c r="A116" s="702"/>
      <c r="B116" s="680" t="s">
        <v>210</v>
      </c>
      <c r="C116" s="681">
        <v>18.571832343008275</v>
      </c>
      <c r="D116" s="672" t="s">
        <v>215</v>
      </c>
      <c r="E116" s="682">
        <v>25021974</v>
      </c>
      <c r="F116" s="683">
        <v>464703906.01911211</v>
      </c>
      <c r="G116" s="684">
        <v>2.2288492926789209E-4</v>
      </c>
      <c r="H116" s="62">
        <v>3.4059104182802263E-3</v>
      </c>
      <c r="I116" s="62">
        <v>9.4077311000016165E-4</v>
      </c>
      <c r="J116" s="62">
        <v>7.752082392086219E-5</v>
      </c>
      <c r="K116" s="668">
        <v>4.60835322426675E-5</v>
      </c>
      <c r="L116" s="670">
        <v>42.7</v>
      </c>
      <c r="M116" s="671">
        <v>2008</v>
      </c>
      <c r="N116" s="701">
        <v>27729.751021742293</v>
      </c>
    </row>
    <row r="117" spans="1:17">
      <c r="A117" s="702"/>
      <c r="B117" s="680" t="s">
        <v>216</v>
      </c>
      <c r="C117" s="686">
        <v>17.309601407303397</v>
      </c>
      <c r="D117" s="672" t="s">
        <v>217</v>
      </c>
      <c r="E117" s="682">
        <v>34377511</v>
      </c>
      <c r="F117" s="683">
        <v>595061012.78518796</v>
      </c>
      <c r="G117" s="684">
        <v>1.9110658182210926E-4</v>
      </c>
      <c r="H117" s="62">
        <v>4.6793559480736045E-3</v>
      </c>
      <c r="I117" s="62">
        <v>1.8069721523959763E-3</v>
      </c>
      <c r="J117" s="62">
        <v>9.9266693042156793E-5</v>
      </c>
      <c r="K117" s="668">
        <v>7.0377376884854265E-5</v>
      </c>
      <c r="L117" s="670">
        <v>40.700000000000003</v>
      </c>
      <c r="M117" s="671">
        <v>2007</v>
      </c>
      <c r="N117" s="701">
        <v>7821.3964981150402</v>
      </c>
    </row>
    <row r="118" spans="1:17">
      <c r="A118" s="702"/>
      <c r="B118" s="680" t="s">
        <v>220</v>
      </c>
      <c r="C118" s="681">
        <v>13.63487524843106</v>
      </c>
      <c r="D118" s="672" t="s">
        <v>219</v>
      </c>
      <c r="E118" s="682">
        <v>91703800</v>
      </c>
      <c r="F118" s="683">
        <v>1250369872.8070722</v>
      </c>
      <c r="G118" s="684">
        <v>2.21793701078767E-4</v>
      </c>
      <c r="H118" s="62">
        <v>1.248242555986535E-2</v>
      </c>
      <c r="I118" s="62">
        <v>5.261089332524665E-3</v>
      </c>
      <c r="J118" s="62">
        <v>2.0858379172272637E-4</v>
      </c>
      <c r="K118" s="668">
        <v>5.6430127252188496E-5</v>
      </c>
      <c r="L118" s="670">
        <v>38.9</v>
      </c>
      <c r="M118" s="671">
        <v>2012</v>
      </c>
      <c r="N118" s="701">
        <v>6022.6225535652793</v>
      </c>
    </row>
    <row r="119" spans="1:17">
      <c r="A119" s="702"/>
      <c r="B119" s="680" t="s">
        <v>224</v>
      </c>
      <c r="C119" s="681">
        <v>4.6658248990474736</v>
      </c>
      <c r="D119" s="672" t="s">
        <v>221</v>
      </c>
      <c r="E119" s="682">
        <v>7619321</v>
      </c>
      <c r="F119" s="683">
        <v>35550417.635635294</v>
      </c>
      <c r="G119" s="684">
        <v>1.4661760731481563E-4</v>
      </c>
      <c r="H119" s="62">
        <v>1.0371174062494555E-3</v>
      </c>
      <c r="I119" s="62">
        <v>1.8796594315495711E-4</v>
      </c>
      <c r="J119" s="62">
        <v>5.9304379200373113E-6</v>
      </c>
      <c r="K119" s="669">
        <v>0</v>
      </c>
      <c r="L119" s="670">
        <v>43.9</v>
      </c>
      <c r="M119" s="671">
        <v>2009</v>
      </c>
      <c r="N119" s="701">
        <v>2942.3133552529102</v>
      </c>
    </row>
    <row r="120" spans="1:17">
      <c r="A120" s="702"/>
      <c r="B120" s="680" t="s">
        <v>222</v>
      </c>
      <c r="C120" s="681">
        <v>4.1573399801872064</v>
      </c>
      <c r="D120" s="672" t="s">
        <v>223</v>
      </c>
      <c r="E120" s="682">
        <v>16342897</v>
      </c>
      <c r="F120" s="683">
        <v>67942979.090181559</v>
      </c>
      <c r="G120" s="684">
        <v>4.2204908713601251E-5</v>
      </c>
      <c r="H120" s="62">
        <v>2.2245424424619997E-3</v>
      </c>
      <c r="I120" s="62">
        <v>4.0800133366615196E-4</v>
      </c>
      <c r="J120" s="62">
        <v>1.1334089622418985E-5</v>
      </c>
      <c r="K120" s="669">
        <v>0</v>
      </c>
      <c r="L120" s="670">
        <v>52.4</v>
      </c>
      <c r="M120" s="671">
        <v>2012</v>
      </c>
      <c r="N120" s="701">
        <v>7706.7387194865514</v>
      </c>
    </row>
    <row r="121" spans="1:17">
      <c r="A121" s="702"/>
      <c r="B121" s="680" t="s">
        <v>226</v>
      </c>
      <c r="C121" s="686">
        <v>2.4821747649839039</v>
      </c>
      <c r="D121" s="672" t="s">
        <v>225</v>
      </c>
      <c r="E121" s="682">
        <v>1311050527</v>
      </c>
      <c r="F121" s="683">
        <v>3254256533.7382483</v>
      </c>
      <c r="G121" s="684">
        <v>4.1927490200830855E-5</v>
      </c>
      <c r="H121" s="62">
        <v>0.17845597029239504</v>
      </c>
      <c r="I121" s="62">
        <v>6.4955338411220087E-2</v>
      </c>
      <c r="J121" s="62">
        <v>5.4286750009556136E-4</v>
      </c>
      <c r="K121" s="668">
        <v>3.5271770245818115E-4</v>
      </c>
      <c r="L121" s="670">
        <v>35.1</v>
      </c>
      <c r="M121" s="671">
        <v>2011</v>
      </c>
      <c r="N121" s="701">
        <v>6088.6498299911564</v>
      </c>
    </row>
    <row r="122" spans="1:17">
      <c r="A122" s="702"/>
      <c r="B122" s="680" t="s">
        <v>227</v>
      </c>
      <c r="C122" s="686">
        <v>0</v>
      </c>
      <c r="D122" s="672"/>
      <c r="E122" s="682">
        <v>32526562</v>
      </c>
      <c r="F122" s="683">
        <v>0</v>
      </c>
      <c r="G122" s="694">
        <v>0</v>
      </c>
      <c r="H122" s="62">
        <v>4.4274107385227765E-3</v>
      </c>
      <c r="I122" s="62">
        <v>6.5709096840555056E-4</v>
      </c>
      <c r="J122" s="667">
        <v>0</v>
      </c>
      <c r="K122" s="669">
        <v>0</v>
      </c>
      <c r="L122" s="670">
        <v>27.8</v>
      </c>
      <c r="M122" s="671">
        <v>2008</v>
      </c>
      <c r="N122" s="701">
        <v>1934.1936343286927</v>
      </c>
    </row>
    <row r="123" spans="1:17">
      <c r="A123" s="702"/>
      <c r="B123" s="680" t="s">
        <v>228</v>
      </c>
      <c r="C123" s="686">
        <v>0</v>
      </c>
      <c r="D123" s="672"/>
      <c r="E123" s="682">
        <v>9651349</v>
      </c>
      <c r="F123" s="683">
        <v>0</v>
      </c>
      <c r="G123" s="694">
        <v>0</v>
      </c>
      <c r="H123" s="62">
        <v>1.3137105053965144E-3</v>
      </c>
      <c r="I123" s="62">
        <v>1.094805715527824E-3</v>
      </c>
      <c r="J123" s="667">
        <v>0</v>
      </c>
      <c r="K123" s="669">
        <v>0</v>
      </c>
      <c r="L123" s="670">
        <v>33.700000000000003</v>
      </c>
      <c r="M123" s="671">
        <v>2008</v>
      </c>
      <c r="N123" s="701">
        <v>17739.954736061845</v>
      </c>
    </row>
    <row r="124" spans="1:17" ht="15.75">
      <c r="A124" s="702"/>
      <c r="B124" s="680" t="s">
        <v>229</v>
      </c>
      <c r="C124" s="686">
        <v>0</v>
      </c>
      <c r="D124" s="672"/>
      <c r="E124" s="682">
        <v>160995642</v>
      </c>
      <c r="F124" s="683">
        <v>0</v>
      </c>
      <c r="G124" s="694">
        <v>0</v>
      </c>
      <c r="H124" s="62">
        <v>2.1914207663452676E-2</v>
      </c>
      <c r="I124" s="62">
        <v>2.1835254980254043E-3</v>
      </c>
      <c r="J124" s="667">
        <v>0</v>
      </c>
      <c r="K124" s="669">
        <v>0</v>
      </c>
      <c r="L124" s="670">
        <v>32</v>
      </c>
      <c r="M124" s="671">
        <v>2010</v>
      </c>
      <c r="N124" s="701">
        <v>3332.8034451699273</v>
      </c>
      <c r="Q124" s="666" t="s">
        <v>512</v>
      </c>
    </row>
    <row r="125" spans="1:17" ht="15.75">
      <c r="A125" s="702"/>
      <c r="B125" s="680" t="s">
        <v>230</v>
      </c>
      <c r="C125" s="686">
        <v>0</v>
      </c>
      <c r="D125" s="672"/>
      <c r="E125" s="682">
        <v>10879829</v>
      </c>
      <c r="F125" s="683">
        <v>0</v>
      </c>
      <c r="G125" s="694">
        <v>0</v>
      </c>
      <c r="H125" s="62">
        <v>1.4809272417998412E-3</v>
      </c>
      <c r="I125" s="62">
        <v>1.6775370538388686E-4</v>
      </c>
      <c r="J125" s="667">
        <v>0</v>
      </c>
      <c r="K125" s="669">
        <v>0</v>
      </c>
      <c r="L125" s="670">
        <v>43.5</v>
      </c>
      <c r="M125" s="671">
        <v>2012</v>
      </c>
      <c r="N125" s="701">
        <v>2109.8459573726527</v>
      </c>
      <c r="Q125" s="666" t="s">
        <v>512</v>
      </c>
    </row>
    <row r="126" spans="1:17" ht="15.75">
      <c r="A126" s="702"/>
      <c r="B126" s="680" t="s">
        <v>231</v>
      </c>
      <c r="C126" s="686">
        <v>0</v>
      </c>
      <c r="D126" s="672"/>
      <c r="E126" s="682">
        <v>774830</v>
      </c>
      <c r="F126" s="683">
        <v>0</v>
      </c>
      <c r="G126" s="694">
        <v>0</v>
      </c>
      <c r="H126" s="62">
        <v>1.0546736118405638E-4</v>
      </c>
      <c r="I126" s="62">
        <v>2.6705311459588598E-5</v>
      </c>
      <c r="J126" s="667">
        <v>0</v>
      </c>
      <c r="K126" s="669">
        <v>0</v>
      </c>
      <c r="L126" s="670">
        <v>38.700000000000003</v>
      </c>
      <c r="M126" s="671">
        <v>2012</v>
      </c>
      <c r="N126" s="701">
        <v>8076.9568758836949</v>
      </c>
      <c r="Q126" s="666" t="s">
        <v>512</v>
      </c>
    </row>
    <row r="127" spans="1:17" ht="15.75">
      <c r="A127" s="702"/>
      <c r="B127" s="680" t="s">
        <v>232</v>
      </c>
      <c r="C127" s="686">
        <v>0</v>
      </c>
      <c r="D127" s="672"/>
      <c r="E127" s="682">
        <v>18105570</v>
      </c>
      <c r="F127" s="683">
        <v>0</v>
      </c>
      <c r="G127" s="694">
        <v>0</v>
      </c>
      <c r="H127" s="62">
        <v>2.464471807536125E-3</v>
      </c>
      <c r="I127" s="62">
        <v>8.8530438792677277E-5</v>
      </c>
      <c r="J127" s="667">
        <v>0</v>
      </c>
      <c r="K127" s="669">
        <v>0</v>
      </c>
      <c r="L127" s="670">
        <v>39.799999999999997</v>
      </c>
      <c r="M127" s="671">
        <v>2009</v>
      </c>
      <c r="N127" s="701">
        <v>1659.2202425027322</v>
      </c>
      <c r="Q127" s="666" t="s">
        <v>512</v>
      </c>
    </row>
    <row r="128" spans="1:17" ht="15.75">
      <c r="A128" s="702"/>
      <c r="B128" s="680" t="s">
        <v>233</v>
      </c>
      <c r="C128" s="686">
        <v>0</v>
      </c>
      <c r="D128" s="672"/>
      <c r="E128" s="682">
        <v>11178921</v>
      </c>
      <c r="F128" s="683">
        <v>0</v>
      </c>
      <c r="G128" s="694">
        <v>0</v>
      </c>
      <c r="H128" s="62">
        <v>1.5216386804267163E-3</v>
      </c>
      <c r="I128" s="62">
        <v>8.6922113036835611E-6</v>
      </c>
      <c r="J128" s="667">
        <v>0</v>
      </c>
      <c r="K128" s="669">
        <v>0</v>
      </c>
      <c r="L128" s="670">
        <v>33.4</v>
      </c>
      <c r="M128" s="671">
        <v>2006</v>
      </c>
      <c r="N128" s="701">
        <v>736.01183388226229</v>
      </c>
      <c r="Q128" s="666" t="s">
        <v>512</v>
      </c>
    </row>
    <row r="129" spans="1:17" ht="15.75">
      <c r="A129" s="702"/>
      <c r="B129" s="680" t="s">
        <v>234</v>
      </c>
      <c r="C129" s="686">
        <v>0</v>
      </c>
      <c r="D129" s="672"/>
      <c r="E129" s="682">
        <v>15577899</v>
      </c>
      <c r="F129" s="683">
        <v>0</v>
      </c>
      <c r="G129" s="694">
        <v>0</v>
      </c>
      <c r="H129" s="62">
        <v>2.1204133814149563E-3</v>
      </c>
      <c r="I129" s="62">
        <v>1.7052463080069946E-4</v>
      </c>
      <c r="J129" s="667">
        <v>0</v>
      </c>
      <c r="K129" s="669">
        <v>0</v>
      </c>
      <c r="L129" s="670">
        <v>30.8</v>
      </c>
      <c r="M129" s="671">
        <v>2012</v>
      </c>
      <c r="N129" s="701">
        <v>3483.3267131985999</v>
      </c>
      <c r="Q129" s="666" t="s">
        <v>512</v>
      </c>
    </row>
    <row r="130" spans="1:17" ht="15.75">
      <c r="A130" s="702"/>
      <c r="B130" s="680" t="s">
        <v>235</v>
      </c>
      <c r="C130" s="686">
        <v>0</v>
      </c>
      <c r="D130" s="672"/>
      <c r="E130" s="682">
        <v>23344179</v>
      </c>
      <c r="F130" s="683">
        <v>0</v>
      </c>
      <c r="G130" s="694">
        <v>0</v>
      </c>
      <c r="H130" s="62">
        <v>3.1775343728795528E-3</v>
      </c>
      <c r="I130" s="62">
        <v>2.0435972968568876E-4</v>
      </c>
      <c r="J130" s="667">
        <v>0</v>
      </c>
      <c r="K130" s="669">
        <v>0</v>
      </c>
      <c r="L130" s="670">
        <v>42.8</v>
      </c>
      <c r="M130" s="671">
        <v>2007</v>
      </c>
      <c r="N130" s="701">
        <v>3122.6439646979838</v>
      </c>
      <c r="Q130" s="666" t="s">
        <v>512</v>
      </c>
    </row>
    <row r="131" spans="1:17" ht="15.75">
      <c r="A131" s="702"/>
      <c r="B131" s="680" t="s">
        <v>236</v>
      </c>
      <c r="C131" s="686">
        <v>0</v>
      </c>
      <c r="D131" s="672"/>
      <c r="E131" s="682">
        <v>4900274</v>
      </c>
      <c r="F131" s="683">
        <v>0</v>
      </c>
      <c r="G131" s="694">
        <v>0</v>
      </c>
      <c r="H131" s="62">
        <v>6.670094960944216E-4</v>
      </c>
      <c r="I131" s="62">
        <v>8.6110525717336834E-6</v>
      </c>
      <c r="J131" s="667">
        <v>0</v>
      </c>
      <c r="K131" s="669">
        <v>0</v>
      </c>
      <c r="L131" s="670">
        <v>56.2</v>
      </c>
      <c r="M131" s="671">
        <v>2008</v>
      </c>
      <c r="N131" s="701">
        <v>597.36719026171011</v>
      </c>
      <c r="Q131" s="666" t="s">
        <v>512</v>
      </c>
    </row>
    <row r="132" spans="1:17" ht="15.75">
      <c r="A132" s="702"/>
      <c r="B132" s="680" t="s">
        <v>237</v>
      </c>
      <c r="C132" s="686">
        <v>0</v>
      </c>
      <c r="D132" s="672"/>
      <c r="E132" s="682">
        <v>14037472</v>
      </c>
      <c r="F132" s="683">
        <v>0</v>
      </c>
      <c r="G132" s="694">
        <v>0</v>
      </c>
      <c r="H132" s="62">
        <v>1.9107354252353138E-3</v>
      </c>
      <c r="I132" s="62">
        <v>1.7647342307503597E-5</v>
      </c>
      <c r="J132" s="667">
        <v>0</v>
      </c>
      <c r="K132" s="669">
        <v>0</v>
      </c>
      <c r="L132" s="670">
        <v>43.3</v>
      </c>
      <c r="M132" s="671">
        <v>2011</v>
      </c>
      <c r="N132" s="701">
        <v>2171.4008123495296</v>
      </c>
      <c r="Q132" s="666" t="s">
        <v>512</v>
      </c>
    </row>
    <row r="133" spans="1:17" ht="15.75">
      <c r="A133" s="702"/>
      <c r="B133" s="680" t="s">
        <v>238</v>
      </c>
      <c r="C133" s="686">
        <v>0</v>
      </c>
      <c r="D133" s="672"/>
      <c r="E133" s="682">
        <v>48228704</v>
      </c>
      <c r="F133" s="683">
        <v>0</v>
      </c>
      <c r="G133" s="694">
        <v>0</v>
      </c>
      <c r="H133" s="62">
        <v>6.5647356764799306E-3</v>
      </c>
      <c r="I133" s="62">
        <v>2.8185621546156035E-3</v>
      </c>
      <c r="J133" s="667">
        <v>0</v>
      </c>
      <c r="K133" s="669">
        <v>0</v>
      </c>
      <c r="L133" s="670">
        <v>53.5</v>
      </c>
      <c r="M133" s="671">
        <v>2013</v>
      </c>
      <c r="N133" s="701">
        <v>13800.786625419705</v>
      </c>
      <c r="Q133" s="666" t="s">
        <v>512</v>
      </c>
    </row>
    <row r="134" spans="1:17" ht="15.75">
      <c r="A134" s="702"/>
      <c r="B134" s="680" t="s">
        <v>239</v>
      </c>
      <c r="C134" s="686">
        <v>0</v>
      </c>
      <c r="D134" s="672"/>
      <c r="E134" s="682">
        <v>788474</v>
      </c>
      <c r="F134" s="683">
        <v>0</v>
      </c>
      <c r="G134" s="694">
        <v>0</v>
      </c>
      <c r="H134" s="62">
        <v>1.0732453846939027E-4</v>
      </c>
      <c r="I134" s="62">
        <v>4.6776088043985435E-6</v>
      </c>
      <c r="J134" s="667">
        <v>0</v>
      </c>
      <c r="K134" s="668"/>
      <c r="L134" s="670">
        <v>64.3</v>
      </c>
      <c r="M134" s="671">
        <v>2004</v>
      </c>
      <c r="N134" s="701">
        <v>1473.1191550109345</v>
      </c>
      <c r="Q134" s="666" t="s">
        <v>512</v>
      </c>
    </row>
    <row r="135" spans="1:17" ht="15.75">
      <c r="A135" s="702"/>
      <c r="B135" s="680" t="s">
        <v>240</v>
      </c>
      <c r="C135" s="686">
        <v>0</v>
      </c>
      <c r="D135" s="672"/>
      <c r="E135" s="682">
        <v>4620330</v>
      </c>
      <c r="F135" s="683">
        <v>0</v>
      </c>
      <c r="G135" s="694">
        <v>0</v>
      </c>
      <c r="H135" s="62">
        <v>6.2890442148539835E-4</v>
      </c>
      <c r="I135" s="62">
        <v>7.5375094009309332E-5</v>
      </c>
      <c r="J135" s="667">
        <v>0</v>
      </c>
      <c r="K135" s="669">
        <v>0</v>
      </c>
      <c r="L135" s="670">
        <v>40.200000000000003</v>
      </c>
      <c r="M135" s="671">
        <v>2011</v>
      </c>
      <c r="N135" s="701">
        <v>6368.1212846086555</v>
      </c>
      <c r="Q135" s="666" t="s">
        <v>512</v>
      </c>
    </row>
    <row r="136" spans="1:17" ht="15.75">
      <c r="A136" s="702"/>
      <c r="B136" s="680" t="s">
        <v>241</v>
      </c>
      <c r="C136" s="686">
        <v>0</v>
      </c>
      <c r="D136" s="672"/>
      <c r="E136" s="682">
        <v>4807850</v>
      </c>
      <c r="F136" s="683">
        <v>0</v>
      </c>
      <c r="G136" s="694">
        <v>0</v>
      </c>
      <c r="H136" s="62">
        <v>6.5442903923281935E-4</v>
      </c>
      <c r="I136" s="62">
        <v>2.2711998506945433E-4</v>
      </c>
      <c r="J136" s="667">
        <v>0</v>
      </c>
      <c r="K136" s="668">
        <v>1.687054941592792E-5</v>
      </c>
      <c r="L136" s="670">
        <v>49.2</v>
      </c>
      <c r="M136" s="671">
        <v>2012</v>
      </c>
      <c r="N136" s="701">
        <v>15377.229568896184</v>
      </c>
      <c r="Q136" s="666" t="s">
        <v>512</v>
      </c>
    </row>
    <row r="137" spans="1:17" ht="15.75">
      <c r="A137" s="702"/>
      <c r="B137" s="680" t="s">
        <v>242</v>
      </c>
      <c r="C137" s="686">
        <v>0</v>
      </c>
      <c r="D137" s="672"/>
      <c r="E137" s="682">
        <v>22701556</v>
      </c>
      <c r="F137" s="683">
        <v>0</v>
      </c>
      <c r="G137" s="694">
        <v>0</v>
      </c>
      <c r="H137" s="62">
        <v>3.0900626022380162E-3</v>
      </c>
      <c r="I137" s="62">
        <v>2.9044119887908118E-4</v>
      </c>
      <c r="J137" s="667">
        <v>0</v>
      </c>
      <c r="K137" s="669">
        <v>0</v>
      </c>
      <c r="L137" s="670">
        <v>43.2</v>
      </c>
      <c r="M137" s="671">
        <v>2008</v>
      </c>
      <c r="N137" s="701">
        <v>3495.8297464671155</v>
      </c>
      <c r="Q137" s="666" t="s">
        <v>512</v>
      </c>
    </row>
    <row r="138" spans="1:17" ht="15.75">
      <c r="A138" s="702"/>
      <c r="B138" s="680" t="s">
        <v>243</v>
      </c>
      <c r="C138" s="681">
        <v>0</v>
      </c>
      <c r="D138" s="672"/>
      <c r="E138" s="682">
        <v>11389562</v>
      </c>
      <c r="F138" s="683">
        <v>0</v>
      </c>
      <c r="G138" s="694">
        <v>0</v>
      </c>
      <c r="H138" s="62">
        <v>1.5503104541411709E-3</v>
      </c>
      <c r="I138" s="62">
        <v>1.1750730803369459E-3</v>
      </c>
      <c r="J138" s="667">
        <v>0</v>
      </c>
      <c r="K138" s="669">
        <v>0</v>
      </c>
      <c r="L138" s="670"/>
      <c r="M138" s="671"/>
      <c r="N138" s="701">
        <v>21994.665360606796</v>
      </c>
      <c r="Q138" s="666" t="s">
        <v>512</v>
      </c>
    </row>
    <row r="139" spans="1:17" ht="15.75">
      <c r="A139" s="702"/>
      <c r="B139" s="680" t="s">
        <v>244</v>
      </c>
      <c r="C139" s="686">
        <v>0</v>
      </c>
      <c r="D139" s="672"/>
      <c r="E139" s="682">
        <v>77266814</v>
      </c>
      <c r="F139" s="683">
        <v>0</v>
      </c>
      <c r="G139" s="694">
        <v>0</v>
      </c>
      <c r="H139" s="62">
        <v>1.0517309577170867E-2</v>
      </c>
      <c r="I139" s="62">
        <v>8.0494309118142601E-5</v>
      </c>
      <c r="J139" s="667">
        <v>0</v>
      </c>
      <c r="K139" s="669">
        <v>0</v>
      </c>
      <c r="L139" s="670">
        <v>42.1</v>
      </c>
      <c r="M139" s="671">
        <v>2012</v>
      </c>
      <c r="N139" s="701">
        <v>782.77145077866385</v>
      </c>
      <c r="Q139" s="666" t="s">
        <v>512</v>
      </c>
    </row>
    <row r="140" spans="1:17" ht="15.75">
      <c r="A140" s="702"/>
      <c r="B140" s="680" t="s">
        <v>245</v>
      </c>
      <c r="C140" s="686">
        <v>0</v>
      </c>
      <c r="D140" s="672"/>
      <c r="E140" s="682">
        <v>6126583</v>
      </c>
      <c r="F140" s="683">
        <v>0</v>
      </c>
      <c r="G140" s="694">
        <v>0</v>
      </c>
      <c r="H140" s="62">
        <v>8.3393072297807214E-4</v>
      </c>
      <c r="I140" s="62">
        <v>1.8910447986285439E-4</v>
      </c>
      <c r="J140" s="667">
        <v>0</v>
      </c>
      <c r="K140" s="669">
        <v>0</v>
      </c>
      <c r="L140" s="670">
        <v>43.5</v>
      </c>
      <c r="M140" s="671">
        <v>2013</v>
      </c>
      <c r="N140" s="701">
        <v>8602.0664930947078</v>
      </c>
      <c r="Q140" s="666" t="s">
        <v>512</v>
      </c>
    </row>
    <row r="141" spans="1:17" ht="15.75">
      <c r="A141" s="702"/>
      <c r="B141" s="680" t="s">
        <v>246</v>
      </c>
      <c r="C141" s="686">
        <v>0</v>
      </c>
      <c r="D141" s="672"/>
      <c r="E141" s="682">
        <v>5169118</v>
      </c>
      <c r="F141" s="683">
        <v>0</v>
      </c>
      <c r="G141" s="694">
        <v>0</v>
      </c>
      <c r="H141" s="62">
        <v>7.0360367449505976E-4</v>
      </c>
      <c r="I141" s="62">
        <v>1.9290027079968866E-5</v>
      </c>
      <c r="J141" s="667">
        <v>0</v>
      </c>
      <c r="K141" s="669">
        <v>0</v>
      </c>
      <c r="L141" s="670"/>
      <c r="M141" s="671"/>
      <c r="N141" s="701">
        <v>1619.3991173073855</v>
      </c>
      <c r="Q141" s="666" t="s">
        <v>512</v>
      </c>
    </row>
    <row r="142" spans="1:17" ht="15.75">
      <c r="A142" s="702"/>
      <c r="B142" s="687" t="s">
        <v>247</v>
      </c>
      <c r="C142" s="686">
        <v>0</v>
      </c>
      <c r="D142" s="672"/>
      <c r="E142" s="682">
        <v>99390750</v>
      </c>
      <c r="F142" s="683">
        <v>0</v>
      </c>
      <c r="G142" s="694">
        <v>0</v>
      </c>
      <c r="H142" s="62">
        <v>1.3528748407527137E-2</v>
      </c>
      <c r="I142" s="62">
        <v>3.1351827770433407E-4</v>
      </c>
      <c r="J142" s="667">
        <v>0</v>
      </c>
      <c r="K142" s="669">
        <v>0</v>
      </c>
      <c r="L142" s="670">
        <v>33.200000000000003</v>
      </c>
      <c r="M142" s="671">
        <v>2010</v>
      </c>
      <c r="N142" s="701">
        <v>1625.613261646834</v>
      </c>
      <c r="Q142" s="666" t="s">
        <v>512</v>
      </c>
    </row>
    <row r="143" spans="1:17" ht="15.75">
      <c r="A143" s="702"/>
      <c r="B143" s="680" t="s">
        <v>248</v>
      </c>
      <c r="C143" s="686">
        <v>0</v>
      </c>
      <c r="D143" s="672"/>
      <c r="E143" s="682">
        <v>1990924</v>
      </c>
      <c r="F143" s="683">
        <v>0</v>
      </c>
      <c r="G143" s="694">
        <v>0</v>
      </c>
      <c r="H143" s="62">
        <v>2.7099815520566608E-4</v>
      </c>
      <c r="I143" s="62">
        <v>1.427537535774563E-5</v>
      </c>
      <c r="J143" s="667">
        <v>0</v>
      </c>
      <c r="K143" s="669">
        <v>0</v>
      </c>
      <c r="L143" s="670">
        <v>47.3</v>
      </c>
      <c r="M143" s="671">
        <v>2003</v>
      </c>
      <c r="N143" s="701">
        <v>1680.5090421765465</v>
      </c>
      <c r="Q143" s="666" t="s">
        <v>512</v>
      </c>
    </row>
    <row r="144" spans="1:17" ht="15.75">
      <c r="A144" s="702"/>
      <c r="B144" s="680" t="s">
        <v>249</v>
      </c>
      <c r="C144" s="686">
        <v>0</v>
      </c>
      <c r="D144" s="672"/>
      <c r="E144" s="682">
        <v>3679000</v>
      </c>
      <c r="F144" s="683">
        <v>0</v>
      </c>
      <c r="G144" s="694">
        <v>0</v>
      </c>
      <c r="H144" s="62">
        <v>5.0077361717556547E-4</v>
      </c>
      <c r="I144" s="62">
        <v>2.1653775868610807E-4</v>
      </c>
      <c r="J144" s="667">
        <v>0</v>
      </c>
      <c r="K144" s="669">
        <v>0</v>
      </c>
      <c r="L144" s="670">
        <v>40</v>
      </c>
      <c r="M144" s="671">
        <v>2013</v>
      </c>
      <c r="N144" s="701">
        <v>9679.1876105240026</v>
      </c>
      <c r="Q144" s="666" t="s">
        <v>512</v>
      </c>
    </row>
    <row r="145" spans="1:17" ht="15.75">
      <c r="A145" s="702"/>
      <c r="B145" s="680" t="s">
        <v>250</v>
      </c>
      <c r="C145" s="686">
        <v>0</v>
      </c>
      <c r="D145" s="672"/>
      <c r="E145" s="682">
        <v>27409893</v>
      </c>
      <c r="F145" s="683">
        <v>0</v>
      </c>
      <c r="G145" s="694">
        <v>0</v>
      </c>
      <c r="H145" s="62">
        <v>3.7309462527874999E-3</v>
      </c>
      <c r="I145" s="62">
        <v>4.2808453229287673E-4</v>
      </c>
      <c r="J145" s="667">
        <v>0</v>
      </c>
      <c r="K145" s="669">
        <v>0</v>
      </c>
      <c r="L145" s="670">
        <v>42.8</v>
      </c>
      <c r="M145" s="671">
        <v>2006</v>
      </c>
      <c r="N145" s="701">
        <v>4200.5471023152431</v>
      </c>
      <c r="Q145" s="666" t="s">
        <v>512</v>
      </c>
    </row>
    <row r="146" spans="1:17" ht="15.75">
      <c r="A146" s="702"/>
      <c r="B146" s="680" t="s">
        <v>251</v>
      </c>
      <c r="C146" s="686">
        <v>0</v>
      </c>
      <c r="D146" s="672"/>
      <c r="E146" s="682">
        <v>12608590</v>
      </c>
      <c r="F146" s="683">
        <v>0</v>
      </c>
      <c r="G146" s="694">
        <v>0</v>
      </c>
      <c r="H146" s="62">
        <v>1.7162406147821863E-3</v>
      </c>
      <c r="I146" s="62">
        <v>6.6571026660746022E-5</v>
      </c>
      <c r="J146" s="667">
        <v>0</v>
      </c>
      <c r="K146" s="669">
        <v>0</v>
      </c>
      <c r="L146" s="670">
        <v>33.700000000000003</v>
      </c>
      <c r="M146" s="671">
        <v>2012</v>
      </c>
      <c r="N146" s="701">
        <v>1206.529508755792</v>
      </c>
      <c r="Q146" s="666" t="s">
        <v>512</v>
      </c>
    </row>
    <row r="147" spans="1:17" ht="15.75">
      <c r="A147" s="702"/>
      <c r="B147" s="680" t="s">
        <v>252</v>
      </c>
      <c r="C147" s="686">
        <v>0</v>
      </c>
      <c r="D147" s="672"/>
      <c r="E147" s="682">
        <v>1844325</v>
      </c>
      <c r="F147" s="683">
        <v>0</v>
      </c>
      <c r="G147" s="694">
        <v>0</v>
      </c>
      <c r="H147" s="62">
        <v>2.5104357202971591E-4</v>
      </c>
      <c r="I147" s="62">
        <v>7.4416503706340478E-6</v>
      </c>
      <c r="J147" s="667">
        <v>0</v>
      </c>
      <c r="K147" s="669">
        <v>0</v>
      </c>
      <c r="L147" s="670">
        <v>50.7</v>
      </c>
      <c r="M147" s="671">
        <v>2010</v>
      </c>
      <c r="N147" s="701">
        <v>1452.8454574364189</v>
      </c>
      <c r="Q147" s="666" t="s">
        <v>512</v>
      </c>
    </row>
    <row r="148" spans="1:17" ht="15.75">
      <c r="A148" s="702"/>
      <c r="B148" s="680" t="s">
        <v>253</v>
      </c>
      <c r="C148" s="686">
        <v>0</v>
      </c>
      <c r="D148" s="672"/>
      <c r="E148" s="682">
        <v>10711067</v>
      </c>
      <c r="F148" s="683">
        <v>0</v>
      </c>
      <c r="G148" s="694">
        <v>0</v>
      </c>
      <c r="H148" s="62">
        <v>1.4579559025278154E-3</v>
      </c>
      <c r="I148" s="62">
        <v>7.1694271309964222E-5</v>
      </c>
      <c r="J148" s="667">
        <v>0</v>
      </c>
      <c r="K148" s="669">
        <v>0</v>
      </c>
      <c r="L148" s="670">
        <v>60.8</v>
      </c>
      <c r="M148" s="671">
        <v>2012</v>
      </c>
      <c r="N148" s="701">
        <v>1762.1736401065773</v>
      </c>
      <c r="Q148" s="666" t="s">
        <v>512</v>
      </c>
    </row>
    <row r="149" spans="1:17" ht="15.75">
      <c r="A149" s="702"/>
      <c r="B149" s="680" t="s">
        <v>254</v>
      </c>
      <c r="C149" s="686">
        <v>0</v>
      </c>
      <c r="D149" s="672"/>
      <c r="E149" s="682">
        <v>46050302</v>
      </c>
      <c r="F149" s="683">
        <v>0</v>
      </c>
      <c r="G149" s="694">
        <v>0</v>
      </c>
      <c r="H149" s="62">
        <v>6.2682186204314153E-3</v>
      </c>
      <c r="I149" s="62">
        <v>3.9268877699666957E-4</v>
      </c>
      <c r="J149" s="667">
        <v>0</v>
      </c>
      <c r="K149" s="669">
        <v>0</v>
      </c>
      <c r="L149" s="670">
        <v>47.7</v>
      </c>
      <c r="M149" s="671">
        <v>2005</v>
      </c>
      <c r="N149" s="701">
        <v>3082.5179913624934</v>
      </c>
      <c r="Q149" s="666" t="s">
        <v>512</v>
      </c>
    </row>
    <row r="150" spans="1:17" ht="15.75">
      <c r="A150" s="702"/>
      <c r="B150" s="680" t="s">
        <v>255</v>
      </c>
      <c r="C150" s="686">
        <v>0</v>
      </c>
      <c r="D150" s="672"/>
      <c r="E150" s="682">
        <v>5957000</v>
      </c>
      <c r="F150" s="683">
        <v>0</v>
      </c>
      <c r="G150" s="694">
        <v>0</v>
      </c>
      <c r="H150" s="62">
        <v>8.1084763183333615E-4</v>
      </c>
      <c r="I150" s="62">
        <v>2.8143885927611436E-4</v>
      </c>
      <c r="J150" s="667">
        <v>0</v>
      </c>
      <c r="K150" s="669">
        <v>0</v>
      </c>
      <c r="L150" s="670">
        <v>27.4</v>
      </c>
      <c r="M150" s="671">
        <v>2012</v>
      </c>
      <c r="N150" s="701">
        <v>3426.6456111849216</v>
      </c>
      <c r="Q150" s="666" t="s">
        <v>512</v>
      </c>
    </row>
    <row r="151" spans="1:17" ht="15.75">
      <c r="A151" s="702"/>
      <c r="B151" s="680" t="s">
        <v>256</v>
      </c>
      <c r="C151" s="686">
        <v>0</v>
      </c>
      <c r="D151" s="672"/>
      <c r="E151" s="682">
        <v>6802023</v>
      </c>
      <c r="F151" s="683">
        <v>0</v>
      </c>
      <c r="G151" s="694">
        <v>0</v>
      </c>
      <c r="H151" s="62">
        <v>9.2586943784218304E-4</v>
      </c>
      <c r="I151" s="62">
        <v>6.5563338382574154E-5</v>
      </c>
      <c r="J151" s="667">
        <v>0</v>
      </c>
      <c r="K151" s="669">
        <v>0</v>
      </c>
      <c r="L151" s="670">
        <v>37.9</v>
      </c>
      <c r="M151" s="671">
        <v>2012</v>
      </c>
      <c r="N151" s="701">
        <v>5675.4926961052724</v>
      </c>
      <c r="Q151" s="666" t="s">
        <v>512</v>
      </c>
    </row>
    <row r="152" spans="1:17" ht="15.75">
      <c r="A152" s="702"/>
      <c r="B152" s="680" t="s">
        <v>257</v>
      </c>
      <c r="C152" s="681">
        <v>0</v>
      </c>
      <c r="D152" s="672"/>
      <c r="E152" s="682">
        <v>1978440</v>
      </c>
      <c r="F152" s="683">
        <v>0</v>
      </c>
      <c r="G152" s="694">
        <v>0</v>
      </c>
      <c r="H152" s="62">
        <v>2.692988733799472E-4</v>
      </c>
      <c r="I152" s="62">
        <v>2.0476072578576776E-4</v>
      </c>
      <c r="J152" s="667">
        <v>0</v>
      </c>
      <c r="K152" s="669">
        <v>0</v>
      </c>
      <c r="L152" s="670">
        <v>35.5</v>
      </c>
      <c r="M152" s="671">
        <v>2012</v>
      </c>
      <c r="N152" s="701">
        <v>24286.148964047043</v>
      </c>
      <c r="Q152" s="666" t="s">
        <v>512</v>
      </c>
    </row>
    <row r="153" spans="1:17" ht="15.75">
      <c r="A153" s="702"/>
      <c r="B153" s="680" t="s">
        <v>258</v>
      </c>
      <c r="C153" s="686">
        <v>0</v>
      </c>
      <c r="D153" s="672"/>
      <c r="E153" s="682">
        <v>4503438</v>
      </c>
      <c r="F153" s="683">
        <v>0</v>
      </c>
      <c r="G153" s="694">
        <v>0</v>
      </c>
      <c r="H153" s="62">
        <v>6.1299345936012344E-4</v>
      </c>
      <c r="I153" s="62">
        <v>2.7705107893592904E-5</v>
      </c>
      <c r="J153" s="667">
        <v>0</v>
      </c>
      <c r="K153" s="669">
        <v>0</v>
      </c>
      <c r="L153" s="670">
        <v>36.5</v>
      </c>
      <c r="M153" s="671">
        <v>2007</v>
      </c>
      <c r="N153" s="701">
        <v>836.15100144755115</v>
      </c>
      <c r="Q153" s="666" t="s">
        <v>512</v>
      </c>
    </row>
    <row r="154" spans="1:17" ht="15.75">
      <c r="A154" s="702"/>
      <c r="B154" s="680" t="s">
        <v>259</v>
      </c>
      <c r="C154" s="686">
        <v>0</v>
      </c>
      <c r="D154" s="672"/>
      <c r="E154" s="682">
        <v>24235390</v>
      </c>
      <c r="F154" s="683">
        <v>0</v>
      </c>
      <c r="G154" s="694">
        <v>0</v>
      </c>
      <c r="H154" s="62">
        <v>3.298843140516588E-3</v>
      </c>
      <c r="I154" s="62">
        <v>9.8434238871737779E-5</v>
      </c>
      <c r="J154" s="667">
        <v>0</v>
      </c>
      <c r="K154" s="669">
        <v>0</v>
      </c>
      <c r="L154" s="670">
        <v>40.6</v>
      </c>
      <c r="M154" s="671">
        <v>2010</v>
      </c>
      <c r="N154" s="701">
        <v>1459.268794768803</v>
      </c>
      <c r="Q154" s="666" t="s">
        <v>512</v>
      </c>
    </row>
    <row r="155" spans="1:17" ht="15.75">
      <c r="A155" s="702"/>
      <c r="B155" s="680" t="s">
        <v>260</v>
      </c>
      <c r="C155" s="686">
        <v>0</v>
      </c>
      <c r="D155" s="672"/>
      <c r="E155" s="682">
        <v>17215232</v>
      </c>
      <c r="F155" s="683">
        <v>0</v>
      </c>
      <c r="G155" s="694">
        <v>0</v>
      </c>
      <c r="H155" s="62">
        <v>2.3432818698441273E-3</v>
      </c>
      <c r="I155" s="62">
        <v>3.8548354835563863E-5</v>
      </c>
      <c r="J155" s="667">
        <v>0</v>
      </c>
      <c r="K155" s="669">
        <v>0</v>
      </c>
      <c r="L155" s="670">
        <v>46.1</v>
      </c>
      <c r="M155" s="671">
        <v>2010</v>
      </c>
      <c r="N155" s="701">
        <v>1182.6225706689511</v>
      </c>
      <c r="Q155" s="666" t="s">
        <v>512</v>
      </c>
    </row>
    <row r="156" spans="1:17" ht="15.75">
      <c r="A156" s="702"/>
      <c r="B156" s="680" t="s">
        <v>261</v>
      </c>
      <c r="C156" s="686">
        <v>0</v>
      </c>
      <c r="D156" s="672"/>
      <c r="E156" s="682">
        <v>17599694</v>
      </c>
      <c r="F156" s="683">
        <v>0</v>
      </c>
      <c r="G156" s="694">
        <v>0</v>
      </c>
      <c r="H156" s="62">
        <v>2.3956135975980149E-3</v>
      </c>
      <c r="I156" s="62">
        <v>2.9766601482536191E-5</v>
      </c>
      <c r="J156" s="667">
        <v>0</v>
      </c>
      <c r="K156" s="669">
        <v>0</v>
      </c>
      <c r="L156" s="670">
        <v>33</v>
      </c>
      <c r="M156" s="671">
        <v>2010</v>
      </c>
      <c r="N156" s="701">
        <v>2428.2899639436937</v>
      </c>
      <c r="Q156" s="666" t="s">
        <v>512</v>
      </c>
    </row>
    <row r="157" spans="1:17" ht="15.75">
      <c r="A157" s="702"/>
      <c r="B157" s="680" t="s">
        <v>262</v>
      </c>
      <c r="C157" s="686">
        <v>0</v>
      </c>
      <c r="D157" s="672"/>
      <c r="E157" s="682">
        <v>4067564</v>
      </c>
      <c r="F157" s="683">
        <v>0</v>
      </c>
      <c r="G157" s="694">
        <v>0</v>
      </c>
      <c r="H157" s="62">
        <v>5.5366369594267786E-4</v>
      </c>
      <c r="I157" s="62">
        <v>7.6608816058145167E-5</v>
      </c>
      <c r="J157" s="667">
        <v>0</v>
      </c>
      <c r="K157" s="669">
        <v>0</v>
      </c>
      <c r="L157" s="670">
        <v>37.5</v>
      </c>
      <c r="M157" s="671">
        <v>2008</v>
      </c>
      <c r="N157" s="701">
        <v>3990.3013139658392</v>
      </c>
      <c r="Q157" s="666" t="s">
        <v>512</v>
      </c>
    </row>
    <row r="158" spans="1:17" ht="15.75">
      <c r="A158" s="703"/>
      <c r="B158" s="680" t="s">
        <v>263</v>
      </c>
      <c r="C158" s="686">
        <v>0</v>
      </c>
      <c r="D158" s="672"/>
      <c r="E158" s="682">
        <v>3554150</v>
      </c>
      <c r="F158" s="683">
        <v>0</v>
      </c>
      <c r="G158" s="694">
        <v>0</v>
      </c>
      <c r="H158" s="62">
        <v>4.8377943775062139E-4</v>
      </c>
      <c r="I158" s="62">
        <v>1.4354993386938393E-4</v>
      </c>
      <c r="J158" s="667">
        <v>0</v>
      </c>
      <c r="K158" s="669">
        <v>0</v>
      </c>
      <c r="L158" s="670">
        <v>28.5</v>
      </c>
      <c r="M158" s="671">
        <v>2013</v>
      </c>
      <c r="N158" s="701">
        <v>5038.5020491014766</v>
      </c>
      <c r="Q158" s="666" t="s">
        <v>512</v>
      </c>
    </row>
    <row r="159" spans="1:17" ht="15.75">
      <c r="A159" s="703"/>
      <c r="B159" s="680" t="s">
        <v>264</v>
      </c>
      <c r="C159" s="686">
        <v>0</v>
      </c>
      <c r="D159" s="672"/>
      <c r="E159" s="682">
        <v>27977863</v>
      </c>
      <c r="F159" s="683">
        <v>0</v>
      </c>
      <c r="G159" s="694">
        <v>0</v>
      </c>
      <c r="H159" s="62">
        <v>3.8082564977853814E-3</v>
      </c>
      <c r="I159" s="62">
        <v>1.1931837514651793E-4</v>
      </c>
      <c r="J159" s="667">
        <v>0</v>
      </c>
      <c r="K159" s="669">
        <v>0</v>
      </c>
      <c r="L159" s="670">
        <v>45.6</v>
      </c>
      <c r="M159" s="671">
        <v>2008</v>
      </c>
      <c r="N159" s="701">
        <v>1185.8160121967608</v>
      </c>
      <c r="Q159" s="666" t="s">
        <v>512</v>
      </c>
    </row>
    <row r="160" spans="1:17" ht="15.75">
      <c r="A160" s="703"/>
      <c r="B160" s="680" t="s">
        <v>265</v>
      </c>
      <c r="C160" s="681">
        <v>0</v>
      </c>
      <c r="D160" s="672"/>
      <c r="E160" s="682">
        <v>2458830</v>
      </c>
      <c r="F160" s="683">
        <v>0</v>
      </c>
      <c r="G160" s="694">
        <v>0</v>
      </c>
      <c r="H160" s="62">
        <v>3.3468801117689473E-4</v>
      </c>
      <c r="I160" s="62">
        <v>8.6196053372748101E-5</v>
      </c>
      <c r="J160" s="667">
        <v>0</v>
      </c>
      <c r="K160" s="668">
        <v>3.1612165175973293E-6</v>
      </c>
      <c r="L160" s="670">
        <v>61.3</v>
      </c>
      <c r="M160" s="671">
        <v>2010</v>
      </c>
      <c r="N160" s="701">
        <v>10413.976471681674</v>
      </c>
      <c r="Q160" s="666" t="s">
        <v>512</v>
      </c>
    </row>
    <row r="161" spans="1:17" ht="15.75">
      <c r="A161" s="702"/>
      <c r="B161" s="680" t="s">
        <v>266</v>
      </c>
      <c r="C161" s="681">
        <v>0</v>
      </c>
      <c r="D161" s="672"/>
      <c r="E161" s="682">
        <v>28513700</v>
      </c>
      <c r="F161" s="683">
        <v>0</v>
      </c>
      <c r="G161" s="694">
        <v>0</v>
      </c>
      <c r="H161" s="62">
        <v>3.8811929024351512E-3</v>
      </c>
      <c r="I161" s="62">
        <v>1.9722096362092824E-4</v>
      </c>
      <c r="J161" s="667">
        <v>0</v>
      </c>
      <c r="K161" s="669">
        <v>0</v>
      </c>
      <c r="L161" s="670">
        <v>32.799999999999997</v>
      </c>
      <c r="M161" s="671">
        <v>2010</v>
      </c>
      <c r="N161" s="701">
        <v>2458.1327293431336</v>
      </c>
      <c r="Q161" s="666" t="s">
        <v>512</v>
      </c>
    </row>
    <row r="162" spans="1:17" ht="15.75">
      <c r="A162" s="702"/>
      <c r="B162" s="680" t="s">
        <v>267</v>
      </c>
      <c r="C162" s="681">
        <v>0</v>
      </c>
      <c r="D162" s="672"/>
      <c r="E162" s="682">
        <v>6082032</v>
      </c>
      <c r="F162" s="683">
        <v>0</v>
      </c>
      <c r="G162" s="694">
        <v>0</v>
      </c>
      <c r="H162" s="62">
        <v>8.2786658451142669E-4</v>
      </c>
      <c r="I162" s="62">
        <v>1.3609054278209071E-4</v>
      </c>
      <c r="J162" s="667">
        <v>0</v>
      </c>
      <c r="K162" s="669">
        <v>0</v>
      </c>
      <c r="L162" s="670">
        <v>45.7</v>
      </c>
      <c r="M162" s="671">
        <v>2009</v>
      </c>
      <c r="N162" s="701">
        <v>5189.7329991540755</v>
      </c>
      <c r="Q162" s="666" t="s">
        <v>512</v>
      </c>
    </row>
    <row r="163" spans="1:17" ht="15.75">
      <c r="A163" s="702"/>
      <c r="B163" s="680" t="s">
        <v>268</v>
      </c>
      <c r="C163" s="681">
        <v>0</v>
      </c>
      <c r="D163" s="672"/>
      <c r="E163" s="682">
        <v>19899120</v>
      </c>
      <c r="F163" s="683">
        <v>0</v>
      </c>
      <c r="G163" s="694">
        <v>0</v>
      </c>
      <c r="H163" s="62">
        <v>2.7086040502882955E-3</v>
      </c>
      <c r="I163" s="62">
        <v>5.9659101381375238E-5</v>
      </c>
      <c r="J163" s="667">
        <v>0</v>
      </c>
      <c r="K163" s="669">
        <v>0</v>
      </c>
      <c r="L163" s="670">
        <v>31.5</v>
      </c>
      <c r="M163" s="671">
        <v>2011</v>
      </c>
      <c r="N163" s="701">
        <v>953.54184102135878</v>
      </c>
      <c r="Q163" s="666" t="s">
        <v>512</v>
      </c>
    </row>
    <row r="164" spans="1:17" ht="15.75">
      <c r="A164" s="702"/>
      <c r="B164" s="680" t="s">
        <v>269</v>
      </c>
      <c r="C164" s="681">
        <v>0</v>
      </c>
      <c r="D164" s="672"/>
      <c r="E164" s="682">
        <v>182201962</v>
      </c>
      <c r="F164" s="683">
        <v>0</v>
      </c>
      <c r="G164" s="694">
        <v>0</v>
      </c>
      <c r="H164" s="62">
        <v>2.4800743562714035E-2</v>
      </c>
      <c r="I164" s="62">
        <v>2.9798609970734555E-3</v>
      </c>
      <c r="J164" s="667">
        <v>0</v>
      </c>
      <c r="K164" s="669">
        <v>0</v>
      </c>
      <c r="L164" s="670">
        <v>43</v>
      </c>
      <c r="M164" s="671">
        <v>2009</v>
      </c>
      <c r="N164" s="701">
        <v>5991.6905399016559</v>
      </c>
      <c r="Q164" s="666" t="s">
        <v>512</v>
      </c>
    </row>
    <row r="165" spans="1:17" ht="15.75">
      <c r="A165" s="702"/>
      <c r="B165" s="680" t="s">
        <v>270</v>
      </c>
      <c r="C165" s="681">
        <v>0</v>
      </c>
      <c r="D165" s="672"/>
      <c r="E165" s="682">
        <v>188924874</v>
      </c>
      <c r="F165" s="683">
        <v>0</v>
      </c>
      <c r="G165" s="694">
        <v>0</v>
      </c>
      <c r="H165" s="62">
        <v>2.5715844666327248E-2</v>
      </c>
      <c r="I165" s="62">
        <v>4.892415486280906E-3</v>
      </c>
      <c r="J165" s="667">
        <v>0</v>
      </c>
      <c r="K165" s="669">
        <v>0</v>
      </c>
      <c r="L165" s="670">
        <v>29.6</v>
      </c>
      <c r="M165" s="671">
        <v>2010</v>
      </c>
      <c r="N165" s="701">
        <v>5041.7152639558572</v>
      </c>
      <c r="Q165" s="666" t="s">
        <v>512</v>
      </c>
    </row>
    <row r="166" spans="1:17" ht="15.75">
      <c r="A166" s="702"/>
      <c r="B166" s="680" t="s">
        <v>271</v>
      </c>
      <c r="C166" s="681">
        <v>0</v>
      </c>
      <c r="D166" s="672"/>
      <c r="E166" s="682">
        <v>6639123</v>
      </c>
      <c r="F166" s="683">
        <v>0</v>
      </c>
      <c r="G166" s="694">
        <v>0</v>
      </c>
      <c r="H166" s="62">
        <v>9.0369601510831526E-4</v>
      </c>
      <c r="I166" s="62">
        <v>1.4818120053107099E-4</v>
      </c>
      <c r="J166" s="667">
        <v>0</v>
      </c>
      <c r="K166" s="669">
        <v>0</v>
      </c>
      <c r="L166" s="670">
        <v>48.3</v>
      </c>
      <c r="M166" s="671">
        <v>2013</v>
      </c>
      <c r="N166" s="701">
        <v>9184.4894106823667</v>
      </c>
      <c r="Q166" s="666" t="s">
        <v>512</v>
      </c>
    </row>
    <row r="167" spans="1:17" ht="15.75">
      <c r="A167" s="702"/>
      <c r="B167" s="680" t="s">
        <v>272</v>
      </c>
      <c r="C167" s="681">
        <v>0</v>
      </c>
      <c r="D167" s="672"/>
      <c r="E167" s="682">
        <v>100699395</v>
      </c>
      <c r="F167" s="683">
        <v>0</v>
      </c>
      <c r="G167" s="694">
        <v>0</v>
      </c>
      <c r="H167" s="62">
        <v>1.370687694524084E-2</v>
      </c>
      <c r="I167" s="62">
        <v>3.2354030259059258E-3</v>
      </c>
      <c r="J167" s="667">
        <v>0</v>
      </c>
      <c r="K167" s="669">
        <v>0</v>
      </c>
      <c r="L167" s="670">
        <v>43</v>
      </c>
      <c r="M167" s="671">
        <v>2012</v>
      </c>
      <c r="N167" s="701">
        <v>7358.8241456761707</v>
      </c>
      <c r="Q167" s="666" t="s">
        <v>512</v>
      </c>
    </row>
    <row r="168" spans="1:17" ht="15.75">
      <c r="A168" s="702"/>
      <c r="B168" s="680" t="s">
        <v>273</v>
      </c>
      <c r="C168" s="681">
        <v>0</v>
      </c>
      <c r="D168" s="672"/>
      <c r="E168" s="682">
        <v>11609666</v>
      </c>
      <c r="F168" s="683">
        <v>0</v>
      </c>
      <c r="G168" s="694">
        <v>0</v>
      </c>
      <c r="H168" s="62">
        <v>1.5802703009024676E-3</v>
      </c>
      <c r="I168" s="62">
        <v>2.3045810595493682E-5</v>
      </c>
      <c r="J168" s="667">
        <v>0</v>
      </c>
      <c r="K168" s="669">
        <v>0</v>
      </c>
      <c r="L168" s="670">
        <v>50.8</v>
      </c>
      <c r="M168" s="671">
        <v>2011</v>
      </c>
      <c r="N168" s="701">
        <v>1758.7332132880347</v>
      </c>
      <c r="Q168" s="666" t="s">
        <v>512</v>
      </c>
    </row>
    <row r="169" spans="1:17" ht="15.75">
      <c r="A169" s="702"/>
      <c r="B169" s="680" t="s">
        <v>274</v>
      </c>
      <c r="C169" s="681">
        <v>0</v>
      </c>
      <c r="D169" s="672"/>
      <c r="E169" s="682">
        <v>15129273</v>
      </c>
      <c r="F169" s="683">
        <v>0</v>
      </c>
      <c r="G169" s="694">
        <v>0</v>
      </c>
      <c r="H169" s="62">
        <v>2.0593478568759495E-3</v>
      </c>
      <c r="I169" s="62">
        <v>2.5025422808528177E-4</v>
      </c>
      <c r="J169" s="667">
        <v>0</v>
      </c>
      <c r="K169" s="669">
        <v>0</v>
      </c>
      <c r="L169" s="670">
        <v>40.299999999999997</v>
      </c>
      <c r="M169" s="671">
        <v>2011</v>
      </c>
      <c r="N169" s="701">
        <v>2430.7989287693031</v>
      </c>
      <c r="Q169" s="666" t="s">
        <v>512</v>
      </c>
    </row>
    <row r="170" spans="1:17" ht="15.75">
      <c r="A170" s="704"/>
      <c r="B170" s="680" t="s">
        <v>275</v>
      </c>
      <c r="C170" s="681">
        <v>0</v>
      </c>
      <c r="D170" s="672"/>
      <c r="E170" s="682">
        <v>6453184</v>
      </c>
      <c r="F170" s="683">
        <v>0</v>
      </c>
      <c r="G170" s="694">
        <v>0</v>
      </c>
      <c r="H170" s="62">
        <v>8.7838659798300739E-4</v>
      </c>
      <c r="I170" s="62">
        <v>3.4478938235137346E-5</v>
      </c>
      <c r="J170" s="667">
        <v>0</v>
      </c>
      <c r="K170" s="669">
        <v>0</v>
      </c>
      <c r="L170" s="670">
        <v>34</v>
      </c>
      <c r="M170" s="671">
        <v>2011</v>
      </c>
      <c r="N170" s="701">
        <v>1590.6021186187716</v>
      </c>
      <c r="Q170" s="666" t="s">
        <v>512</v>
      </c>
    </row>
    <row r="171" spans="1:17" ht="15.75">
      <c r="A171" s="704"/>
      <c r="B171" s="680" t="s">
        <v>276</v>
      </c>
      <c r="C171" s="681">
        <v>0</v>
      </c>
      <c r="D171" s="672"/>
      <c r="E171" s="682">
        <v>5535002</v>
      </c>
      <c r="F171" s="683">
        <v>0</v>
      </c>
      <c r="G171" s="694">
        <v>0</v>
      </c>
      <c r="H171" s="62">
        <v>7.5340662479314742E-4</v>
      </c>
      <c r="I171" s="62">
        <v>1.5723990581604902E-3</v>
      </c>
      <c r="J171" s="667">
        <v>0</v>
      </c>
      <c r="K171" s="669">
        <v>0</v>
      </c>
      <c r="L171" s="670"/>
      <c r="M171" s="671"/>
      <c r="N171" s="701">
        <v>85208.810740970846</v>
      </c>
      <c r="Q171" s="666" t="s">
        <v>512</v>
      </c>
    </row>
    <row r="172" spans="1:17">
      <c r="A172" s="704"/>
      <c r="B172" s="680" t="s">
        <v>277</v>
      </c>
      <c r="C172" s="681">
        <v>0</v>
      </c>
      <c r="D172" s="672"/>
      <c r="E172" s="682">
        <v>583591</v>
      </c>
      <c r="F172" s="683">
        <v>0</v>
      </c>
      <c r="G172" s="694">
        <v>0</v>
      </c>
      <c r="H172" s="62">
        <v>7.9436525148438559E-5</v>
      </c>
      <c r="I172" s="62">
        <v>6.0959800241588357E-6</v>
      </c>
      <c r="J172" s="667">
        <v>0</v>
      </c>
      <c r="K172" s="668"/>
      <c r="L172" s="670"/>
      <c r="M172" s="671"/>
      <c r="N172" s="701">
        <v>2186.288932417398</v>
      </c>
    </row>
    <row r="173" spans="1:17">
      <c r="A173" s="704"/>
      <c r="B173" s="680" t="s">
        <v>278</v>
      </c>
      <c r="C173" s="681">
        <v>0</v>
      </c>
      <c r="D173" s="672"/>
      <c r="E173" s="682">
        <v>20966000</v>
      </c>
      <c r="F173" s="683">
        <v>0</v>
      </c>
      <c r="G173" s="694">
        <v>0</v>
      </c>
      <c r="H173" s="62">
        <v>2.8538243157659434E-3</v>
      </c>
      <c r="I173" s="62">
        <v>4.9058063557497905E-4</v>
      </c>
      <c r="J173" s="667">
        <v>0</v>
      </c>
      <c r="K173" s="669">
        <v>0</v>
      </c>
      <c r="L173" s="670">
        <v>38.6</v>
      </c>
      <c r="M173" s="671">
        <v>2012</v>
      </c>
      <c r="N173" s="701">
        <v>11738.876348996944</v>
      </c>
    </row>
    <row r="174" spans="1:17">
      <c r="A174" s="704"/>
      <c r="B174" s="680" t="s">
        <v>279</v>
      </c>
      <c r="C174" s="681">
        <v>0</v>
      </c>
      <c r="D174" s="672"/>
      <c r="E174" s="682">
        <v>40234882</v>
      </c>
      <c r="F174" s="683">
        <v>0</v>
      </c>
      <c r="G174" s="694">
        <v>0</v>
      </c>
      <c r="H174" s="62">
        <v>5.4766424016776437E-3</v>
      </c>
      <c r="I174" s="62">
        <v>4.4698234491210816E-4</v>
      </c>
      <c r="J174" s="667">
        <v>0</v>
      </c>
      <c r="K174" s="669">
        <v>0</v>
      </c>
      <c r="L174" s="670">
        <v>35.4</v>
      </c>
      <c r="M174" s="671">
        <v>2009</v>
      </c>
      <c r="N174" s="701">
        <v>4173.2158978097696</v>
      </c>
    </row>
    <row r="175" spans="1:17">
      <c r="A175" s="704"/>
      <c r="B175" s="680" t="s">
        <v>280</v>
      </c>
      <c r="C175" s="681">
        <v>0</v>
      </c>
      <c r="D175" s="672"/>
      <c r="E175" s="682">
        <v>1286970</v>
      </c>
      <c r="F175" s="683">
        <v>0</v>
      </c>
      <c r="G175" s="694">
        <v>0</v>
      </c>
      <c r="H175" s="62">
        <v>1.7517820660408739E-4</v>
      </c>
      <c r="I175" s="62">
        <v>3.4765573587070856E-5</v>
      </c>
      <c r="J175" s="667">
        <v>0</v>
      </c>
      <c r="K175" s="669">
        <v>0</v>
      </c>
      <c r="L175" s="670">
        <v>51.5</v>
      </c>
      <c r="M175" s="671">
        <v>2010</v>
      </c>
      <c r="N175" s="701">
        <v>8426.5296628848682</v>
      </c>
    </row>
    <row r="176" spans="1:17">
      <c r="A176" s="704"/>
      <c r="B176" s="680" t="s">
        <v>281</v>
      </c>
      <c r="C176" s="681">
        <v>0</v>
      </c>
      <c r="D176" s="672"/>
      <c r="E176" s="682">
        <v>8481855</v>
      </c>
      <c r="F176" s="683">
        <v>0</v>
      </c>
      <c r="G176" s="694">
        <v>0</v>
      </c>
      <c r="H176" s="62">
        <v>1.1545227531146115E-3</v>
      </c>
      <c r="I176" s="62">
        <v>1.0306870636274067E-4</v>
      </c>
      <c r="J176" s="667">
        <v>0</v>
      </c>
      <c r="K176" s="669">
        <v>0</v>
      </c>
      <c r="L176" s="670">
        <v>30.8</v>
      </c>
      <c r="M176" s="671">
        <v>2009</v>
      </c>
      <c r="N176" s="701">
        <v>2779.8761426089332</v>
      </c>
    </row>
    <row r="177" spans="1:14">
      <c r="A177" s="704"/>
      <c r="B177" s="680" t="s">
        <v>282</v>
      </c>
      <c r="C177" s="681">
        <v>0</v>
      </c>
      <c r="D177" s="672"/>
      <c r="E177" s="682">
        <v>53470420</v>
      </c>
      <c r="F177" s="683">
        <v>0</v>
      </c>
      <c r="G177" s="694">
        <v>0</v>
      </c>
      <c r="H177" s="62">
        <v>7.2782211566449311E-3</v>
      </c>
      <c r="I177" s="62">
        <v>3.2834552484903523E-4</v>
      </c>
      <c r="J177" s="667">
        <v>0</v>
      </c>
      <c r="K177" s="669">
        <v>0</v>
      </c>
      <c r="L177" s="670">
        <v>37.799999999999997</v>
      </c>
      <c r="M177" s="671">
        <v>2011</v>
      </c>
      <c r="N177" s="701">
        <v>2667.29066145462</v>
      </c>
    </row>
    <row r="178" spans="1:14">
      <c r="A178" s="704"/>
      <c r="B178" s="687" t="s">
        <v>283</v>
      </c>
      <c r="C178" s="688">
        <v>0</v>
      </c>
      <c r="D178" s="672"/>
      <c r="E178" s="682">
        <v>1245015</v>
      </c>
      <c r="F178" s="683">
        <v>0</v>
      </c>
      <c r="G178" s="694">
        <v>0</v>
      </c>
      <c r="H178" s="62">
        <v>1.6946742728671832E-4</v>
      </c>
      <c r="I178" s="62">
        <v>1.3546622275908525E-5</v>
      </c>
      <c r="J178" s="667">
        <v>0</v>
      </c>
      <c r="K178" s="669">
        <v>0</v>
      </c>
      <c r="L178" s="670">
        <v>31.6</v>
      </c>
      <c r="M178" s="671">
        <v>2007</v>
      </c>
      <c r="N178" s="701">
        <v>2259.0619403307014</v>
      </c>
    </row>
    <row r="179" spans="1:14">
      <c r="A179" s="704"/>
      <c r="B179" s="680" t="s">
        <v>284</v>
      </c>
      <c r="C179" s="681">
        <v>0</v>
      </c>
      <c r="D179" s="672"/>
      <c r="E179" s="682">
        <v>7304578</v>
      </c>
      <c r="F179" s="683">
        <v>0</v>
      </c>
      <c r="G179" s="694">
        <v>0</v>
      </c>
      <c r="H179" s="62">
        <v>9.9427560396875714E-4</v>
      </c>
      <c r="I179" s="62">
        <v>6.4356382291844792E-5</v>
      </c>
      <c r="J179" s="667">
        <v>0</v>
      </c>
      <c r="K179" s="669">
        <v>0</v>
      </c>
      <c r="L179" s="670">
        <v>46</v>
      </c>
      <c r="M179" s="671">
        <v>2011</v>
      </c>
      <c r="N179" s="701">
        <v>1459.796727388263</v>
      </c>
    </row>
    <row r="180" spans="1:14">
      <c r="A180" s="704"/>
      <c r="B180" s="680" t="s">
        <v>285</v>
      </c>
      <c r="C180" s="681">
        <v>0</v>
      </c>
      <c r="D180" s="672"/>
      <c r="E180" s="682">
        <v>39032383</v>
      </c>
      <c r="F180" s="683">
        <v>0</v>
      </c>
      <c r="G180" s="694">
        <v>0</v>
      </c>
      <c r="H180" s="62">
        <v>5.3129621152193671E-3</v>
      </c>
      <c r="I180" s="62">
        <v>1.4522892970444487E-4</v>
      </c>
      <c r="J180" s="667">
        <v>0</v>
      </c>
      <c r="K180" s="669">
        <v>0</v>
      </c>
      <c r="L180" s="670">
        <v>42.4</v>
      </c>
      <c r="M180" s="671">
        <v>2012</v>
      </c>
      <c r="N180" s="701">
        <v>1825.3070707638112</v>
      </c>
    </row>
    <row r="181" spans="1:14">
      <c r="A181" s="704"/>
      <c r="B181" s="680" t="s">
        <v>286</v>
      </c>
      <c r="C181" s="681">
        <v>0</v>
      </c>
      <c r="D181" s="672"/>
      <c r="E181" s="682">
        <v>26832215</v>
      </c>
      <c r="F181" s="683">
        <v>0</v>
      </c>
      <c r="G181" s="694">
        <v>0</v>
      </c>
      <c r="H181" s="62">
        <v>3.6523145861327715E-3</v>
      </c>
      <c r="I181" s="62">
        <v>7.4555314824425393E-4</v>
      </c>
      <c r="J181" s="667">
        <v>0</v>
      </c>
      <c r="K181" s="669">
        <v>0</v>
      </c>
      <c r="L181" s="670">
        <v>37.700000000000003</v>
      </c>
      <c r="M181" s="671">
        <v>2005</v>
      </c>
      <c r="N181" s="701">
        <v>4038.7015757979816</v>
      </c>
    </row>
    <row r="182" spans="1:14">
      <c r="A182" s="704"/>
      <c r="B182" s="680" t="s">
        <v>287</v>
      </c>
      <c r="C182" s="681">
        <v>0</v>
      </c>
      <c r="D182" s="672"/>
      <c r="E182" s="682">
        <v>16211767</v>
      </c>
      <c r="F182" s="683">
        <v>0</v>
      </c>
      <c r="G182" s="694">
        <v>0</v>
      </c>
      <c r="H182" s="62">
        <v>2.2066934496867262E-3</v>
      </c>
      <c r="I182" s="62">
        <v>1.1575814465983444E-4</v>
      </c>
      <c r="J182" s="667">
        <v>0</v>
      </c>
      <c r="K182" s="669">
        <v>0</v>
      </c>
      <c r="L182" s="670">
        <v>55.6</v>
      </c>
      <c r="M182" s="671">
        <v>2010</v>
      </c>
      <c r="N182" s="701">
        <v>3852.6589737080271</v>
      </c>
    </row>
    <row r="183" spans="1:14">
      <c r="A183" s="704"/>
      <c r="B183" s="680" t="s">
        <v>288</v>
      </c>
      <c r="C183" s="681">
        <v>0</v>
      </c>
      <c r="D183" s="672"/>
      <c r="E183" s="682">
        <v>15602751</v>
      </c>
      <c r="F183" s="683">
        <v>0</v>
      </c>
      <c r="G183" s="694">
        <v>0</v>
      </c>
      <c r="H183" s="62">
        <v>2.1237961555204327E-3</v>
      </c>
      <c r="I183" s="62">
        <v>4.7394314997159054E-4</v>
      </c>
      <c r="J183" s="667">
        <v>0</v>
      </c>
      <c r="K183" s="669">
        <v>0</v>
      </c>
      <c r="L183" s="670">
        <v>50.1</v>
      </c>
      <c r="M183" s="671">
        <v>1995</v>
      </c>
      <c r="N183" s="701">
        <v>1793.58609226363</v>
      </c>
    </row>
  </sheetData>
  <autoFilter ref="B23:N183">
    <sortState ref="B24:N183">
      <sortCondition descending="1" ref="C23:C183"/>
    </sortState>
  </autoFilter>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09"/>
  <sheetViews>
    <sheetView workbookViewId="0">
      <selection activeCell="H3" sqref="H3"/>
    </sheetView>
  </sheetViews>
  <sheetFormatPr defaultRowHeight="15"/>
  <cols>
    <col min="1" max="1" width="7.140625" customWidth="1"/>
    <col min="2" max="2" width="21.5703125" customWidth="1"/>
    <col min="3" max="15" width="10.28515625" customWidth="1"/>
    <col min="16" max="16" width="17.140625" customWidth="1"/>
    <col min="17" max="23" width="10.28515625" customWidth="1"/>
  </cols>
  <sheetData>
    <row r="1" spans="1:29">
      <c r="A1" s="44" t="s">
        <v>0</v>
      </c>
      <c r="B1" s="2"/>
      <c r="C1" s="2"/>
      <c r="D1" s="2"/>
      <c r="E1" s="2"/>
      <c r="F1" s="2"/>
      <c r="G1" s="2"/>
      <c r="H1" s="2"/>
      <c r="I1" s="2"/>
      <c r="J1" s="2"/>
      <c r="K1" s="2"/>
      <c r="L1" s="2"/>
      <c r="M1" s="2"/>
      <c r="N1" s="2"/>
      <c r="O1" s="2"/>
      <c r="P1" s="2"/>
      <c r="Q1" s="2"/>
      <c r="R1" s="2"/>
      <c r="S1" s="2"/>
      <c r="T1" s="2"/>
      <c r="U1" s="2"/>
      <c r="V1" s="2"/>
      <c r="W1" s="2"/>
      <c r="X1" s="2"/>
      <c r="Y1" s="2"/>
    </row>
    <row r="2" spans="1:29" ht="15.75">
      <c r="A2" s="47" t="s">
        <v>296</v>
      </c>
      <c r="B2" s="70"/>
      <c r="C2" s="2"/>
      <c r="D2" s="2"/>
      <c r="E2" s="2"/>
      <c r="F2" s="71"/>
      <c r="G2" s="2"/>
      <c r="H2" s="72"/>
      <c r="I2" s="72"/>
      <c r="J2" s="72"/>
      <c r="K2" s="72"/>
      <c r="L2" s="72"/>
      <c r="M2" s="2"/>
      <c r="N2" s="2"/>
      <c r="O2" s="2"/>
      <c r="P2" s="2"/>
      <c r="Q2" s="2"/>
      <c r="R2" s="2"/>
      <c r="S2" s="2"/>
      <c r="T2" s="2"/>
      <c r="U2" s="2"/>
      <c r="V2" s="2"/>
      <c r="W2" s="2"/>
      <c r="X2" s="2"/>
      <c r="Y2" s="2"/>
      <c r="Z2" s="69"/>
    </row>
    <row r="3" spans="1:29">
      <c r="A3" s="73"/>
      <c r="B3" s="2"/>
      <c r="C3" s="2"/>
      <c r="D3" s="48"/>
      <c r="E3" s="74"/>
      <c r="F3" s="2"/>
      <c r="G3" s="2"/>
      <c r="H3" s="2"/>
      <c r="I3" s="2"/>
      <c r="J3" s="2"/>
      <c r="K3" s="2"/>
      <c r="L3" s="2"/>
      <c r="M3" s="2"/>
      <c r="N3" s="2"/>
      <c r="O3" s="2"/>
      <c r="P3" s="2"/>
      <c r="Q3" s="2"/>
      <c r="R3" s="2"/>
      <c r="S3" s="2"/>
      <c r="T3" s="2"/>
      <c r="U3" s="2"/>
      <c r="V3" s="2"/>
      <c r="W3" s="2"/>
      <c r="X3" s="2"/>
      <c r="Y3" s="2"/>
    </row>
    <row r="4" spans="1:29">
      <c r="A4" s="2"/>
      <c r="B4" s="2"/>
      <c r="C4" s="2"/>
      <c r="D4" s="2"/>
      <c r="E4" s="2"/>
      <c r="F4" s="2"/>
      <c r="G4" s="2"/>
      <c r="H4" s="2"/>
      <c r="I4" s="2"/>
      <c r="J4" s="2"/>
      <c r="K4" s="2"/>
      <c r="L4" s="2"/>
      <c r="M4" s="2"/>
      <c r="N4" s="2"/>
      <c r="O4" s="2"/>
      <c r="P4" s="2"/>
      <c r="Q4" s="2"/>
      <c r="R4" s="2"/>
      <c r="S4" s="2"/>
      <c r="T4" s="2"/>
      <c r="U4" s="2"/>
      <c r="V4" s="2"/>
      <c r="W4" s="2"/>
      <c r="X4" s="2"/>
      <c r="Y4" s="2"/>
    </row>
    <row r="5" spans="1:29">
      <c r="A5" s="2"/>
      <c r="B5" s="2"/>
      <c r="C5" s="2"/>
      <c r="D5" s="54"/>
      <c r="E5" s="2"/>
      <c r="F5" s="2"/>
      <c r="G5" s="2"/>
      <c r="H5" s="2"/>
      <c r="I5" s="2"/>
      <c r="J5" s="2"/>
      <c r="K5" s="2"/>
      <c r="L5" s="2"/>
      <c r="M5" s="2"/>
      <c r="N5" s="2"/>
      <c r="O5" s="2"/>
      <c r="P5" s="2"/>
      <c r="Q5" s="2"/>
      <c r="R5" s="2"/>
      <c r="S5" s="2"/>
      <c r="T5" s="2"/>
      <c r="U5" s="2"/>
      <c r="V5" s="2"/>
      <c r="W5" s="2"/>
      <c r="X5" s="2"/>
      <c r="Y5" s="2"/>
    </row>
    <row r="6" spans="1:29">
      <c r="A6" s="2"/>
      <c r="B6" s="2"/>
      <c r="C6" s="2"/>
      <c r="D6" s="2"/>
      <c r="E6" s="2"/>
      <c r="F6" s="2"/>
      <c r="G6" s="2"/>
      <c r="H6" s="2"/>
      <c r="I6" s="2"/>
      <c r="J6" s="2"/>
      <c r="K6" s="2"/>
      <c r="L6" s="2"/>
      <c r="M6" s="2"/>
      <c r="N6" s="2"/>
      <c r="O6" s="2"/>
      <c r="P6" s="2"/>
      <c r="Q6" s="2"/>
      <c r="R6" s="2"/>
      <c r="S6" s="2"/>
      <c r="T6" s="2"/>
      <c r="U6" s="2"/>
      <c r="V6" s="2"/>
      <c r="W6" s="2"/>
      <c r="X6" s="2"/>
      <c r="Y6" s="2"/>
    </row>
    <row r="7" spans="1:29">
      <c r="A7" s="2"/>
      <c r="B7" s="2"/>
      <c r="C7" s="2"/>
      <c r="D7" s="2"/>
      <c r="E7" s="2"/>
      <c r="F7" s="2"/>
      <c r="G7" s="2"/>
      <c r="H7" s="2"/>
      <c r="I7" s="2"/>
      <c r="J7" s="2"/>
      <c r="K7" s="2"/>
      <c r="L7" s="2"/>
      <c r="M7" s="2"/>
      <c r="N7" s="2"/>
      <c r="O7" s="2"/>
      <c r="P7" s="2"/>
      <c r="Q7" s="2"/>
      <c r="R7" s="2"/>
      <c r="S7" s="2"/>
      <c r="T7" s="2"/>
      <c r="U7" s="2"/>
      <c r="V7" s="2"/>
      <c r="W7" s="2"/>
      <c r="X7" s="2"/>
      <c r="Y7" s="2"/>
    </row>
    <row r="8" spans="1:29">
      <c r="A8" s="2"/>
      <c r="B8" s="2"/>
      <c r="C8" s="2"/>
      <c r="D8" s="2"/>
      <c r="E8" s="2"/>
      <c r="F8" s="2"/>
      <c r="G8" s="2"/>
      <c r="H8" s="2"/>
      <c r="I8" s="2"/>
      <c r="J8" s="2"/>
      <c r="K8" s="2"/>
      <c r="L8" s="2"/>
      <c r="M8" s="2"/>
      <c r="N8" s="2"/>
      <c r="O8" s="2"/>
      <c r="P8" s="2"/>
      <c r="Q8" s="2"/>
      <c r="R8" s="2"/>
      <c r="S8" s="2"/>
      <c r="T8" s="2"/>
      <c r="U8" s="2"/>
      <c r="V8" s="2"/>
      <c r="W8" s="2"/>
      <c r="X8" s="2"/>
      <c r="Y8" s="2"/>
    </row>
    <row r="9" spans="1:29">
      <c r="A9" s="2"/>
      <c r="B9" s="2"/>
      <c r="C9" s="2"/>
      <c r="D9" s="2"/>
      <c r="E9" s="2"/>
      <c r="F9" s="2"/>
      <c r="G9" s="2"/>
      <c r="H9" s="2"/>
      <c r="I9" s="2"/>
      <c r="J9" s="2"/>
      <c r="K9" s="2"/>
      <c r="L9" s="2"/>
      <c r="M9" s="2"/>
      <c r="N9" s="2"/>
      <c r="O9" s="2"/>
      <c r="P9" s="2"/>
      <c r="Q9" s="2"/>
      <c r="R9" s="2"/>
      <c r="S9" s="2"/>
      <c r="T9" s="2"/>
      <c r="U9" s="2"/>
      <c r="V9" s="2"/>
      <c r="W9" s="2"/>
      <c r="X9" s="2"/>
      <c r="Y9" s="2"/>
    </row>
    <row r="10" spans="1:29">
      <c r="A10" s="2"/>
      <c r="B10" s="2"/>
      <c r="C10" s="2"/>
      <c r="D10" s="2"/>
      <c r="E10" s="2"/>
      <c r="F10" s="2"/>
      <c r="G10" s="2"/>
      <c r="H10" s="2"/>
      <c r="I10" s="2"/>
      <c r="J10" s="2"/>
      <c r="K10" s="2"/>
      <c r="L10" s="2"/>
      <c r="M10" s="2"/>
      <c r="N10" s="2"/>
      <c r="O10" s="2"/>
      <c r="P10" s="2"/>
      <c r="Q10" s="2"/>
      <c r="R10" s="2"/>
      <c r="S10" s="61"/>
      <c r="T10" s="61"/>
      <c r="U10" s="61"/>
      <c r="V10" s="61"/>
      <c r="W10" s="61"/>
      <c r="X10" s="61"/>
      <c r="Y10" s="61"/>
      <c r="Z10" s="43"/>
      <c r="AA10" s="43"/>
      <c r="AB10" s="43"/>
      <c r="AC10" s="43"/>
    </row>
    <row r="11" spans="1:29">
      <c r="A11" s="2"/>
      <c r="B11" s="2"/>
      <c r="C11" s="2"/>
      <c r="D11" s="2"/>
      <c r="E11" s="2"/>
      <c r="F11" s="2"/>
      <c r="G11" s="2"/>
      <c r="H11" s="2"/>
      <c r="I11" s="2"/>
      <c r="J11" s="2"/>
      <c r="K11" s="2"/>
      <c r="L11" s="2"/>
      <c r="M11" s="2"/>
      <c r="N11" s="2"/>
      <c r="O11" s="2"/>
      <c r="P11" s="2"/>
      <c r="Q11" s="2"/>
      <c r="R11" s="2"/>
      <c r="S11" s="2"/>
      <c r="T11" s="2"/>
      <c r="U11" s="2"/>
      <c r="V11" s="2"/>
      <c r="W11" s="2"/>
      <c r="X11" s="2"/>
      <c r="Y11" s="2"/>
    </row>
    <row r="12" spans="1:29">
      <c r="A12" s="2"/>
      <c r="B12" s="2"/>
      <c r="C12" s="2"/>
      <c r="D12" s="2"/>
      <c r="E12" s="2"/>
      <c r="F12" s="2"/>
      <c r="G12" s="2"/>
      <c r="H12" s="2"/>
      <c r="I12" s="2"/>
      <c r="J12" s="2"/>
      <c r="K12" s="2"/>
      <c r="L12" s="2"/>
      <c r="M12" s="2"/>
      <c r="N12" s="2"/>
      <c r="O12" s="2"/>
      <c r="P12" s="2"/>
      <c r="Q12" s="2"/>
      <c r="R12" s="2"/>
      <c r="S12" s="2"/>
      <c r="T12" s="2"/>
      <c r="U12" s="2"/>
      <c r="V12" s="2"/>
      <c r="W12" s="2"/>
      <c r="X12" s="2"/>
      <c r="Y12" s="2"/>
    </row>
    <row r="13" spans="1:29">
      <c r="A13" s="2"/>
      <c r="B13" s="2"/>
      <c r="C13" s="2"/>
      <c r="D13" s="2"/>
      <c r="E13" s="2"/>
      <c r="F13" s="2"/>
      <c r="G13" s="2"/>
      <c r="H13" s="2"/>
      <c r="I13" s="2"/>
      <c r="J13" s="2"/>
      <c r="K13" s="2"/>
      <c r="L13" s="2"/>
      <c r="M13" s="2"/>
      <c r="N13" s="2"/>
      <c r="O13" s="2"/>
      <c r="P13" s="2"/>
      <c r="Q13" s="2"/>
      <c r="R13" s="2"/>
      <c r="S13" s="2"/>
      <c r="T13" s="2"/>
      <c r="U13" s="2"/>
      <c r="V13" s="2"/>
      <c r="W13" s="2"/>
      <c r="X13" s="2"/>
      <c r="Y13" s="2"/>
    </row>
    <row r="14" spans="1:29">
      <c r="A14" s="2"/>
      <c r="B14" s="2"/>
      <c r="C14" s="2"/>
      <c r="D14" s="2"/>
      <c r="E14" s="2"/>
      <c r="F14" s="2"/>
      <c r="G14" s="2"/>
      <c r="H14" s="2"/>
      <c r="I14" s="2"/>
      <c r="J14" s="2"/>
      <c r="K14" s="2"/>
      <c r="L14" s="2"/>
      <c r="M14" s="2"/>
      <c r="N14" s="2"/>
      <c r="O14" s="2"/>
      <c r="P14" s="2"/>
      <c r="Q14" s="2"/>
      <c r="R14" s="2"/>
      <c r="S14" s="2"/>
      <c r="T14" s="2"/>
      <c r="U14" s="2"/>
      <c r="V14" s="2"/>
      <c r="W14" s="2"/>
      <c r="X14" s="2"/>
      <c r="Y14" s="2"/>
    </row>
    <row r="15" spans="1:29">
      <c r="A15" s="2"/>
      <c r="B15" s="2"/>
      <c r="C15" s="2"/>
      <c r="D15" s="2"/>
      <c r="E15" s="2"/>
      <c r="F15" s="2"/>
      <c r="G15" s="2"/>
      <c r="H15" s="2"/>
      <c r="I15" s="2"/>
      <c r="J15" s="2"/>
      <c r="K15" s="2"/>
      <c r="L15" s="2"/>
      <c r="M15" s="2"/>
      <c r="N15" s="2"/>
      <c r="O15" s="2"/>
      <c r="P15" s="2"/>
      <c r="Q15" s="2"/>
      <c r="R15" s="2"/>
      <c r="S15" s="2"/>
      <c r="T15" s="2"/>
      <c r="U15" s="2"/>
      <c r="V15" s="2"/>
      <c r="W15" s="2"/>
      <c r="X15" s="2"/>
      <c r="Y15" s="2"/>
    </row>
    <row r="16" spans="1:29">
      <c r="A16" s="2"/>
      <c r="B16" s="2"/>
      <c r="C16" s="2"/>
      <c r="D16" s="2"/>
      <c r="E16" s="2"/>
      <c r="F16" s="2"/>
      <c r="G16" s="2"/>
      <c r="H16" s="2"/>
      <c r="I16" s="2"/>
      <c r="J16" s="2"/>
      <c r="K16" s="2"/>
      <c r="L16" s="2"/>
      <c r="M16" s="2"/>
      <c r="N16" s="2"/>
      <c r="O16" s="2"/>
      <c r="P16" s="2"/>
      <c r="Q16" s="2"/>
      <c r="R16" s="2"/>
      <c r="S16" s="2"/>
      <c r="T16" s="2"/>
      <c r="U16" s="2"/>
      <c r="V16" s="2"/>
      <c r="W16" s="2"/>
      <c r="X16" s="2"/>
      <c r="Y16" s="2"/>
    </row>
    <row r="17" spans="1:27">
      <c r="A17" s="2"/>
      <c r="B17" s="2"/>
      <c r="C17" s="2"/>
      <c r="D17" s="2"/>
      <c r="E17" s="2"/>
      <c r="F17" s="2"/>
      <c r="G17" s="2"/>
      <c r="H17" s="2"/>
      <c r="I17" s="2"/>
      <c r="J17" s="2"/>
      <c r="K17" s="2"/>
      <c r="L17" s="2"/>
      <c r="M17" s="2"/>
      <c r="N17" s="2"/>
      <c r="O17" s="2"/>
      <c r="P17" s="2"/>
      <c r="Q17" s="2"/>
      <c r="R17" s="2"/>
      <c r="S17" s="2"/>
      <c r="T17" s="2"/>
      <c r="U17" s="2"/>
      <c r="V17" s="2"/>
      <c r="W17" s="2"/>
      <c r="X17" s="2"/>
      <c r="Y17" s="2"/>
    </row>
    <row r="18" spans="1:27">
      <c r="A18" s="2"/>
      <c r="B18" s="2"/>
      <c r="C18" s="2"/>
      <c r="D18" s="2"/>
      <c r="E18" s="2"/>
      <c r="F18" s="2"/>
      <c r="G18" s="2"/>
      <c r="H18" s="2"/>
      <c r="I18" s="2"/>
      <c r="J18" s="2"/>
      <c r="K18" s="2"/>
      <c r="L18" s="2"/>
      <c r="M18" s="2"/>
      <c r="N18" s="2"/>
      <c r="O18" s="2"/>
      <c r="P18" s="2"/>
      <c r="Q18" s="2"/>
      <c r="R18" s="2"/>
      <c r="S18" s="2"/>
      <c r="T18" s="2"/>
      <c r="U18" s="2"/>
      <c r="V18" s="2"/>
      <c r="W18" s="2"/>
      <c r="X18" s="2"/>
      <c r="Y18" s="2"/>
    </row>
    <row r="19" spans="1:27">
      <c r="A19" s="2"/>
      <c r="B19" s="2"/>
      <c r="C19" s="2"/>
      <c r="D19" s="2"/>
      <c r="E19" s="2"/>
      <c r="F19" s="2"/>
      <c r="G19" s="2"/>
      <c r="H19" s="2"/>
      <c r="I19" s="2"/>
      <c r="J19" s="2"/>
      <c r="K19" s="2"/>
      <c r="L19" s="2"/>
      <c r="M19" s="2"/>
      <c r="N19" s="2"/>
      <c r="O19" s="2"/>
      <c r="P19" s="2"/>
      <c r="Q19" s="2"/>
      <c r="R19" s="2"/>
      <c r="S19" s="2"/>
      <c r="T19" s="2"/>
      <c r="U19" s="2"/>
      <c r="V19" s="2"/>
      <c r="W19" s="2"/>
      <c r="X19" s="2"/>
      <c r="Y19" s="2"/>
    </row>
    <row r="20" spans="1:27">
      <c r="A20" s="2"/>
      <c r="B20" s="2"/>
      <c r="C20" s="2"/>
      <c r="D20" s="2"/>
      <c r="E20" s="2"/>
      <c r="F20" s="2"/>
      <c r="G20" s="2"/>
      <c r="H20" s="2"/>
      <c r="I20" s="2"/>
      <c r="J20" s="2"/>
      <c r="K20" s="2"/>
      <c r="L20" s="2"/>
      <c r="M20" s="2"/>
      <c r="N20" s="2"/>
      <c r="O20" s="2"/>
      <c r="P20" s="2"/>
      <c r="Q20" s="2"/>
      <c r="R20" s="2"/>
      <c r="S20" s="2"/>
      <c r="T20" s="2"/>
      <c r="U20" s="2"/>
      <c r="V20" s="2"/>
      <c r="W20" s="2"/>
      <c r="X20" s="2"/>
      <c r="Y20" s="2"/>
    </row>
    <row r="21" spans="1:27">
      <c r="A21" s="2"/>
      <c r="B21" s="2"/>
      <c r="C21" s="2"/>
      <c r="D21" s="2"/>
      <c r="E21" s="2"/>
      <c r="F21" s="2"/>
      <c r="G21" s="2"/>
      <c r="H21" s="2"/>
      <c r="I21" s="2"/>
      <c r="J21" s="2"/>
      <c r="K21" s="2"/>
      <c r="L21" s="2"/>
      <c r="M21" s="2"/>
      <c r="N21" s="2"/>
      <c r="O21" s="2"/>
      <c r="P21" s="2"/>
      <c r="Q21" s="2"/>
      <c r="R21" s="2"/>
      <c r="S21" s="2"/>
      <c r="T21" s="2"/>
      <c r="U21" s="2"/>
      <c r="V21" s="2"/>
      <c r="W21" s="2"/>
      <c r="X21" s="2"/>
      <c r="Y21" s="2"/>
    </row>
    <row r="22" spans="1:27">
      <c r="A22" s="2"/>
      <c r="B22" s="2"/>
      <c r="C22" s="2"/>
      <c r="D22" s="2"/>
      <c r="E22" s="2"/>
      <c r="F22" s="2"/>
      <c r="G22" s="2"/>
      <c r="H22" s="2"/>
      <c r="I22" s="2"/>
      <c r="J22" s="2"/>
      <c r="K22" s="2"/>
      <c r="L22" s="2"/>
      <c r="M22" s="2"/>
      <c r="N22" s="2"/>
      <c r="O22" s="2"/>
      <c r="P22" s="2"/>
      <c r="Q22" s="2"/>
      <c r="R22" s="2"/>
      <c r="S22" s="2"/>
      <c r="T22" s="2"/>
      <c r="U22" s="2"/>
      <c r="V22" s="2"/>
      <c r="W22" s="2"/>
      <c r="X22" s="2"/>
      <c r="Y22" s="2"/>
    </row>
    <row r="23" spans="1:27">
      <c r="A23" s="2"/>
      <c r="B23" s="2"/>
      <c r="C23" s="2"/>
      <c r="D23" s="2"/>
      <c r="E23" s="2"/>
      <c r="F23" s="2"/>
      <c r="G23" s="2"/>
      <c r="H23" s="2"/>
      <c r="I23" s="2"/>
      <c r="J23" s="2"/>
      <c r="K23" s="2"/>
      <c r="L23" s="2"/>
      <c r="M23" s="2"/>
      <c r="N23" s="2"/>
      <c r="O23" s="2"/>
      <c r="P23" s="2"/>
      <c r="Q23" s="2"/>
      <c r="R23" s="2"/>
      <c r="S23" s="2"/>
      <c r="T23" s="2"/>
      <c r="U23" s="2"/>
      <c r="V23" s="2"/>
      <c r="W23" s="2"/>
      <c r="X23" s="2"/>
      <c r="Y23" s="2"/>
    </row>
    <row r="24" spans="1:27">
      <c r="A24" s="2"/>
      <c r="B24" s="2"/>
      <c r="C24" s="2"/>
      <c r="D24" s="2"/>
      <c r="E24" s="2"/>
      <c r="F24" s="2"/>
      <c r="G24" s="2"/>
      <c r="H24" s="2"/>
      <c r="I24" s="2"/>
      <c r="J24" s="2"/>
      <c r="K24" s="2"/>
      <c r="L24" s="2"/>
      <c r="M24" s="2"/>
      <c r="N24" s="2"/>
      <c r="O24" s="2"/>
      <c r="P24" s="2"/>
      <c r="Q24" s="2"/>
      <c r="R24" s="2"/>
      <c r="S24" s="2"/>
      <c r="T24" s="2"/>
      <c r="U24" s="2"/>
      <c r="V24" s="2"/>
      <c r="W24" s="2"/>
      <c r="X24" s="2"/>
      <c r="Y24" s="2"/>
    </row>
    <row r="25" spans="1:27">
      <c r="A25" s="2"/>
      <c r="B25" s="2"/>
      <c r="C25" s="2"/>
      <c r="D25" s="2"/>
      <c r="E25" s="2"/>
      <c r="F25" s="2"/>
      <c r="G25" s="2"/>
      <c r="H25" s="2"/>
      <c r="I25" s="2"/>
      <c r="J25" s="2"/>
      <c r="K25" s="2"/>
      <c r="L25" s="2"/>
      <c r="M25" s="2"/>
      <c r="N25" s="2"/>
      <c r="O25" s="2"/>
      <c r="P25" s="2"/>
      <c r="Q25" s="2"/>
      <c r="R25" s="2"/>
      <c r="S25" s="2"/>
      <c r="T25" s="2"/>
      <c r="U25" s="2"/>
      <c r="V25" s="2"/>
      <c r="W25" s="2"/>
      <c r="X25" s="2"/>
      <c r="Y25" s="2"/>
    </row>
    <row r="26" spans="1:27">
      <c r="A26" s="2"/>
      <c r="B26" s="2"/>
      <c r="C26" s="2"/>
      <c r="D26" s="2"/>
      <c r="E26" s="2"/>
      <c r="F26" s="2"/>
      <c r="G26" s="2"/>
      <c r="H26" s="2"/>
      <c r="I26" s="2"/>
      <c r="J26" s="2"/>
      <c r="K26" s="2"/>
      <c r="L26" s="2"/>
      <c r="M26" s="2"/>
      <c r="N26" s="2"/>
      <c r="O26" s="2"/>
      <c r="P26" s="2"/>
      <c r="Q26" s="2"/>
      <c r="R26" s="2"/>
      <c r="S26" s="2"/>
      <c r="T26" s="2"/>
      <c r="U26" s="2"/>
      <c r="V26" s="2"/>
      <c r="W26" s="2"/>
      <c r="X26" s="2"/>
      <c r="Y26" s="2"/>
    </row>
    <row r="27" spans="1:27">
      <c r="A27" s="2"/>
      <c r="B27" s="2"/>
      <c r="C27" s="2"/>
      <c r="D27" s="2"/>
      <c r="E27" s="2"/>
      <c r="F27" s="2"/>
      <c r="G27" s="2"/>
      <c r="H27" s="2"/>
      <c r="I27" s="2"/>
      <c r="J27" s="2"/>
      <c r="K27" s="2"/>
      <c r="L27" s="2"/>
      <c r="M27" s="2"/>
      <c r="N27" s="2"/>
      <c r="O27" s="2"/>
      <c r="P27" s="75"/>
      <c r="Q27" s="75">
        <v>2005</v>
      </c>
      <c r="R27" s="75">
        <v>2010</v>
      </c>
      <c r="S27" s="75">
        <v>2015</v>
      </c>
      <c r="T27" s="75">
        <v>2020</v>
      </c>
      <c r="U27" s="75">
        <v>2025</v>
      </c>
      <c r="V27" s="75">
        <v>2030</v>
      </c>
      <c r="W27" s="2"/>
      <c r="X27" s="2"/>
      <c r="Y27" s="2"/>
    </row>
    <row r="28" spans="1:27">
      <c r="A28" s="2"/>
      <c r="B28" s="2"/>
      <c r="C28" s="2"/>
      <c r="D28" s="2"/>
      <c r="E28" s="2"/>
      <c r="F28" s="2"/>
      <c r="G28" s="2"/>
      <c r="H28" s="2"/>
      <c r="I28" s="2"/>
      <c r="J28" s="2"/>
      <c r="K28" s="2"/>
      <c r="L28" s="2"/>
      <c r="M28" s="2"/>
      <c r="N28" s="2"/>
      <c r="O28" s="2"/>
      <c r="P28" s="76" t="s">
        <v>289</v>
      </c>
      <c r="Q28" s="77">
        <v>794</v>
      </c>
      <c r="R28" s="77">
        <v>2595</v>
      </c>
      <c r="S28" s="77">
        <v>5880</v>
      </c>
      <c r="T28" s="77"/>
      <c r="U28" s="77"/>
      <c r="V28" s="77"/>
      <c r="W28" s="2"/>
      <c r="X28" s="2"/>
      <c r="Y28" s="2"/>
    </row>
    <row r="29" spans="1:27">
      <c r="A29" s="2"/>
      <c r="B29" s="2"/>
      <c r="C29" s="2"/>
      <c r="D29" s="2"/>
      <c r="E29" s="2"/>
      <c r="F29" s="2"/>
      <c r="G29" s="2"/>
      <c r="H29" s="2"/>
      <c r="I29" s="2"/>
      <c r="J29" s="2"/>
      <c r="K29" s="2"/>
      <c r="L29" s="2"/>
      <c r="M29" s="2"/>
      <c r="N29" s="2"/>
      <c r="O29" s="2"/>
      <c r="P29" s="76" t="s">
        <v>290</v>
      </c>
      <c r="Q29" s="77">
        <v>0</v>
      </c>
      <c r="R29" s="77">
        <v>0</v>
      </c>
      <c r="S29" s="77">
        <v>23</v>
      </c>
      <c r="T29" s="77"/>
      <c r="U29" s="77"/>
      <c r="V29" s="77"/>
      <c r="W29" s="2"/>
      <c r="X29" s="2"/>
      <c r="Y29" s="2"/>
    </row>
    <row r="30" spans="1:27">
      <c r="A30" s="2"/>
      <c r="B30" s="2"/>
      <c r="C30" s="2"/>
      <c r="D30" s="2"/>
      <c r="E30" s="2"/>
      <c r="F30" s="2"/>
      <c r="G30" s="2"/>
      <c r="H30" s="78"/>
      <c r="I30" s="78"/>
      <c r="J30" s="78"/>
      <c r="K30" s="78"/>
      <c r="L30" s="2"/>
      <c r="M30" s="2"/>
      <c r="N30" s="81"/>
      <c r="O30" s="81"/>
      <c r="P30" s="81"/>
      <c r="Q30" s="81"/>
      <c r="R30" s="81"/>
      <c r="S30" s="81"/>
      <c r="T30" s="81"/>
      <c r="U30" s="81"/>
      <c r="V30" s="81"/>
      <c r="W30" s="79"/>
      <c r="X30" s="79"/>
      <c r="Y30" s="2"/>
    </row>
    <row r="31" spans="1:27">
      <c r="A31" s="2"/>
      <c r="B31" s="80" t="s">
        <v>291</v>
      </c>
      <c r="C31" s="57">
        <v>2005</v>
      </c>
      <c r="D31" s="57">
        <v>2010</v>
      </c>
      <c r="E31" s="57">
        <v>2015</v>
      </c>
      <c r="F31" s="57">
        <v>2020</v>
      </c>
      <c r="G31" s="57">
        <v>2025</v>
      </c>
      <c r="H31" s="57">
        <v>2030</v>
      </c>
      <c r="I31" s="57">
        <v>2035</v>
      </c>
      <c r="J31" s="57">
        <v>2040</v>
      </c>
      <c r="K31" s="57">
        <v>2045</v>
      </c>
      <c r="L31" s="2"/>
      <c r="M31" s="81"/>
      <c r="N31" s="82"/>
      <c r="O31" s="82">
        <v>2005</v>
      </c>
      <c r="P31" s="82">
        <v>2010</v>
      </c>
      <c r="Q31" s="82">
        <v>2015</v>
      </c>
      <c r="R31" s="82">
        <v>2020</v>
      </c>
      <c r="S31" s="82">
        <v>2025</v>
      </c>
      <c r="T31" s="81"/>
      <c r="U31" s="81"/>
      <c r="V31" s="81"/>
      <c r="W31" s="81"/>
      <c r="X31" s="81"/>
      <c r="Y31" s="81"/>
      <c r="Z31" s="63"/>
      <c r="AA31" s="63"/>
    </row>
    <row r="32" spans="1:27">
      <c r="A32" s="64" t="s">
        <v>292</v>
      </c>
      <c r="B32" s="110" t="s">
        <v>293</v>
      </c>
      <c r="C32" s="111">
        <v>119.42909398135379</v>
      </c>
      <c r="D32" s="111">
        <v>384.96352366635432</v>
      </c>
      <c r="E32" s="112">
        <v>824.365576677185</v>
      </c>
      <c r="F32" s="83"/>
      <c r="G32" s="83"/>
      <c r="H32" s="83"/>
      <c r="I32" s="83"/>
      <c r="J32" s="83"/>
      <c r="K32" s="83"/>
      <c r="L32" s="2"/>
      <c r="M32" s="81"/>
      <c r="N32" s="82" t="str">
        <f t="shared" ref="N32:N37" si="0">B32</f>
        <v>(world average)</v>
      </c>
      <c r="O32" s="82">
        <v>100</v>
      </c>
      <c r="P32" s="82">
        <v>100</v>
      </c>
      <c r="Q32" s="82">
        <v>100</v>
      </c>
      <c r="R32" s="82"/>
      <c r="S32" s="82"/>
      <c r="T32" s="81"/>
      <c r="U32" s="81"/>
      <c r="V32" s="81"/>
      <c r="W32" s="81"/>
      <c r="X32" s="81"/>
      <c r="Y32" s="81"/>
      <c r="Z32" s="63"/>
      <c r="AA32" s="63"/>
    </row>
    <row r="33" spans="1:27">
      <c r="A33" s="65" t="s">
        <v>292</v>
      </c>
      <c r="B33" s="84" t="s">
        <v>109</v>
      </c>
      <c r="C33" s="85">
        <v>199.38828928686513</v>
      </c>
      <c r="D33" s="85">
        <v>750.37281941107904</v>
      </c>
      <c r="E33" s="86">
        <v>1092.9208848526348</v>
      </c>
      <c r="F33" s="83"/>
      <c r="G33" s="83"/>
      <c r="H33" s="83"/>
      <c r="I33" s="83"/>
      <c r="J33" s="83"/>
      <c r="K33" s="83"/>
      <c r="L33" s="2"/>
      <c r="M33" s="81"/>
      <c r="N33" s="82" t="str">
        <f t="shared" si="0"/>
        <v>United Kingdom</v>
      </c>
      <c r="O33" s="87">
        <f>C33/C32*100</f>
        <v>166.95118638176658</v>
      </c>
      <c r="P33" s="87">
        <f>D33/D32*100</f>
        <v>194.92049850972967</v>
      </c>
      <c r="Q33" s="87">
        <f>E33/E32*100</f>
        <v>132.57721037527187</v>
      </c>
      <c r="R33" s="82"/>
      <c r="S33" s="82"/>
      <c r="T33" s="81"/>
      <c r="U33" s="81"/>
      <c r="V33" s="81"/>
      <c r="W33" s="81"/>
      <c r="X33" s="81"/>
      <c r="Y33" s="81"/>
      <c r="Z33" s="63"/>
      <c r="AA33" s="63"/>
    </row>
    <row r="34" spans="1:27">
      <c r="A34" s="66" t="s">
        <v>292</v>
      </c>
      <c r="B34" s="84" t="s">
        <v>132</v>
      </c>
      <c r="C34" s="85">
        <v>24.857607656431817</v>
      </c>
      <c r="D34" s="85">
        <v>143.21232640947468</v>
      </c>
      <c r="E34" s="86">
        <v>630.330893660485</v>
      </c>
      <c r="F34" s="83"/>
      <c r="G34" s="83"/>
      <c r="H34" s="83"/>
      <c r="I34" s="83"/>
      <c r="J34" s="83"/>
      <c r="K34" s="83"/>
      <c r="L34" s="2"/>
      <c r="M34" s="81"/>
      <c r="N34" s="87" t="str">
        <f t="shared" si="0"/>
        <v>China</v>
      </c>
      <c r="O34" s="88">
        <f>C34/C32*100</f>
        <v>20.813695246078634</v>
      </c>
      <c r="P34" s="87">
        <f>D34/D32*100</f>
        <v>37.201531471224783</v>
      </c>
      <c r="Q34" s="87">
        <f>E34/E32*100</f>
        <v>76.462544227185461</v>
      </c>
      <c r="R34" s="117"/>
      <c r="S34" s="82"/>
      <c r="T34" s="81"/>
      <c r="U34" s="89"/>
      <c r="V34" s="81"/>
      <c r="W34" s="81"/>
      <c r="X34" s="81"/>
      <c r="Y34" s="81"/>
      <c r="Z34" s="63"/>
      <c r="AA34" s="63"/>
    </row>
    <row r="35" spans="1:27">
      <c r="A35" s="109" t="s">
        <v>292</v>
      </c>
      <c r="B35" s="90" t="s">
        <v>182</v>
      </c>
      <c r="C35" s="85">
        <v>1.3178749637661817</v>
      </c>
      <c r="D35" s="85">
        <v>27.418382112384329</v>
      </c>
      <c r="E35" s="86">
        <v>125.94847005085683</v>
      </c>
      <c r="F35" s="83"/>
      <c r="G35" s="83"/>
      <c r="H35" s="83"/>
      <c r="I35" s="83"/>
      <c r="J35" s="83"/>
      <c r="K35" s="83"/>
      <c r="L35" s="2"/>
      <c r="M35" s="81"/>
      <c r="N35" s="87" t="str">
        <f t="shared" si="0"/>
        <v>Algeria</v>
      </c>
      <c r="O35" s="88">
        <f>C35/C32*100</f>
        <v>1.1034789931270339</v>
      </c>
      <c r="P35" s="87">
        <f>D35/D32*100</f>
        <v>7.122332487830116</v>
      </c>
      <c r="Q35" s="87">
        <f>E35/E32*100</f>
        <v>15.278230146208207</v>
      </c>
      <c r="R35" s="82"/>
      <c r="S35" s="82"/>
      <c r="T35" s="81"/>
      <c r="U35" s="81"/>
      <c r="V35" s="81"/>
      <c r="W35" s="81"/>
      <c r="X35" s="81"/>
      <c r="Y35" s="81"/>
      <c r="Z35" s="63"/>
      <c r="AA35" s="63"/>
    </row>
    <row r="36" spans="1:27">
      <c r="A36" s="67" t="s">
        <v>292</v>
      </c>
      <c r="B36" s="84" t="s">
        <v>53</v>
      </c>
      <c r="C36" s="85">
        <v>894.14246343528225</v>
      </c>
      <c r="D36" s="85">
        <v>3472.5565541392184</v>
      </c>
      <c r="E36" s="86">
        <v>6111.9994720061677</v>
      </c>
      <c r="F36" s="83"/>
      <c r="G36" s="83"/>
      <c r="H36" s="83"/>
      <c r="I36" s="83"/>
      <c r="J36" s="83"/>
      <c r="K36" s="83"/>
      <c r="L36" s="2"/>
      <c r="M36" s="81"/>
      <c r="N36" s="87" t="str">
        <f t="shared" si="0"/>
        <v>Australia</v>
      </c>
      <c r="O36" s="88">
        <f>C36/C32*100</f>
        <v>748.68060505833091</v>
      </c>
      <c r="P36" s="87">
        <f>D36/D32*100</f>
        <v>902.04820474078565</v>
      </c>
      <c r="Q36" s="87">
        <f>E36/E32*100</f>
        <v>741.41857022246552</v>
      </c>
      <c r="R36" s="82"/>
      <c r="S36" s="82"/>
      <c r="T36" s="81"/>
      <c r="U36" s="81"/>
      <c r="V36" s="81"/>
      <c r="W36" s="81"/>
      <c r="X36" s="81"/>
      <c r="Y36" s="81"/>
      <c r="Z36" s="63"/>
      <c r="AA36" s="63"/>
    </row>
    <row r="37" spans="1:27">
      <c r="A37" s="68" t="s">
        <v>292</v>
      </c>
      <c r="B37" s="84" t="s">
        <v>83</v>
      </c>
      <c r="C37" s="85">
        <v>162.56185138577089</v>
      </c>
      <c r="D37" s="85">
        <v>790.69427598545906</v>
      </c>
      <c r="E37" s="86">
        <v>1606.8005732933671</v>
      </c>
      <c r="F37" s="83"/>
      <c r="G37" s="83"/>
      <c r="H37" s="83"/>
      <c r="I37" s="83"/>
      <c r="J37" s="83"/>
      <c r="K37" s="83"/>
      <c r="L37" s="2"/>
      <c r="M37" s="81"/>
      <c r="N37" s="87" t="str">
        <f t="shared" si="0"/>
        <v>Germany</v>
      </c>
      <c r="O37" s="88">
        <f>C37/C32*100</f>
        <v>136.11578717255557</v>
      </c>
      <c r="P37" s="87">
        <f>D37/D32*100</f>
        <v>205.39459646850835</v>
      </c>
      <c r="Q37" s="87">
        <f>E37/E32*100</f>
        <v>194.91359401128625</v>
      </c>
      <c r="R37" s="82"/>
      <c r="S37" s="82"/>
      <c r="T37" s="81"/>
      <c r="U37" s="81"/>
      <c r="V37" s="81"/>
      <c r="W37" s="81"/>
      <c r="X37" s="81"/>
      <c r="Y37" s="81"/>
      <c r="Z37" s="63"/>
      <c r="AA37" s="63"/>
    </row>
    <row r="38" spans="1:27">
      <c r="A38" s="45"/>
      <c r="B38" s="91"/>
      <c r="C38" s="92"/>
      <c r="D38" s="92"/>
      <c r="E38" s="92"/>
      <c r="F38" s="92"/>
      <c r="G38" s="92"/>
      <c r="H38" s="92"/>
      <c r="I38" s="92"/>
      <c r="J38" s="92"/>
      <c r="K38" s="92"/>
      <c r="L38" s="2"/>
      <c r="M38" s="81"/>
      <c r="N38" s="81"/>
      <c r="O38" s="81"/>
      <c r="P38" s="81"/>
      <c r="Q38" s="81"/>
      <c r="R38" s="81"/>
      <c r="S38" s="81"/>
      <c r="T38" s="81"/>
      <c r="U38" s="81"/>
      <c r="V38" s="81"/>
      <c r="W38" s="81"/>
      <c r="X38" s="81"/>
      <c r="Y38" s="81"/>
      <c r="Z38" s="63"/>
      <c r="AA38" s="63"/>
    </row>
    <row r="39" spans="1:27">
      <c r="A39" s="93"/>
      <c r="B39" s="94"/>
      <c r="C39" s="95"/>
      <c r="D39" s="95"/>
      <c r="E39" s="95"/>
      <c r="F39" s="95"/>
      <c r="G39" s="95"/>
      <c r="H39" s="95"/>
      <c r="I39" s="95"/>
      <c r="J39" s="95"/>
      <c r="K39" s="95"/>
      <c r="L39" s="2"/>
      <c r="M39" s="81"/>
      <c r="N39" s="81"/>
      <c r="O39" s="81"/>
      <c r="P39" s="81"/>
      <c r="Q39" s="81"/>
      <c r="R39" s="81"/>
      <c r="S39" s="81"/>
      <c r="T39" s="81"/>
      <c r="U39" s="81"/>
      <c r="V39" s="81"/>
      <c r="W39" s="81"/>
      <c r="X39" s="81"/>
      <c r="Y39" s="81"/>
      <c r="Z39" s="63"/>
      <c r="AA39" s="63"/>
    </row>
    <row r="40" spans="1:27">
      <c r="A40" s="96"/>
      <c r="B40" s="97" t="s">
        <v>297</v>
      </c>
      <c r="C40" s="55"/>
      <c r="D40" s="55"/>
      <c r="E40" s="55"/>
      <c r="F40" s="57"/>
      <c r="G40" s="56"/>
      <c r="H40" s="56"/>
      <c r="I40" s="55"/>
      <c r="J40" s="55"/>
      <c r="K40" s="55"/>
      <c r="L40" s="2"/>
      <c r="M40" s="81"/>
      <c r="N40" s="81"/>
      <c r="O40" s="81"/>
      <c r="P40" s="81"/>
      <c r="Q40" s="81"/>
      <c r="R40" s="81"/>
      <c r="S40" s="81"/>
      <c r="T40" s="81"/>
      <c r="U40" s="81"/>
      <c r="V40" s="81"/>
      <c r="W40" s="81"/>
      <c r="X40" s="81"/>
      <c r="Y40" s="81"/>
      <c r="Z40" s="63"/>
      <c r="AA40" s="63"/>
    </row>
    <row r="41" spans="1:27">
      <c r="A41" s="96"/>
      <c r="B41" s="98" t="s">
        <v>298</v>
      </c>
      <c r="C41" s="60"/>
      <c r="D41" s="58" t="s">
        <v>294</v>
      </c>
      <c r="E41" s="59"/>
      <c r="F41" s="60"/>
      <c r="G41" s="59"/>
      <c r="H41" s="59"/>
      <c r="I41" s="60"/>
      <c r="J41" s="60"/>
      <c r="K41" s="60"/>
      <c r="L41" s="2"/>
      <c r="M41" s="81"/>
      <c r="N41" s="81"/>
      <c r="O41" s="81"/>
      <c r="P41" s="81"/>
      <c r="Q41" s="81"/>
      <c r="R41" s="81"/>
      <c r="S41" s="81"/>
      <c r="T41" s="81"/>
      <c r="U41" s="81"/>
      <c r="V41" s="81"/>
      <c r="W41" s="81"/>
      <c r="X41" s="81"/>
      <c r="Y41" s="81"/>
      <c r="Z41" s="63"/>
      <c r="AA41" s="63"/>
    </row>
    <row r="42" spans="1:27">
      <c r="A42" s="96"/>
      <c r="B42" s="99" t="s">
        <v>295</v>
      </c>
      <c r="C42" s="57">
        <v>2005</v>
      </c>
      <c r="D42" s="57">
        <v>2010</v>
      </c>
      <c r="E42" s="57">
        <v>2015</v>
      </c>
      <c r="F42" s="57"/>
      <c r="G42" s="57"/>
      <c r="H42" s="57"/>
      <c r="I42" s="57"/>
      <c r="J42" s="57"/>
      <c r="K42" s="57"/>
      <c r="L42" s="2"/>
      <c r="M42" s="81"/>
      <c r="N42" s="81"/>
      <c r="O42" s="81"/>
      <c r="P42" s="81"/>
      <c r="Q42" s="81"/>
      <c r="R42" s="81"/>
      <c r="S42" s="81"/>
      <c r="T42" s="81"/>
      <c r="U42" s="81"/>
      <c r="V42" s="81"/>
      <c r="W42" s="81"/>
      <c r="X42" s="81"/>
      <c r="Y42" s="81"/>
      <c r="Z42" s="63"/>
      <c r="AA42" s="63"/>
    </row>
    <row r="43" spans="1:27">
      <c r="A43" s="96"/>
      <c r="B43" s="100"/>
      <c r="C43" s="100"/>
      <c r="D43" s="83"/>
      <c r="E43" s="83"/>
      <c r="F43" s="83"/>
      <c r="G43" s="83"/>
      <c r="H43" s="83"/>
      <c r="I43" s="83"/>
      <c r="J43" s="83"/>
      <c r="K43" s="83"/>
      <c r="L43" s="81"/>
      <c r="M43" s="81"/>
      <c r="N43" s="81"/>
      <c r="O43" s="81"/>
      <c r="P43" s="81"/>
      <c r="Q43" s="81"/>
      <c r="R43" s="81"/>
      <c r="S43" s="81"/>
      <c r="T43" s="81"/>
      <c r="U43" s="81"/>
      <c r="V43" s="81"/>
      <c r="W43" s="81"/>
      <c r="X43" s="81"/>
      <c r="Y43" s="81"/>
      <c r="Z43" s="63"/>
      <c r="AA43" s="63"/>
    </row>
    <row r="44" spans="1:27">
      <c r="A44" s="101"/>
      <c r="B44" s="110" t="s">
        <v>293</v>
      </c>
      <c r="C44" s="111">
        <v>119.42909398135379</v>
      </c>
      <c r="D44" s="111">
        <v>384.96352366635432</v>
      </c>
      <c r="E44" s="112">
        <v>824.365576677185</v>
      </c>
      <c r="F44" s="83"/>
      <c r="G44" s="83"/>
      <c r="H44" s="83"/>
      <c r="I44" s="83"/>
      <c r="J44" s="83"/>
      <c r="K44" s="83"/>
      <c r="L44" s="81"/>
      <c r="M44" s="81"/>
      <c r="N44" s="81"/>
      <c r="O44" s="102"/>
      <c r="P44" s="102"/>
      <c r="Q44" s="103"/>
      <c r="R44" s="81"/>
      <c r="S44" s="81"/>
      <c r="T44" s="81"/>
      <c r="U44" s="81"/>
      <c r="V44" s="81"/>
      <c r="W44" s="81"/>
      <c r="X44" s="81"/>
      <c r="Y44" s="81"/>
      <c r="Z44" s="63"/>
      <c r="AA44" s="63"/>
    </row>
    <row r="45" spans="1:27">
      <c r="A45" s="101"/>
      <c r="B45" s="84" t="s">
        <v>227</v>
      </c>
      <c r="C45" s="113"/>
      <c r="D45" s="113"/>
      <c r="E45" s="114"/>
      <c r="F45" s="83"/>
      <c r="G45" s="83"/>
      <c r="H45" s="83"/>
      <c r="I45" s="83"/>
      <c r="J45" s="83"/>
      <c r="K45" s="83"/>
      <c r="L45" s="102"/>
      <c r="M45" s="103"/>
      <c r="N45" s="81"/>
      <c r="O45" s="81"/>
      <c r="P45" s="81"/>
      <c r="Q45" s="116"/>
      <c r="R45" s="116"/>
      <c r="S45" s="116"/>
      <c r="T45" s="116"/>
      <c r="U45" s="116"/>
      <c r="V45" s="116"/>
      <c r="W45" s="2"/>
      <c r="X45" s="2"/>
      <c r="Y45" s="2"/>
    </row>
    <row r="46" spans="1:27">
      <c r="A46" s="101"/>
      <c r="B46" s="84" t="s">
        <v>206</v>
      </c>
      <c r="C46" s="85">
        <v>5.4068626549920591</v>
      </c>
      <c r="D46" s="85">
        <v>10.690191899834081</v>
      </c>
      <c r="E46" s="86">
        <v>31.332493799679899</v>
      </c>
      <c r="F46" s="83"/>
      <c r="G46" s="83"/>
      <c r="H46" s="83"/>
      <c r="I46" s="83"/>
      <c r="J46" s="83"/>
      <c r="K46" s="83"/>
      <c r="L46" s="102"/>
      <c r="M46" s="103"/>
      <c r="N46" s="81"/>
      <c r="O46" s="81"/>
      <c r="P46" s="81"/>
      <c r="Q46" s="2"/>
      <c r="R46" s="2"/>
      <c r="S46" s="2"/>
      <c r="T46" s="2"/>
      <c r="U46" s="2"/>
      <c r="V46" s="2"/>
      <c r="W46" s="2"/>
      <c r="X46" s="2"/>
      <c r="Y46" s="2"/>
    </row>
    <row r="47" spans="1:27">
      <c r="A47" s="101"/>
      <c r="B47" s="90" t="s">
        <v>182</v>
      </c>
      <c r="C47" s="85">
        <v>1.3178749637661817</v>
      </c>
      <c r="D47" s="85">
        <v>27.418382112384329</v>
      </c>
      <c r="E47" s="86">
        <v>125.94847005085683</v>
      </c>
      <c r="F47" s="83"/>
      <c r="G47" s="83"/>
      <c r="H47" s="83"/>
      <c r="I47" s="83"/>
      <c r="J47" s="83"/>
      <c r="K47" s="83"/>
      <c r="L47" s="102"/>
      <c r="M47" s="103"/>
      <c r="N47" s="81"/>
      <c r="O47" s="81"/>
      <c r="P47" s="81"/>
      <c r="Q47" s="2"/>
      <c r="R47" s="2"/>
      <c r="S47" s="2"/>
      <c r="T47" s="2"/>
      <c r="U47" s="2"/>
      <c r="V47" s="2"/>
      <c r="W47" s="2"/>
      <c r="X47" s="2"/>
      <c r="Y47" s="2"/>
    </row>
    <row r="48" spans="1:27">
      <c r="A48" s="101"/>
      <c r="B48" s="84" t="s">
        <v>210</v>
      </c>
      <c r="C48" s="85">
        <v>1.7288193969847723</v>
      </c>
      <c r="D48" s="85">
        <v>9.1340535017776805</v>
      </c>
      <c r="E48" s="86">
        <v>23.248201882591147</v>
      </c>
      <c r="F48" s="83"/>
      <c r="G48" s="83"/>
      <c r="H48" s="83"/>
      <c r="I48" s="83"/>
      <c r="J48" s="83"/>
      <c r="K48" s="83"/>
      <c r="L48" s="102"/>
      <c r="M48" s="103"/>
      <c r="N48" s="81"/>
      <c r="O48" s="81"/>
      <c r="P48" s="81"/>
      <c r="Q48" s="2"/>
      <c r="R48" s="2"/>
      <c r="S48" s="2"/>
      <c r="T48" s="2"/>
      <c r="U48" s="2"/>
      <c r="V48" s="2"/>
      <c r="W48" s="2"/>
      <c r="X48" s="2"/>
      <c r="Y48" s="2"/>
    </row>
    <row r="49" spans="1:25">
      <c r="A49" s="101"/>
      <c r="B49" s="84" t="s">
        <v>212</v>
      </c>
      <c r="C49" s="85">
        <v>3.2893288670222098</v>
      </c>
      <c r="D49" s="85">
        <v>15.551655487360756</v>
      </c>
      <c r="E49" s="86">
        <v>21.81756411774688</v>
      </c>
      <c r="F49" s="83"/>
      <c r="G49" s="83"/>
      <c r="H49" s="83"/>
      <c r="I49" s="83"/>
      <c r="J49" s="83"/>
      <c r="K49" s="83"/>
      <c r="L49" s="102"/>
      <c r="M49" s="103"/>
      <c r="N49" s="81"/>
      <c r="O49" s="81"/>
      <c r="P49" s="81"/>
      <c r="Q49" s="2"/>
      <c r="R49" s="2"/>
      <c r="S49" s="2"/>
      <c r="T49" s="2"/>
      <c r="U49" s="2"/>
      <c r="V49" s="2"/>
      <c r="W49" s="2"/>
      <c r="X49" s="2"/>
      <c r="Y49" s="2"/>
    </row>
    <row r="50" spans="1:25">
      <c r="A50" s="101"/>
      <c r="B50" s="84" t="s">
        <v>53</v>
      </c>
      <c r="C50" s="85">
        <v>894.14246343528225</v>
      </c>
      <c r="D50" s="85">
        <v>3472.5565541392184</v>
      </c>
      <c r="E50" s="86">
        <v>6111.9994720061677</v>
      </c>
      <c r="F50" s="83"/>
      <c r="G50" s="83"/>
      <c r="H50" s="83"/>
      <c r="I50" s="83"/>
      <c r="J50" s="83"/>
      <c r="K50" s="83"/>
      <c r="L50" s="102"/>
      <c r="M50" s="103"/>
      <c r="N50" s="81"/>
      <c r="O50" s="81"/>
      <c r="P50" s="81"/>
      <c r="Q50" s="2"/>
      <c r="R50" s="2"/>
      <c r="S50" s="2"/>
      <c r="T50" s="2"/>
      <c r="U50" s="2"/>
      <c r="V50" s="2"/>
      <c r="W50" s="2"/>
      <c r="X50" s="2"/>
      <c r="Y50" s="2"/>
    </row>
    <row r="51" spans="1:25">
      <c r="A51" s="101"/>
      <c r="B51" s="84" t="s">
        <v>71</v>
      </c>
      <c r="C51" s="85">
        <v>397.72852791694976</v>
      </c>
      <c r="D51" s="85">
        <v>1320.9277087556288</v>
      </c>
      <c r="E51" s="86">
        <v>2388.1559558262779</v>
      </c>
      <c r="F51" s="83"/>
      <c r="G51" s="83"/>
      <c r="H51" s="83"/>
      <c r="I51" s="83"/>
      <c r="J51" s="83"/>
      <c r="K51" s="83"/>
      <c r="L51" s="102"/>
      <c r="M51" s="103"/>
      <c r="N51" s="81"/>
      <c r="O51" s="81"/>
      <c r="P51" s="81"/>
      <c r="Q51" s="2"/>
      <c r="R51" s="2"/>
      <c r="S51" s="2"/>
      <c r="T51" s="2"/>
      <c r="U51" s="2"/>
      <c r="V51" s="2"/>
      <c r="W51" s="2"/>
      <c r="X51" s="2"/>
      <c r="Y51" s="2"/>
    </row>
    <row r="52" spans="1:25">
      <c r="A52" s="101"/>
      <c r="B52" s="84" t="s">
        <v>228</v>
      </c>
      <c r="C52" s="113"/>
      <c r="D52" s="113"/>
      <c r="E52" s="114"/>
      <c r="F52" s="83"/>
      <c r="G52" s="83"/>
      <c r="H52" s="83"/>
      <c r="I52" s="83"/>
      <c r="J52" s="83"/>
      <c r="K52" s="83"/>
      <c r="L52" s="102"/>
      <c r="M52" s="103"/>
      <c r="N52" s="81"/>
      <c r="O52" s="81"/>
      <c r="P52" s="81"/>
      <c r="Q52" s="2"/>
      <c r="R52" s="2"/>
      <c r="S52" s="2"/>
      <c r="T52" s="2"/>
      <c r="U52" s="2"/>
      <c r="V52" s="2"/>
      <c r="W52" s="2"/>
      <c r="X52" s="2"/>
      <c r="Y52" s="2"/>
    </row>
    <row r="53" spans="1:25">
      <c r="A53" s="101"/>
      <c r="B53" s="84" t="s">
        <v>138</v>
      </c>
      <c r="C53" s="104"/>
      <c r="D53" s="104"/>
      <c r="E53" s="86">
        <v>551.60448893654461</v>
      </c>
      <c r="F53" s="83"/>
      <c r="G53" s="83"/>
      <c r="H53" s="83"/>
      <c r="I53" s="83"/>
      <c r="J53" s="83"/>
      <c r="K53" s="83"/>
      <c r="L53" s="102"/>
      <c r="M53" s="103"/>
      <c r="N53" s="81"/>
      <c r="O53" s="81"/>
      <c r="P53" s="81"/>
      <c r="Q53" s="2"/>
      <c r="R53" s="2"/>
      <c r="S53" s="2"/>
      <c r="T53" s="2"/>
      <c r="U53" s="2"/>
      <c r="V53" s="2"/>
      <c r="W53" s="2"/>
      <c r="X53" s="2"/>
      <c r="Y53" s="2"/>
    </row>
    <row r="54" spans="1:25">
      <c r="A54" s="101"/>
      <c r="B54" s="84" t="s">
        <v>51</v>
      </c>
      <c r="C54" s="85">
        <v>661.05148926087554</v>
      </c>
      <c r="D54" s="85">
        <v>1035.0967234789173</v>
      </c>
      <c r="E54" s="86">
        <v>6245.3794384078265</v>
      </c>
      <c r="F54" s="83"/>
      <c r="G54" s="83"/>
      <c r="H54" s="83"/>
      <c r="I54" s="83"/>
      <c r="J54" s="83"/>
      <c r="K54" s="83"/>
      <c r="L54" s="102"/>
      <c r="M54" s="103"/>
      <c r="N54" s="81"/>
      <c r="O54" s="81"/>
      <c r="P54" s="81"/>
      <c r="Q54" s="2"/>
      <c r="R54" s="2"/>
      <c r="S54" s="2"/>
      <c r="T54" s="2"/>
      <c r="U54" s="2"/>
      <c r="V54" s="2"/>
      <c r="W54" s="2"/>
      <c r="X54" s="2"/>
      <c r="Y54" s="2"/>
    </row>
    <row r="55" spans="1:25">
      <c r="A55" s="101"/>
      <c r="B55" s="84" t="s">
        <v>229</v>
      </c>
      <c r="C55" s="113"/>
      <c r="D55" s="113"/>
      <c r="E55" s="114"/>
      <c r="F55" s="83"/>
      <c r="G55" s="83"/>
      <c r="H55" s="83"/>
      <c r="I55" s="83"/>
      <c r="J55" s="83"/>
      <c r="K55" s="83"/>
      <c r="L55" s="102"/>
      <c r="M55" s="103"/>
      <c r="N55" s="81"/>
      <c r="O55" s="81"/>
      <c r="P55" s="81"/>
      <c r="Q55" s="2"/>
      <c r="R55" s="2"/>
      <c r="S55" s="2"/>
      <c r="T55" s="2"/>
      <c r="U55" s="2"/>
      <c r="V55" s="2"/>
      <c r="W55" s="2"/>
      <c r="X55" s="2"/>
      <c r="Y55" s="2"/>
    </row>
    <row r="56" spans="1:25">
      <c r="A56" s="101"/>
      <c r="B56" s="84" t="s">
        <v>122</v>
      </c>
      <c r="C56" s="113"/>
      <c r="D56" s="113"/>
      <c r="E56" s="86">
        <v>740.79305163415859</v>
      </c>
      <c r="F56" s="83"/>
      <c r="G56" s="83"/>
      <c r="H56" s="83"/>
      <c r="I56" s="83"/>
      <c r="J56" s="83"/>
      <c r="K56" s="83"/>
      <c r="L56" s="102"/>
      <c r="M56" s="103"/>
      <c r="N56" s="81"/>
      <c r="O56" s="81"/>
      <c r="P56" s="81"/>
      <c r="Q56" s="2"/>
      <c r="R56" s="2"/>
      <c r="S56" s="2"/>
      <c r="T56" s="2"/>
      <c r="U56" s="2"/>
      <c r="V56" s="2"/>
      <c r="W56" s="2"/>
      <c r="X56" s="2"/>
      <c r="Y56" s="2"/>
    </row>
    <row r="57" spans="1:25">
      <c r="A57" s="101"/>
      <c r="B57" s="90" t="s">
        <v>162</v>
      </c>
      <c r="C57" s="113"/>
      <c r="D57" s="85">
        <v>28.854796817978126</v>
      </c>
      <c r="E57" s="86">
        <v>249.91248563490973</v>
      </c>
      <c r="F57" s="83"/>
      <c r="G57" s="83"/>
      <c r="H57" s="83"/>
      <c r="I57" s="83"/>
      <c r="J57" s="83"/>
      <c r="K57" s="83"/>
      <c r="L57" s="102"/>
      <c r="M57" s="103"/>
      <c r="N57" s="81"/>
      <c r="O57" s="81"/>
      <c r="P57" s="81"/>
      <c r="Q57" s="2"/>
      <c r="R57" s="2"/>
      <c r="S57" s="2"/>
      <c r="T57" s="2"/>
      <c r="U57" s="2"/>
      <c r="V57" s="2"/>
      <c r="W57" s="2"/>
      <c r="X57" s="2"/>
      <c r="Y57" s="2"/>
    </row>
    <row r="58" spans="1:25">
      <c r="A58" s="101"/>
      <c r="B58" s="84" t="s">
        <v>69</v>
      </c>
      <c r="C58" s="85">
        <v>408.31317288740865</v>
      </c>
      <c r="D58" s="85">
        <v>1487.3809899731907</v>
      </c>
      <c r="E58" s="86">
        <v>2403.8834911437684</v>
      </c>
      <c r="F58" s="83"/>
      <c r="G58" s="83"/>
      <c r="H58" s="83"/>
      <c r="I58" s="83"/>
      <c r="J58" s="83"/>
      <c r="K58" s="83"/>
      <c r="L58" s="102"/>
      <c r="M58" s="103"/>
      <c r="N58" s="81"/>
      <c r="O58" s="81"/>
      <c r="P58" s="81"/>
      <c r="Q58" s="2"/>
      <c r="R58" s="2"/>
      <c r="S58" s="2"/>
      <c r="T58" s="2"/>
      <c r="U58" s="2"/>
      <c r="V58" s="2"/>
      <c r="W58" s="2"/>
      <c r="X58" s="2"/>
      <c r="Y58" s="2"/>
    </row>
    <row r="59" spans="1:25">
      <c r="A59" s="101"/>
      <c r="B59" s="84" t="s">
        <v>230</v>
      </c>
      <c r="C59" s="113"/>
      <c r="D59" s="113"/>
      <c r="E59" s="114"/>
      <c r="F59" s="83"/>
      <c r="G59" s="83"/>
      <c r="H59" s="83"/>
      <c r="I59" s="83"/>
      <c r="J59" s="83"/>
      <c r="K59" s="83"/>
      <c r="L59" s="102"/>
      <c r="M59" s="103"/>
      <c r="N59" s="81"/>
      <c r="O59" s="81"/>
      <c r="P59" s="81"/>
      <c r="Q59" s="2"/>
      <c r="R59" s="2"/>
      <c r="S59" s="2"/>
      <c r="T59" s="2"/>
      <c r="U59" s="2"/>
      <c r="V59" s="2"/>
      <c r="W59" s="2"/>
      <c r="X59" s="2"/>
      <c r="Y59" s="2"/>
    </row>
    <row r="60" spans="1:25">
      <c r="A60" s="101"/>
      <c r="B60" s="84" t="s">
        <v>231</v>
      </c>
      <c r="C60" s="113"/>
      <c r="D60" s="113"/>
      <c r="E60" s="114"/>
      <c r="F60" s="83"/>
      <c r="G60" s="83"/>
      <c r="H60" s="83"/>
      <c r="I60" s="83"/>
      <c r="J60" s="83"/>
      <c r="K60" s="83"/>
      <c r="L60" s="102"/>
      <c r="M60" s="103"/>
      <c r="N60" s="81"/>
      <c r="O60" s="81"/>
      <c r="P60" s="81"/>
      <c r="Q60" s="2"/>
      <c r="R60" s="2"/>
      <c r="S60" s="2"/>
      <c r="T60" s="2"/>
      <c r="U60" s="2"/>
      <c r="V60" s="2"/>
      <c r="W60" s="2"/>
      <c r="X60" s="2"/>
      <c r="Y60" s="2"/>
    </row>
    <row r="61" spans="1:25">
      <c r="A61" s="101"/>
      <c r="B61" s="84" t="s">
        <v>204</v>
      </c>
      <c r="C61" s="85">
        <v>3.2207570234603162</v>
      </c>
      <c r="D61" s="85">
        <v>8.0813494947080606</v>
      </c>
      <c r="E61" s="86">
        <v>33.458750944199004</v>
      </c>
      <c r="F61" s="83"/>
      <c r="G61" s="83"/>
      <c r="H61" s="83"/>
      <c r="I61" s="83"/>
      <c r="J61" s="83"/>
      <c r="K61" s="83"/>
      <c r="L61" s="102"/>
      <c r="M61" s="103"/>
      <c r="N61" s="81"/>
      <c r="O61" s="81"/>
      <c r="P61" s="81"/>
      <c r="Q61" s="2"/>
      <c r="R61" s="2"/>
      <c r="S61" s="2"/>
      <c r="T61" s="2"/>
      <c r="U61" s="2"/>
      <c r="V61" s="2"/>
      <c r="W61" s="2"/>
      <c r="X61" s="2"/>
      <c r="Y61" s="2"/>
    </row>
    <row r="62" spans="1:25">
      <c r="A62" s="101"/>
      <c r="B62" s="84" t="s">
        <v>140</v>
      </c>
      <c r="C62" s="85">
        <v>82.636652961755374</v>
      </c>
      <c r="D62" s="85">
        <v>314.82629907986404</v>
      </c>
      <c r="E62" s="86">
        <v>544.36498516809684</v>
      </c>
      <c r="F62" s="83"/>
      <c r="G62" s="83"/>
      <c r="H62" s="83"/>
      <c r="I62" s="83"/>
      <c r="J62" s="83"/>
      <c r="K62" s="83"/>
      <c r="L62" s="102"/>
      <c r="M62" s="103"/>
      <c r="N62" s="81"/>
      <c r="O62" s="81"/>
      <c r="P62" s="81"/>
      <c r="Q62" s="2"/>
      <c r="R62" s="2"/>
      <c r="S62" s="2"/>
      <c r="T62" s="2"/>
      <c r="U62" s="2"/>
      <c r="V62" s="2"/>
      <c r="W62" s="2"/>
      <c r="X62" s="2"/>
      <c r="Y62" s="2"/>
    </row>
    <row r="63" spans="1:25">
      <c r="A63" s="101"/>
      <c r="B63" s="84" t="s">
        <v>172</v>
      </c>
      <c r="C63" s="85">
        <v>36.871241368391793</v>
      </c>
      <c r="D63" s="85">
        <v>119.85398148846969</v>
      </c>
      <c r="E63" s="86">
        <v>142.60383638022068</v>
      </c>
      <c r="F63" s="83"/>
      <c r="G63" s="83"/>
      <c r="H63" s="83"/>
      <c r="I63" s="83"/>
      <c r="J63" s="83"/>
      <c r="K63" s="83"/>
      <c r="L63" s="102"/>
      <c r="M63" s="103"/>
      <c r="N63" s="81"/>
      <c r="O63" s="81"/>
      <c r="P63" s="81"/>
      <c r="Q63" s="2"/>
      <c r="R63" s="2"/>
      <c r="S63" s="2"/>
      <c r="T63" s="2"/>
      <c r="U63" s="2"/>
      <c r="V63" s="2"/>
      <c r="W63" s="2"/>
      <c r="X63" s="2"/>
      <c r="Y63" s="2"/>
    </row>
    <row r="64" spans="1:25">
      <c r="A64" s="101"/>
      <c r="B64" s="84" t="s">
        <v>174</v>
      </c>
      <c r="C64" s="85">
        <v>20.987316421337109</v>
      </c>
      <c r="D64" s="85">
        <v>54.286241709496998</v>
      </c>
      <c r="E64" s="86">
        <v>140.67969788951348</v>
      </c>
      <c r="F64" s="83"/>
      <c r="G64" s="83"/>
      <c r="H64" s="83"/>
      <c r="I64" s="83"/>
      <c r="J64" s="83"/>
      <c r="K64" s="83"/>
      <c r="L64" s="102"/>
      <c r="M64" s="103"/>
      <c r="N64" s="81"/>
      <c r="O64" s="81"/>
      <c r="P64" s="81"/>
      <c r="Q64" s="2"/>
      <c r="R64" s="2"/>
      <c r="S64" s="2"/>
      <c r="T64" s="2"/>
      <c r="U64" s="2"/>
      <c r="V64" s="2"/>
      <c r="W64" s="2"/>
      <c r="X64" s="2"/>
      <c r="Y64" s="2"/>
    </row>
    <row r="65" spans="1:25">
      <c r="A65" s="101"/>
      <c r="B65" s="84" t="s">
        <v>37</v>
      </c>
      <c r="C65" s="104"/>
      <c r="D65" s="104"/>
      <c r="E65" s="86">
        <v>13225.853499685601</v>
      </c>
      <c r="F65" s="83"/>
      <c r="G65" s="83"/>
      <c r="H65" s="83"/>
      <c r="I65" s="83"/>
      <c r="J65" s="83"/>
      <c r="K65" s="83"/>
      <c r="L65" s="102"/>
      <c r="M65" s="103"/>
      <c r="N65" s="81"/>
      <c r="O65" s="81"/>
      <c r="P65" s="81"/>
      <c r="Q65" s="2"/>
      <c r="R65" s="2"/>
      <c r="S65" s="2"/>
      <c r="T65" s="2"/>
      <c r="U65" s="2"/>
      <c r="V65" s="2"/>
      <c r="W65" s="2"/>
      <c r="X65" s="2"/>
      <c r="Y65" s="2"/>
    </row>
    <row r="66" spans="1:25">
      <c r="A66" s="101"/>
      <c r="B66" s="105" t="s">
        <v>160</v>
      </c>
      <c r="C66" s="85">
        <v>1.1619450055102805</v>
      </c>
      <c r="D66" s="85">
        <v>94.82151019414836</v>
      </c>
      <c r="E66" s="86">
        <v>253.4293224754816</v>
      </c>
      <c r="F66" s="83"/>
      <c r="G66" s="83"/>
      <c r="H66" s="83"/>
      <c r="I66" s="83"/>
      <c r="J66" s="83"/>
      <c r="K66" s="83"/>
      <c r="L66" s="102"/>
      <c r="M66" s="103"/>
      <c r="N66" s="81"/>
      <c r="O66" s="81"/>
      <c r="P66" s="81"/>
      <c r="Q66" s="2"/>
      <c r="R66" s="2"/>
      <c r="S66" s="2"/>
      <c r="T66" s="2"/>
      <c r="U66" s="2"/>
      <c r="V66" s="2"/>
      <c r="W66" s="2"/>
      <c r="X66" s="2"/>
      <c r="Y66" s="2"/>
    </row>
    <row r="67" spans="1:25">
      <c r="A67" s="101"/>
      <c r="B67" s="84" t="s">
        <v>232</v>
      </c>
      <c r="C67" s="113"/>
      <c r="D67" s="113"/>
      <c r="E67" s="114"/>
      <c r="F67" s="83"/>
      <c r="G67" s="83"/>
      <c r="H67" s="83"/>
      <c r="I67" s="83"/>
      <c r="J67" s="83"/>
      <c r="K67" s="83"/>
      <c r="L67" s="102"/>
      <c r="M67" s="103"/>
      <c r="N67" s="81"/>
      <c r="O67" s="81"/>
      <c r="P67" s="81"/>
      <c r="Q67" s="2"/>
      <c r="R67" s="2"/>
      <c r="S67" s="2"/>
      <c r="T67" s="2"/>
      <c r="U67" s="2"/>
      <c r="V67" s="2"/>
      <c r="W67" s="2"/>
      <c r="X67" s="2"/>
      <c r="Y67" s="2"/>
    </row>
    <row r="68" spans="1:25">
      <c r="A68" s="101"/>
      <c r="B68" s="84" t="s">
        <v>233</v>
      </c>
      <c r="C68" s="113"/>
      <c r="D68" s="113"/>
      <c r="E68" s="114"/>
      <c r="F68" s="83"/>
      <c r="G68" s="83"/>
      <c r="H68" s="83"/>
      <c r="I68" s="83"/>
      <c r="J68" s="83"/>
      <c r="K68" s="83"/>
      <c r="L68" s="102"/>
      <c r="M68" s="103"/>
      <c r="N68" s="81"/>
      <c r="O68" s="81"/>
      <c r="P68" s="81"/>
      <c r="Q68" s="2"/>
      <c r="R68" s="2"/>
      <c r="S68" s="2"/>
      <c r="T68" s="2"/>
      <c r="U68" s="2"/>
      <c r="V68" s="2"/>
      <c r="W68" s="2"/>
      <c r="X68" s="2"/>
      <c r="Y68" s="2"/>
    </row>
    <row r="69" spans="1:25">
      <c r="A69" s="101"/>
      <c r="B69" s="84" t="s">
        <v>234</v>
      </c>
      <c r="C69" s="113"/>
      <c r="D69" s="113"/>
      <c r="E69" s="114"/>
      <c r="F69" s="83"/>
      <c r="G69" s="83"/>
      <c r="H69" s="83"/>
      <c r="I69" s="83"/>
      <c r="J69" s="83"/>
      <c r="K69" s="83"/>
      <c r="L69" s="102"/>
      <c r="M69" s="103"/>
      <c r="N69" s="81"/>
      <c r="O69" s="81"/>
      <c r="P69" s="81"/>
      <c r="Q69" s="2"/>
      <c r="R69" s="2"/>
      <c r="S69" s="2"/>
      <c r="T69" s="2"/>
      <c r="U69" s="2"/>
      <c r="V69" s="2"/>
      <c r="W69" s="2"/>
      <c r="X69" s="2"/>
      <c r="Y69" s="2"/>
    </row>
    <row r="70" spans="1:25">
      <c r="A70" s="101"/>
      <c r="B70" s="84" t="s">
        <v>235</v>
      </c>
      <c r="C70" s="113"/>
      <c r="D70" s="113"/>
      <c r="E70" s="114"/>
      <c r="F70" s="83"/>
      <c r="G70" s="83"/>
      <c r="H70" s="83"/>
      <c r="I70" s="83"/>
      <c r="J70" s="83"/>
      <c r="K70" s="83"/>
      <c r="L70" s="102"/>
      <c r="M70" s="103"/>
      <c r="N70" s="81"/>
      <c r="O70" s="81"/>
      <c r="P70" s="81"/>
      <c r="Q70" s="2"/>
      <c r="R70" s="2"/>
      <c r="S70" s="2"/>
      <c r="T70" s="2"/>
      <c r="U70" s="2"/>
      <c r="V70" s="2"/>
      <c r="W70" s="2"/>
      <c r="X70" s="2"/>
      <c r="Y70" s="2"/>
    </row>
    <row r="71" spans="1:25">
      <c r="A71" s="101"/>
      <c r="B71" s="84" t="s">
        <v>59</v>
      </c>
      <c r="C71" s="85">
        <v>956.03950169538257</v>
      </c>
      <c r="D71" s="85">
        <v>3113.9919194094941</v>
      </c>
      <c r="E71" s="86">
        <v>5157.0372840796636</v>
      </c>
      <c r="F71" s="83"/>
      <c r="G71" s="83"/>
      <c r="H71" s="83"/>
      <c r="I71" s="83"/>
      <c r="J71" s="83"/>
      <c r="K71" s="83"/>
      <c r="L71" s="102"/>
      <c r="M71" s="103"/>
      <c r="N71" s="81"/>
      <c r="O71" s="81"/>
      <c r="P71" s="81"/>
      <c r="Q71" s="2"/>
      <c r="R71" s="2"/>
      <c r="S71" s="2"/>
      <c r="T71" s="2"/>
      <c r="U71" s="2"/>
      <c r="V71" s="2"/>
      <c r="W71" s="2"/>
      <c r="X71" s="2"/>
      <c r="Y71" s="2"/>
    </row>
    <row r="72" spans="1:25">
      <c r="A72" s="101"/>
      <c r="B72" s="84" t="s">
        <v>236</v>
      </c>
      <c r="C72" s="113"/>
      <c r="D72" s="113"/>
      <c r="E72" s="114"/>
      <c r="F72" s="83"/>
      <c r="G72" s="83"/>
      <c r="H72" s="83"/>
      <c r="I72" s="83"/>
      <c r="J72" s="83"/>
      <c r="K72" s="83"/>
      <c r="L72" s="102"/>
      <c r="M72" s="103"/>
      <c r="N72" s="81"/>
      <c r="O72" s="81"/>
      <c r="P72" s="81"/>
      <c r="Q72" s="2"/>
      <c r="R72" s="2"/>
      <c r="S72" s="2"/>
      <c r="T72" s="2"/>
      <c r="U72" s="2"/>
      <c r="V72" s="2"/>
      <c r="W72" s="2"/>
      <c r="X72" s="2"/>
      <c r="Y72" s="2"/>
    </row>
    <row r="73" spans="1:25">
      <c r="A73" s="101"/>
      <c r="B73" s="84" t="s">
        <v>237</v>
      </c>
      <c r="C73" s="113"/>
      <c r="D73" s="113"/>
      <c r="E73" s="114"/>
      <c r="F73" s="83"/>
      <c r="G73" s="83"/>
      <c r="H73" s="83"/>
      <c r="I73" s="83"/>
      <c r="J73" s="83"/>
      <c r="K73" s="83"/>
      <c r="L73" s="102"/>
      <c r="M73" s="103"/>
      <c r="N73" s="81"/>
      <c r="O73" s="81"/>
      <c r="P73" s="81"/>
      <c r="Q73" s="2"/>
      <c r="R73" s="2"/>
      <c r="S73" s="2"/>
      <c r="T73" s="2"/>
      <c r="U73" s="2"/>
      <c r="V73" s="2"/>
      <c r="W73" s="2"/>
      <c r="X73" s="2"/>
      <c r="Y73" s="2"/>
    </row>
    <row r="74" spans="1:25">
      <c r="A74" s="101"/>
      <c r="B74" s="84" t="s">
        <v>136</v>
      </c>
      <c r="C74" s="85">
        <v>59.438838505168953</v>
      </c>
      <c r="D74" s="85">
        <v>230.22472855735646</v>
      </c>
      <c r="E74" s="86">
        <v>554.73996095192058</v>
      </c>
      <c r="F74" s="83"/>
      <c r="G74" s="83"/>
      <c r="H74" s="83"/>
      <c r="I74" s="83"/>
      <c r="J74" s="83"/>
      <c r="K74" s="83"/>
      <c r="L74" s="102"/>
      <c r="M74" s="103"/>
      <c r="N74" s="81"/>
      <c r="O74" s="81"/>
      <c r="P74" s="81"/>
      <c r="Q74" s="2"/>
      <c r="R74" s="2"/>
      <c r="S74" s="2"/>
      <c r="T74" s="2"/>
      <c r="U74" s="2"/>
      <c r="V74" s="2"/>
      <c r="W74" s="2"/>
      <c r="X74" s="2"/>
      <c r="Y74" s="2"/>
    </row>
    <row r="75" spans="1:25">
      <c r="A75" s="101"/>
      <c r="B75" s="84" t="s">
        <v>132</v>
      </c>
      <c r="C75" s="85">
        <v>24.857607656431817</v>
      </c>
      <c r="D75" s="85">
        <v>143.21232640947468</v>
      </c>
      <c r="E75" s="86">
        <v>630.330893660485</v>
      </c>
      <c r="F75" s="83"/>
      <c r="G75" s="83"/>
      <c r="H75" s="83"/>
      <c r="I75" s="83"/>
      <c r="J75" s="83"/>
      <c r="K75" s="83"/>
      <c r="L75" s="102"/>
      <c r="M75" s="103"/>
      <c r="N75" s="81"/>
      <c r="O75" s="81"/>
      <c r="P75" s="81"/>
      <c r="Q75" s="2"/>
      <c r="R75" s="2"/>
      <c r="S75" s="2"/>
      <c r="T75" s="2"/>
      <c r="U75" s="2"/>
      <c r="V75" s="2"/>
      <c r="W75" s="2"/>
      <c r="X75" s="2"/>
      <c r="Y75" s="2"/>
    </row>
    <row r="76" spans="1:25">
      <c r="A76" s="101"/>
      <c r="B76" s="84" t="s">
        <v>238</v>
      </c>
      <c r="C76" s="113"/>
      <c r="D76" s="113"/>
      <c r="E76" s="114"/>
      <c r="F76" s="83"/>
      <c r="G76" s="83"/>
      <c r="H76" s="83"/>
      <c r="I76" s="83"/>
      <c r="J76" s="83"/>
      <c r="K76" s="83"/>
      <c r="L76" s="102"/>
      <c r="M76" s="103"/>
      <c r="N76" s="81"/>
      <c r="O76" s="81"/>
      <c r="P76" s="81"/>
      <c r="Q76" s="2"/>
      <c r="R76" s="2"/>
      <c r="S76" s="2"/>
      <c r="T76" s="2"/>
      <c r="U76" s="2"/>
      <c r="V76" s="2"/>
      <c r="W76" s="2"/>
      <c r="X76" s="2"/>
      <c r="Y76" s="2"/>
    </row>
    <row r="77" spans="1:25">
      <c r="A77" s="101"/>
      <c r="B77" s="84" t="s">
        <v>239</v>
      </c>
      <c r="C77" s="104"/>
      <c r="D77" s="104"/>
      <c r="E77" s="114"/>
      <c r="F77" s="83"/>
      <c r="G77" s="83"/>
      <c r="H77" s="83"/>
      <c r="I77" s="83"/>
      <c r="J77" s="83"/>
      <c r="K77" s="83"/>
      <c r="L77" s="102"/>
      <c r="M77" s="103"/>
      <c r="N77" s="81"/>
      <c r="O77" s="81"/>
      <c r="P77" s="81"/>
      <c r="Q77" s="2"/>
      <c r="R77" s="2"/>
      <c r="S77" s="2"/>
      <c r="T77" s="2"/>
      <c r="U77" s="2"/>
      <c r="V77" s="2"/>
      <c r="W77" s="2"/>
      <c r="X77" s="2"/>
      <c r="Y77" s="2"/>
    </row>
    <row r="78" spans="1:25">
      <c r="A78" s="101"/>
      <c r="B78" s="105" t="s">
        <v>240</v>
      </c>
      <c r="C78" s="113"/>
      <c r="D78" s="113"/>
      <c r="E78" s="114"/>
      <c r="F78" s="83"/>
      <c r="G78" s="83"/>
      <c r="H78" s="83"/>
      <c r="I78" s="83"/>
      <c r="J78" s="83"/>
      <c r="K78" s="83"/>
      <c r="L78" s="102"/>
      <c r="M78" s="103"/>
      <c r="N78" s="81"/>
      <c r="O78" s="81"/>
      <c r="P78" s="81"/>
      <c r="Q78" s="2"/>
      <c r="R78" s="2"/>
      <c r="S78" s="2"/>
      <c r="T78" s="2"/>
      <c r="U78" s="2"/>
      <c r="V78" s="2"/>
      <c r="W78" s="2"/>
      <c r="X78" s="2"/>
      <c r="Y78" s="2"/>
    </row>
    <row r="79" spans="1:25">
      <c r="A79" s="101"/>
      <c r="B79" s="84" t="s">
        <v>241</v>
      </c>
      <c r="C79" s="85">
        <v>7.183125004391326</v>
      </c>
      <c r="D79" s="85">
        <v>9.6761414885103409</v>
      </c>
      <c r="E79" s="114"/>
      <c r="F79" s="83"/>
      <c r="G79" s="83"/>
      <c r="H79" s="83"/>
      <c r="I79" s="83"/>
      <c r="J79" s="83"/>
      <c r="K79" s="83"/>
      <c r="L79" s="102"/>
      <c r="M79" s="103"/>
      <c r="N79" s="81"/>
      <c r="O79" s="81"/>
      <c r="P79" s="81"/>
      <c r="Q79" s="2"/>
      <c r="R79" s="2"/>
      <c r="S79" s="2"/>
      <c r="T79" s="2"/>
      <c r="U79" s="2"/>
      <c r="V79" s="2"/>
      <c r="W79" s="2"/>
      <c r="X79" s="2"/>
      <c r="Y79" s="2"/>
    </row>
    <row r="80" spans="1:25">
      <c r="A80" s="101"/>
      <c r="B80" s="105" t="s">
        <v>242</v>
      </c>
      <c r="C80" s="113"/>
      <c r="D80" s="113"/>
      <c r="E80" s="114"/>
      <c r="F80" s="83"/>
      <c r="G80" s="83"/>
      <c r="H80" s="83"/>
      <c r="I80" s="83"/>
      <c r="J80" s="83"/>
      <c r="K80" s="83"/>
      <c r="L80" s="102"/>
      <c r="M80" s="103"/>
      <c r="N80" s="81"/>
      <c r="O80" s="81"/>
      <c r="P80" s="81"/>
      <c r="Q80" s="2"/>
      <c r="R80" s="2"/>
      <c r="S80" s="2"/>
      <c r="T80" s="2"/>
      <c r="U80" s="2"/>
      <c r="V80" s="2"/>
      <c r="W80" s="2"/>
      <c r="X80" s="2"/>
      <c r="Y80" s="2"/>
    </row>
    <row r="81" spans="1:25">
      <c r="A81" s="101"/>
      <c r="B81" s="84" t="s">
        <v>124</v>
      </c>
      <c r="C81" s="85">
        <v>109.83429451433614</v>
      </c>
      <c r="D81" s="85">
        <v>394.27195373664739</v>
      </c>
      <c r="E81" s="86">
        <v>690.89857161205805</v>
      </c>
      <c r="F81" s="83"/>
      <c r="G81" s="83"/>
      <c r="H81" s="83"/>
      <c r="I81" s="83"/>
      <c r="J81" s="83"/>
      <c r="K81" s="83"/>
      <c r="L81" s="102"/>
      <c r="M81" s="103"/>
      <c r="N81" s="81"/>
      <c r="O81" s="81"/>
      <c r="P81" s="81"/>
      <c r="Q81" s="2"/>
      <c r="R81" s="2"/>
      <c r="S81" s="2"/>
      <c r="T81" s="2"/>
      <c r="U81" s="2"/>
      <c r="V81" s="2"/>
      <c r="W81" s="2"/>
      <c r="X81" s="2"/>
      <c r="Y81" s="2"/>
    </row>
    <row r="82" spans="1:25">
      <c r="A82" s="101"/>
      <c r="B82" s="84" t="s">
        <v>243</v>
      </c>
      <c r="C82" s="113"/>
      <c r="D82" s="113"/>
      <c r="E82" s="114"/>
      <c r="F82" s="83"/>
      <c r="G82" s="83"/>
      <c r="H82" s="83"/>
      <c r="I82" s="83"/>
      <c r="J82" s="83"/>
      <c r="K82" s="83"/>
      <c r="L82" s="102"/>
      <c r="M82" s="103"/>
      <c r="N82" s="81"/>
      <c r="O82" s="81"/>
      <c r="P82" s="81"/>
      <c r="Q82" s="2"/>
      <c r="R82" s="2"/>
      <c r="S82" s="2"/>
      <c r="T82" s="2"/>
      <c r="U82" s="2"/>
      <c r="V82" s="2"/>
      <c r="W82" s="2"/>
      <c r="X82" s="2"/>
      <c r="Y82" s="2"/>
    </row>
    <row r="83" spans="1:25">
      <c r="A83" s="101"/>
      <c r="B83" s="84" t="s">
        <v>85</v>
      </c>
      <c r="C83" s="85">
        <v>230.43761648410535</v>
      </c>
      <c r="D83" s="85">
        <v>936.76452414059145</v>
      </c>
      <c r="E83" s="86">
        <v>1587.8086566954869</v>
      </c>
      <c r="F83" s="83"/>
      <c r="G83" s="83"/>
      <c r="H83" s="106"/>
      <c r="I83" s="83"/>
      <c r="J83" s="83"/>
      <c r="K83" s="83"/>
      <c r="L83" s="102"/>
      <c r="M83" s="103"/>
      <c r="N83" s="81"/>
      <c r="O83" s="81"/>
      <c r="P83" s="81"/>
      <c r="Q83" s="2"/>
      <c r="R83" s="2"/>
      <c r="S83" s="2"/>
      <c r="T83" s="2"/>
      <c r="U83" s="2"/>
      <c r="V83" s="2"/>
      <c r="W83" s="2"/>
      <c r="X83" s="2"/>
      <c r="Y83" s="2"/>
    </row>
    <row r="84" spans="1:25">
      <c r="A84" s="101"/>
      <c r="B84" s="84" t="s">
        <v>89</v>
      </c>
      <c r="C84" s="85">
        <v>145.03350811020985</v>
      </c>
      <c r="D84" s="85">
        <v>812.09786663225032</v>
      </c>
      <c r="E84" s="86">
        <v>1549.4129497863414</v>
      </c>
      <c r="F84" s="83"/>
      <c r="G84" s="83"/>
      <c r="H84" s="107"/>
      <c r="I84" s="83"/>
      <c r="J84" s="83"/>
      <c r="K84" s="83"/>
      <c r="L84" s="102"/>
      <c r="M84" s="103"/>
      <c r="N84" s="81"/>
      <c r="O84" s="81"/>
      <c r="P84" s="81"/>
      <c r="Q84" s="2"/>
      <c r="R84" s="2"/>
      <c r="S84" s="2"/>
      <c r="T84" s="2"/>
      <c r="U84" s="2"/>
      <c r="V84" s="2"/>
      <c r="W84" s="2"/>
      <c r="X84" s="2"/>
      <c r="Y84" s="2"/>
    </row>
    <row r="85" spans="1:25">
      <c r="A85" s="101"/>
      <c r="B85" s="84" t="s">
        <v>244</v>
      </c>
      <c r="C85" s="113"/>
      <c r="D85" s="113"/>
      <c r="E85" s="114"/>
      <c r="F85" s="83"/>
      <c r="G85" s="83"/>
      <c r="H85" s="83"/>
      <c r="I85" s="83"/>
      <c r="J85" s="83"/>
      <c r="K85" s="83"/>
      <c r="L85" s="102"/>
      <c r="M85" s="103"/>
      <c r="N85" s="81"/>
      <c r="O85" s="81"/>
      <c r="P85" s="81"/>
      <c r="Q85" s="2"/>
      <c r="R85" s="2"/>
      <c r="S85" s="2"/>
      <c r="T85" s="2"/>
      <c r="U85" s="2"/>
      <c r="V85" s="2"/>
      <c r="W85" s="2"/>
      <c r="X85" s="2"/>
      <c r="Y85" s="2"/>
    </row>
    <row r="86" spans="1:25">
      <c r="A86" s="101"/>
      <c r="B86" s="84" t="s">
        <v>120</v>
      </c>
      <c r="C86" s="113"/>
      <c r="D86" s="85">
        <v>555.36206843283344</v>
      </c>
      <c r="E86" s="86">
        <v>781.56875138658984</v>
      </c>
      <c r="F86" s="83"/>
      <c r="G86" s="83"/>
      <c r="H86" s="83"/>
      <c r="I86" s="83"/>
      <c r="J86" s="83"/>
      <c r="K86" s="83"/>
      <c r="L86" s="102"/>
      <c r="M86" s="103"/>
      <c r="N86" s="81"/>
      <c r="O86" s="81"/>
      <c r="P86" s="81"/>
      <c r="Q86" s="2"/>
      <c r="R86" s="2"/>
      <c r="S86" s="2"/>
      <c r="T86" s="2"/>
      <c r="U86" s="2"/>
      <c r="V86" s="2"/>
      <c r="W86" s="2"/>
      <c r="X86" s="2"/>
      <c r="Y86" s="2"/>
    </row>
    <row r="87" spans="1:25">
      <c r="A87" s="101"/>
      <c r="B87" s="84" t="s">
        <v>192</v>
      </c>
      <c r="C87" s="85">
        <v>18.187208127228732</v>
      </c>
      <c r="D87" s="85">
        <v>35.487521029069505</v>
      </c>
      <c r="E87" s="86">
        <v>76.963154865441894</v>
      </c>
      <c r="F87" s="83"/>
      <c r="G87" s="83"/>
      <c r="H87" s="83"/>
      <c r="I87" s="83"/>
      <c r="J87" s="83"/>
      <c r="K87" s="83"/>
      <c r="L87" s="102"/>
      <c r="M87" s="103"/>
      <c r="N87" s="81"/>
      <c r="O87" s="81"/>
      <c r="P87" s="81"/>
      <c r="Q87" s="2"/>
      <c r="R87" s="2"/>
      <c r="S87" s="2"/>
      <c r="T87" s="2"/>
      <c r="U87" s="2"/>
      <c r="V87" s="2"/>
      <c r="W87" s="2"/>
      <c r="X87" s="2"/>
      <c r="Y87" s="2"/>
    </row>
    <row r="88" spans="1:25">
      <c r="A88" s="101"/>
      <c r="B88" s="84" t="s">
        <v>180</v>
      </c>
      <c r="C88" s="85">
        <v>18.901412099947319</v>
      </c>
      <c r="D88" s="85">
        <v>64.899175937683665</v>
      </c>
      <c r="E88" s="86">
        <v>129.67885142298832</v>
      </c>
      <c r="F88" s="83"/>
      <c r="G88" s="83"/>
      <c r="H88" s="83"/>
      <c r="I88" s="83"/>
      <c r="J88" s="83"/>
      <c r="K88" s="83"/>
      <c r="L88" s="102"/>
      <c r="M88" s="103"/>
      <c r="N88" s="81"/>
      <c r="O88" s="81"/>
      <c r="P88" s="81"/>
      <c r="Q88" s="2"/>
      <c r="R88" s="2"/>
      <c r="S88" s="2"/>
      <c r="T88" s="2"/>
      <c r="U88" s="2"/>
      <c r="V88" s="2"/>
      <c r="W88" s="2"/>
      <c r="X88" s="2"/>
      <c r="Y88" s="2"/>
    </row>
    <row r="89" spans="1:25">
      <c r="A89" s="101"/>
      <c r="B89" s="84" t="s">
        <v>178</v>
      </c>
      <c r="C89" s="85">
        <v>20.545051261075663</v>
      </c>
      <c r="D89" s="85">
        <v>40.250713579940864</v>
      </c>
      <c r="E89" s="86">
        <v>130.69090449000208</v>
      </c>
      <c r="F89" s="83"/>
      <c r="G89" s="83"/>
      <c r="H89" s="83"/>
      <c r="I89" s="83"/>
      <c r="J89" s="83"/>
      <c r="K89" s="83"/>
      <c r="L89" s="102"/>
      <c r="M89" s="103"/>
      <c r="N89" s="81"/>
      <c r="O89" s="81"/>
      <c r="P89" s="81"/>
      <c r="Q89" s="2"/>
      <c r="R89" s="2"/>
      <c r="S89" s="2"/>
      <c r="T89" s="2"/>
      <c r="U89" s="2"/>
      <c r="V89" s="2"/>
      <c r="W89" s="2"/>
      <c r="X89" s="2"/>
      <c r="Y89" s="2"/>
    </row>
    <row r="90" spans="1:25">
      <c r="A90" s="101"/>
      <c r="B90" s="84" t="s">
        <v>245</v>
      </c>
      <c r="C90" s="85">
        <v>3.4734740890101676</v>
      </c>
      <c r="D90" s="113"/>
      <c r="E90" s="114"/>
      <c r="F90" s="83"/>
      <c r="G90" s="83"/>
      <c r="H90" s="83"/>
      <c r="I90" s="83"/>
      <c r="J90" s="83"/>
      <c r="K90" s="83"/>
      <c r="L90" s="102"/>
      <c r="M90" s="103"/>
      <c r="N90" s="81"/>
      <c r="O90" s="81"/>
      <c r="P90" s="81"/>
      <c r="Q90" s="2"/>
      <c r="R90" s="2"/>
      <c r="S90" s="2"/>
      <c r="T90" s="2"/>
      <c r="U90" s="2"/>
      <c r="V90" s="2"/>
      <c r="W90" s="2"/>
      <c r="X90" s="2"/>
      <c r="Y90" s="2"/>
    </row>
    <row r="91" spans="1:25">
      <c r="A91" s="101"/>
      <c r="B91" s="84" t="s">
        <v>57</v>
      </c>
      <c r="C91" s="104"/>
      <c r="D91" s="104"/>
      <c r="E91" s="86">
        <v>5160.880324456889</v>
      </c>
      <c r="F91" s="83"/>
      <c r="G91" s="83"/>
      <c r="H91" s="83"/>
      <c r="I91" s="83"/>
      <c r="J91" s="83"/>
      <c r="K91" s="83"/>
      <c r="L91" s="102"/>
      <c r="M91" s="103"/>
      <c r="N91" s="81"/>
      <c r="O91" s="81"/>
      <c r="P91" s="81"/>
      <c r="Q91" s="2"/>
      <c r="R91" s="2"/>
      <c r="S91" s="2"/>
      <c r="T91" s="2"/>
      <c r="U91" s="2"/>
      <c r="V91" s="2"/>
      <c r="W91" s="2"/>
      <c r="X91" s="2"/>
      <c r="Y91" s="2"/>
    </row>
    <row r="92" spans="1:25">
      <c r="A92" s="101"/>
      <c r="B92" s="84" t="s">
        <v>246</v>
      </c>
      <c r="C92" s="113"/>
      <c r="D92" s="113"/>
      <c r="E92" s="114"/>
      <c r="F92" s="83"/>
      <c r="G92" s="83"/>
      <c r="H92" s="83"/>
      <c r="I92" s="83"/>
      <c r="J92" s="83"/>
      <c r="K92" s="83"/>
      <c r="L92" s="102"/>
      <c r="M92" s="103"/>
      <c r="N92" s="81"/>
      <c r="O92" s="81"/>
      <c r="P92" s="81"/>
      <c r="Q92" s="2"/>
      <c r="R92" s="2"/>
      <c r="S92" s="2"/>
      <c r="T92" s="2"/>
      <c r="U92" s="2"/>
      <c r="V92" s="2"/>
      <c r="W92" s="2"/>
      <c r="X92" s="2"/>
      <c r="Y92" s="2"/>
    </row>
    <row r="93" spans="1:25">
      <c r="A93" s="101"/>
      <c r="B93" s="84" t="s">
        <v>79</v>
      </c>
      <c r="C93" s="85">
        <v>38.385416689793303</v>
      </c>
      <c r="D93" s="85">
        <v>644.913660450375</v>
      </c>
      <c r="E93" s="86">
        <v>1715.8877079149909</v>
      </c>
      <c r="F93" s="83"/>
      <c r="G93" s="83"/>
      <c r="H93" s="83"/>
      <c r="I93" s="83"/>
      <c r="J93" s="83"/>
      <c r="K93" s="83"/>
      <c r="L93" s="102"/>
      <c r="M93" s="103"/>
      <c r="N93" s="81"/>
      <c r="O93" s="81"/>
      <c r="P93" s="81"/>
      <c r="Q93" s="2"/>
      <c r="R93" s="2"/>
      <c r="S93" s="2"/>
      <c r="T93" s="2"/>
      <c r="U93" s="2"/>
      <c r="V93" s="2"/>
      <c r="W93" s="2"/>
      <c r="X93" s="2"/>
      <c r="Y93" s="2"/>
    </row>
    <row r="94" spans="1:25">
      <c r="A94" s="101"/>
      <c r="B94" s="84" t="s">
        <v>247</v>
      </c>
      <c r="C94" s="113"/>
      <c r="D94" s="113"/>
      <c r="E94" s="114"/>
      <c r="F94" s="83"/>
      <c r="G94" s="83"/>
      <c r="H94" s="83"/>
      <c r="I94" s="83"/>
      <c r="J94" s="83"/>
      <c r="K94" s="83"/>
      <c r="L94" s="102"/>
      <c r="M94" s="103"/>
      <c r="N94" s="81"/>
      <c r="O94" s="81"/>
      <c r="P94" s="81"/>
      <c r="Q94" s="2"/>
      <c r="R94" s="2"/>
      <c r="S94" s="2"/>
      <c r="T94" s="2"/>
      <c r="U94" s="2"/>
      <c r="V94" s="2"/>
      <c r="W94" s="2"/>
      <c r="X94" s="2"/>
      <c r="Y94" s="2"/>
    </row>
    <row r="95" spans="1:25">
      <c r="A95" s="101"/>
      <c r="B95" s="84" t="s">
        <v>218</v>
      </c>
      <c r="C95" s="104"/>
      <c r="D95" s="104"/>
      <c r="E95" s="86">
        <v>16.662214235921034</v>
      </c>
      <c r="F95" s="83"/>
      <c r="G95" s="83"/>
      <c r="H95" s="83"/>
      <c r="I95" s="83"/>
      <c r="J95" s="83"/>
      <c r="K95" s="83"/>
      <c r="L95" s="102"/>
      <c r="M95" s="103"/>
      <c r="N95" s="81"/>
      <c r="O95" s="81"/>
      <c r="P95" s="81"/>
      <c r="Q95" s="2"/>
      <c r="R95" s="2"/>
      <c r="S95" s="2"/>
      <c r="T95" s="2"/>
      <c r="U95" s="2"/>
      <c r="V95" s="2"/>
      <c r="W95" s="2"/>
      <c r="X95" s="2"/>
      <c r="Y95" s="2"/>
    </row>
    <row r="96" spans="1:25">
      <c r="A96" s="101"/>
      <c r="B96" s="84" t="s">
        <v>63</v>
      </c>
      <c r="C96" s="85">
        <v>577.54231020366444</v>
      </c>
      <c r="D96" s="85">
        <v>1971.8670161521818</v>
      </c>
      <c r="E96" s="86">
        <v>3049.1414911991324</v>
      </c>
      <c r="F96" s="83"/>
      <c r="G96" s="83"/>
      <c r="H96" s="83"/>
      <c r="I96" s="83"/>
      <c r="J96" s="83"/>
      <c r="K96" s="83"/>
      <c r="L96" s="102"/>
      <c r="M96" s="103"/>
      <c r="N96" s="81"/>
      <c r="O96" s="81"/>
      <c r="P96" s="81"/>
      <c r="Q96" s="2"/>
      <c r="R96" s="2"/>
      <c r="S96" s="2"/>
      <c r="T96" s="2"/>
      <c r="U96" s="2"/>
      <c r="V96" s="2"/>
      <c r="W96" s="2"/>
      <c r="X96" s="2"/>
      <c r="Y96" s="2"/>
    </row>
    <row r="97" spans="1:25">
      <c r="A97" s="101"/>
      <c r="B97" s="84" t="s">
        <v>111</v>
      </c>
      <c r="C97" s="85">
        <v>198.44496419263439</v>
      </c>
      <c r="D97" s="85">
        <v>697.99428862701825</v>
      </c>
      <c r="E97" s="86">
        <v>1082.0567570962526</v>
      </c>
      <c r="F97" s="83"/>
      <c r="G97" s="83"/>
      <c r="H97" s="83"/>
      <c r="I97" s="83"/>
      <c r="J97" s="83"/>
      <c r="K97" s="83"/>
      <c r="L97" s="102"/>
      <c r="M97" s="103"/>
      <c r="N97" s="81"/>
      <c r="O97" s="81"/>
      <c r="P97" s="81"/>
      <c r="Q97" s="2"/>
      <c r="R97" s="2"/>
      <c r="S97" s="2"/>
      <c r="T97" s="2"/>
      <c r="U97" s="2"/>
      <c r="V97" s="2"/>
      <c r="W97" s="2"/>
      <c r="X97" s="2"/>
      <c r="Y97" s="2"/>
    </row>
    <row r="98" spans="1:25">
      <c r="A98" s="101"/>
      <c r="B98" s="84" t="s">
        <v>158</v>
      </c>
      <c r="C98" s="113"/>
      <c r="D98" s="113"/>
      <c r="E98" s="86">
        <v>306.39626157851342</v>
      </c>
      <c r="F98" s="83"/>
      <c r="G98" s="83"/>
      <c r="H98" s="83"/>
      <c r="I98" s="83"/>
      <c r="J98" s="83"/>
      <c r="K98" s="83"/>
      <c r="L98" s="102"/>
      <c r="M98" s="103"/>
      <c r="N98" s="81"/>
      <c r="O98" s="81"/>
      <c r="P98" s="81"/>
      <c r="Q98" s="2"/>
      <c r="R98" s="2"/>
      <c r="S98" s="2"/>
      <c r="T98" s="2"/>
      <c r="U98" s="2"/>
      <c r="V98" s="2"/>
      <c r="W98" s="2"/>
      <c r="X98" s="2"/>
      <c r="Y98" s="2"/>
    </row>
    <row r="99" spans="1:25">
      <c r="A99" s="101"/>
      <c r="B99" s="84" t="s">
        <v>248</v>
      </c>
      <c r="C99" s="113"/>
      <c r="D99" s="113"/>
      <c r="E99" s="114"/>
      <c r="F99" s="83"/>
      <c r="G99" s="83"/>
      <c r="H99" s="83"/>
      <c r="I99" s="83"/>
      <c r="J99" s="83"/>
      <c r="K99" s="83"/>
      <c r="L99" s="102"/>
      <c r="M99" s="103"/>
      <c r="N99" s="81"/>
      <c r="O99" s="81"/>
      <c r="P99" s="81"/>
      <c r="Q99" s="2"/>
      <c r="R99" s="2"/>
      <c r="S99" s="2"/>
      <c r="T99" s="2"/>
      <c r="U99" s="2"/>
      <c r="V99" s="2"/>
      <c r="W99" s="2"/>
      <c r="X99" s="2"/>
      <c r="Y99" s="2"/>
    </row>
    <row r="100" spans="1:25">
      <c r="A100" s="101"/>
      <c r="B100" s="84" t="s">
        <v>249</v>
      </c>
      <c r="C100" s="113"/>
      <c r="D100" s="113"/>
      <c r="E100" s="114"/>
      <c r="F100" s="83"/>
      <c r="G100" s="83"/>
      <c r="H100" s="83"/>
      <c r="I100" s="83"/>
      <c r="J100" s="83"/>
      <c r="K100" s="83"/>
      <c r="L100" s="102"/>
      <c r="M100" s="103"/>
      <c r="N100" s="81"/>
      <c r="O100" s="81"/>
      <c r="P100" s="81"/>
      <c r="Q100" s="2"/>
      <c r="R100" s="2"/>
      <c r="S100" s="2"/>
      <c r="T100" s="2"/>
      <c r="U100" s="2"/>
      <c r="V100" s="2"/>
      <c r="W100" s="2"/>
      <c r="X100" s="2"/>
      <c r="Y100" s="2"/>
    </row>
    <row r="101" spans="1:25">
      <c r="A101" s="101"/>
      <c r="B101" s="84" t="s">
        <v>83</v>
      </c>
      <c r="C101" s="85">
        <v>162.56185138577089</v>
      </c>
      <c r="D101" s="85">
        <v>790.69427598545906</v>
      </c>
      <c r="E101" s="86">
        <v>1606.8005732933671</v>
      </c>
      <c r="F101" s="83"/>
      <c r="G101" s="83"/>
      <c r="H101" s="83"/>
      <c r="I101" s="83"/>
      <c r="J101" s="83"/>
      <c r="K101" s="83"/>
      <c r="L101" s="102"/>
      <c r="M101" s="103"/>
      <c r="N101" s="81"/>
      <c r="O101" s="81"/>
      <c r="P101" s="81"/>
      <c r="Q101" s="2"/>
      <c r="R101" s="2"/>
      <c r="S101" s="2"/>
      <c r="T101" s="2"/>
      <c r="U101" s="2"/>
      <c r="V101" s="2"/>
      <c r="W101" s="2"/>
      <c r="X101" s="2"/>
      <c r="Y101" s="2"/>
    </row>
    <row r="102" spans="1:25">
      <c r="A102" s="101"/>
      <c r="B102" s="84" t="s">
        <v>250</v>
      </c>
      <c r="C102" s="113"/>
      <c r="D102" s="113"/>
      <c r="E102" s="114"/>
      <c r="F102" s="83"/>
      <c r="G102" s="83"/>
      <c r="H102" s="83"/>
      <c r="I102" s="83"/>
      <c r="J102" s="83"/>
      <c r="K102" s="83"/>
      <c r="L102" s="102"/>
      <c r="M102" s="103"/>
      <c r="N102" s="81"/>
      <c r="O102" s="81"/>
      <c r="P102" s="81"/>
      <c r="Q102" s="2"/>
      <c r="R102" s="2"/>
      <c r="S102" s="2"/>
      <c r="T102" s="2"/>
      <c r="U102" s="2"/>
      <c r="V102" s="2"/>
      <c r="W102" s="2"/>
      <c r="X102" s="2"/>
      <c r="Y102" s="2"/>
    </row>
    <row r="103" spans="1:25">
      <c r="A103" s="101"/>
      <c r="B103" s="84" t="s">
        <v>95</v>
      </c>
      <c r="C103" s="85">
        <v>284.22618138548137</v>
      </c>
      <c r="D103" s="85">
        <v>992.21146918856743</v>
      </c>
      <c r="E103" s="86">
        <v>1457.0011158923396</v>
      </c>
      <c r="F103" s="83"/>
      <c r="G103" s="83"/>
      <c r="H103" s="83"/>
      <c r="I103" s="83"/>
      <c r="J103" s="83"/>
      <c r="K103" s="83"/>
      <c r="L103" s="102"/>
      <c r="M103" s="103"/>
      <c r="N103" s="81"/>
      <c r="O103" s="81"/>
      <c r="P103" s="81"/>
      <c r="Q103" s="2"/>
      <c r="R103" s="2"/>
      <c r="S103" s="2"/>
      <c r="T103" s="2"/>
      <c r="U103" s="2"/>
      <c r="V103" s="2"/>
      <c r="W103" s="2"/>
      <c r="X103" s="2"/>
      <c r="Y103" s="2"/>
    </row>
    <row r="104" spans="1:25">
      <c r="A104" s="101"/>
      <c r="B104" s="84" t="s">
        <v>222</v>
      </c>
      <c r="C104" s="85">
        <v>3.044256322529665</v>
      </c>
      <c r="D104" s="113"/>
      <c r="E104" s="86">
        <v>10.203137320749999</v>
      </c>
      <c r="F104" s="83"/>
      <c r="G104" s="83"/>
      <c r="H104" s="83"/>
      <c r="I104" s="83"/>
      <c r="J104" s="83"/>
      <c r="K104" s="83"/>
      <c r="L104" s="102"/>
      <c r="M104" s="103"/>
      <c r="N104" s="81"/>
      <c r="O104" s="81"/>
      <c r="P104" s="81"/>
      <c r="Q104" s="2"/>
      <c r="R104" s="2"/>
      <c r="S104" s="2"/>
      <c r="T104" s="2"/>
      <c r="U104" s="2"/>
      <c r="V104" s="2"/>
      <c r="W104" s="2"/>
      <c r="X104" s="2"/>
      <c r="Y104" s="2"/>
    </row>
    <row r="105" spans="1:25">
      <c r="A105" s="101"/>
      <c r="B105" s="84" t="s">
        <v>251</v>
      </c>
      <c r="C105" s="113"/>
      <c r="D105" s="113"/>
      <c r="E105" s="114"/>
      <c r="F105" s="83"/>
      <c r="G105" s="83"/>
      <c r="H105" s="83"/>
      <c r="I105" s="83"/>
      <c r="J105" s="83"/>
      <c r="K105" s="83"/>
      <c r="L105" s="102"/>
      <c r="M105" s="103"/>
      <c r="N105" s="81"/>
      <c r="O105" s="81"/>
      <c r="P105" s="81"/>
      <c r="Q105" s="2"/>
      <c r="R105" s="2"/>
      <c r="S105" s="2"/>
      <c r="T105" s="2"/>
      <c r="U105" s="2"/>
      <c r="V105" s="2"/>
      <c r="W105" s="2"/>
      <c r="X105" s="2"/>
      <c r="Y105" s="2"/>
    </row>
    <row r="106" spans="1:25">
      <c r="A106" s="101"/>
      <c r="B106" s="84" t="s">
        <v>252</v>
      </c>
      <c r="C106" s="113"/>
      <c r="D106" s="113"/>
      <c r="E106" s="114"/>
      <c r="F106" s="83"/>
      <c r="G106" s="83"/>
      <c r="H106" s="83"/>
      <c r="I106" s="83"/>
      <c r="J106" s="83"/>
      <c r="K106" s="83"/>
      <c r="L106" s="102"/>
      <c r="M106" s="103"/>
      <c r="N106" s="81"/>
      <c r="O106" s="81"/>
      <c r="P106" s="81"/>
      <c r="Q106" s="2"/>
      <c r="R106" s="2"/>
      <c r="S106" s="2"/>
      <c r="T106" s="2"/>
      <c r="U106" s="2"/>
      <c r="V106" s="2"/>
      <c r="W106" s="2"/>
      <c r="X106" s="2"/>
      <c r="Y106" s="2"/>
    </row>
    <row r="107" spans="1:25">
      <c r="A107" s="101"/>
      <c r="B107" s="84" t="s">
        <v>198</v>
      </c>
      <c r="C107" s="104"/>
      <c r="D107" s="104"/>
      <c r="E107" s="86">
        <v>52.622905999642107</v>
      </c>
      <c r="F107" s="83"/>
      <c r="G107" s="83"/>
      <c r="H107" s="83"/>
      <c r="I107" s="83"/>
      <c r="J107" s="83"/>
      <c r="K107" s="83"/>
      <c r="L107" s="102"/>
      <c r="M107" s="103"/>
      <c r="N107" s="81"/>
      <c r="O107" s="81"/>
      <c r="P107" s="81"/>
      <c r="Q107" s="2"/>
      <c r="R107" s="2"/>
      <c r="S107" s="2"/>
      <c r="T107" s="2"/>
      <c r="U107" s="2"/>
      <c r="V107" s="2"/>
      <c r="W107" s="2"/>
      <c r="X107" s="2"/>
      <c r="Y107" s="2"/>
    </row>
    <row r="108" spans="1:25">
      <c r="A108" s="101"/>
      <c r="B108" s="84" t="s">
        <v>253</v>
      </c>
      <c r="C108" s="113"/>
      <c r="D108" s="113"/>
      <c r="E108" s="114"/>
      <c r="F108" s="83"/>
      <c r="G108" s="83"/>
      <c r="H108" s="83"/>
      <c r="I108" s="83"/>
      <c r="J108" s="83"/>
      <c r="K108" s="83"/>
      <c r="L108" s="102"/>
      <c r="M108" s="103"/>
      <c r="N108" s="81"/>
      <c r="O108" s="81"/>
      <c r="P108" s="81"/>
      <c r="Q108" s="2"/>
      <c r="R108" s="2"/>
      <c r="S108" s="2"/>
      <c r="T108" s="2"/>
      <c r="U108" s="2"/>
      <c r="V108" s="2"/>
      <c r="W108" s="2"/>
      <c r="X108" s="2"/>
      <c r="Y108" s="2"/>
    </row>
    <row r="109" spans="1:25">
      <c r="A109" s="101"/>
      <c r="B109" s="84" t="s">
        <v>200</v>
      </c>
      <c r="C109" s="85">
        <v>7.9650263514675723</v>
      </c>
      <c r="D109" s="85">
        <v>24.239567393280709</v>
      </c>
      <c r="E109" s="86">
        <v>36.047343763458329</v>
      </c>
      <c r="F109" s="83"/>
      <c r="G109" s="83"/>
      <c r="H109" s="83"/>
      <c r="I109" s="83"/>
      <c r="J109" s="83"/>
      <c r="K109" s="83"/>
      <c r="L109" s="102"/>
      <c r="M109" s="103"/>
      <c r="N109" s="81"/>
      <c r="O109" s="81"/>
      <c r="P109" s="81"/>
      <c r="Q109" s="2"/>
      <c r="R109" s="2"/>
      <c r="S109" s="2"/>
      <c r="T109" s="2"/>
      <c r="U109" s="2"/>
      <c r="V109" s="2"/>
      <c r="W109" s="2"/>
      <c r="X109" s="2"/>
      <c r="Y109" s="2"/>
    </row>
    <row r="110" spans="1:25">
      <c r="A110" s="101"/>
      <c r="B110" s="84" t="s">
        <v>156</v>
      </c>
      <c r="C110" s="85">
        <v>35.343264424552096</v>
      </c>
      <c r="D110" s="85">
        <v>178.36892532658479</v>
      </c>
      <c r="E110" s="86">
        <v>316.10784897786738</v>
      </c>
      <c r="F110" s="83"/>
      <c r="G110" s="83"/>
      <c r="H110" s="83"/>
      <c r="I110" s="83"/>
      <c r="J110" s="83"/>
      <c r="K110" s="83"/>
      <c r="L110" s="102"/>
      <c r="M110" s="103"/>
      <c r="N110" s="81"/>
      <c r="O110" s="81"/>
      <c r="P110" s="81"/>
      <c r="Q110" s="2"/>
      <c r="R110" s="2"/>
      <c r="S110" s="2"/>
      <c r="T110" s="2"/>
      <c r="U110" s="2"/>
      <c r="V110" s="2"/>
      <c r="W110" s="2"/>
      <c r="X110" s="2"/>
      <c r="Y110" s="2"/>
    </row>
    <row r="111" spans="1:25">
      <c r="A111" s="101"/>
      <c r="B111" s="84" t="s">
        <v>226</v>
      </c>
      <c r="C111" s="85">
        <v>1.0628075960430792</v>
      </c>
      <c r="D111" s="85">
        <v>0.7787824885646818</v>
      </c>
      <c r="E111" s="86">
        <v>1.0381994922795261</v>
      </c>
      <c r="F111" s="83"/>
      <c r="G111" s="83"/>
      <c r="H111" s="83"/>
      <c r="I111" s="83"/>
      <c r="J111" s="83"/>
      <c r="K111" s="83"/>
      <c r="L111" s="102"/>
      <c r="M111" s="103"/>
      <c r="N111" s="81"/>
      <c r="O111" s="81"/>
      <c r="P111" s="81"/>
      <c r="Q111" s="2"/>
      <c r="R111" s="2"/>
      <c r="S111" s="2"/>
      <c r="T111" s="2"/>
      <c r="U111" s="2"/>
      <c r="V111" s="2"/>
      <c r="W111" s="2"/>
      <c r="X111" s="2"/>
      <c r="Y111" s="2"/>
    </row>
    <row r="112" spans="1:25">
      <c r="A112" s="101"/>
      <c r="B112" s="84" t="s">
        <v>184</v>
      </c>
      <c r="C112" s="85">
        <v>14.401538534094076</v>
      </c>
      <c r="D112" s="85">
        <v>26.0840663368352</v>
      </c>
      <c r="E112" s="86">
        <v>120.93017788482999</v>
      </c>
      <c r="F112" s="83"/>
      <c r="G112" s="83"/>
      <c r="H112" s="83"/>
      <c r="I112" s="83"/>
      <c r="J112" s="83"/>
      <c r="K112" s="83"/>
      <c r="L112" s="102"/>
      <c r="M112" s="103"/>
      <c r="N112" s="81"/>
      <c r="O112" s="81"/>
      <c r="P112" s="81"/>
      <c r="Q112" s="2"/>
      <c r="R112" s="2"/>
      <c r="S112" s="2"/>
      <c r="T112" s="2"/>
      <c r="U112" s="2"/>
      <c r="V112" s="2"/>
      <c r="W112" s="2"/>
      <c r="X112" s="2"/>
      <c r="Y112" s="2"/>
    </row>
    <row r="113" spans="1:25">
      <c r="A113" s="101"/>
      <c r="B113" s="84" t="s">
        <v>97</v>
      </c>
      <c r="C113" s="85">
        <v>156.41507807523885</v>
      </c>
      <c r="D113" s="85">
        <v>484.46067931109985</v>
      </c>
      <c r="E113" s="86">
        <v>1425.6336820663162</v>
      </c>
      <c r="F113" s="83"/>
      <c r="G113" s="83"/>
      <c r="H113" s="83"/>
      <c r="I113" s="83"/>
      <c r="J113" s="83"/>
      <c r="K113" s="83"/>
      <c r="L113" s="102"/>
      <c r="M113" s="103"/>
      <c r="N113" s="81"/>
      <c r="O113" s="81"/>
      <c r="P113" s="81"/>
      <c r="Q113" s="2"/>
      <c r="R113" s="2"/>
      <c r="S113" s="2"/>
      <c r="T113" s="2"/>
      <c r="U113" s="2"/>
      <c r="V113" s="2"/>
      <c r="W113" s="2"/>
      <c r="X113" s="2"/>
      <c r="Y113" s="2"/>
    </row>
    <row r="114" spans="1:25">
      <c r="A114" s="101"/>
      <c r="B114" s="84" t="s">
        <v>154</v>
      </c>
      <c r="C114" s="85">
        <v>51.689428825562167</v>
      </c>
      <c r="D114" s="85">
        <v>35.720332238878399</v>
      </c>
      <c r="E114" s="86">
        <v>334.70977668908245</v>
      </c>
      <c r="F114" s="83"/>
      <c r="G114" s="83"/>
      <c r="H114" s="83"/>
      <c r="I114" s="83"/>
      <c r="J114" s="83"/>
      <c r="K114" s="83"/>
      <c r="L114" s="102"/>
      <c r="M114" s="103"/>
      <c r="N114" s="81"/>
      <c r="O114" s="81"/>
      <c r="P114" s="81"/>
      <c r="Q114" s="2"/>
      <c r="R114" s="2"/>
      <c r="S114" s="2"/>
      <c r="T114" s="2"/>
      <c r="U114" s="2"/>
      <c r="V114" s="2"/>
      <c r="W114" s="2"/>
      <c r="X114" s="2"/>
      <c r="Y114" s="2"/>
    </row>
    <row r="115" spans="1:25">
      <c r="A115" s="101"/>
      <c r="B115" s="84" t="s">
        <v>67</v>
      </c>
      <c r="C115" s="85">
        <v>583.85849043932035</v>
      </c>
      <c r="D115" s="85">
        <v>1721.9176057792681</v>
      </c>
      <c r="E115" s="86">
        <v>2809.9120489240518</v>
      </c>
      <c r="F115" s="83"/>
      <c r="G115" s="83"/>
      <c r="H115" s="83"/>
      <c r="I115" s="83"/>
      <c r="J115" s="83"/>
      <c r="K115" s="83"/>
      <c r="L115" s="102"/>
      <c r="M115" s="103"/>
      <c r="N115" s="81"/>
      <c r="O115" s="81"/>
      <c r="P115" s="81"/>
      <c r="Q115" s="2"/>
      <c r="R115" s="2"/>
      <c r="S115" s="2"/>
      <c r="T115" s="2"/>
      <c r="U115" s="2"/>
      <c r="V115" s="2"/>
      <c r="W115" s="2"/>
      <c r="X115" s="2"/>
      <c r="Y115" s="2"/>
    </row>
    <row r="116" spans="1:25">
      <c r="A116" s="101"/>
      <c r="B116" s="84" t="s">
        <v>77</v>
      </c>
      <c r="C116" s="85">
        <v>274.5790476395938</v>
      </c>
      <c r="D116" s="85">
        <v>927.44353752934296</v>
      </c>
      <c r="E116" s="86">
        <v>1903.7315050432949</v>
      </c>
      <c r="F116" s="83"/>
      <c r="G116" s="83"/>
      <c r="H116" s="83"/>
      <c r="I116" s="83"/>
      <c r="J116" s="83"/>
      <c r="K116" s="83"/>
      <c r="L116" s="102"/>
      <c r="M116" s="103"/>
      <c r="N116" s="81"/>
      <c r="O116" s="81"/>
      <c r="P116" s="81"/>
      <c r="Q116" s="2"/>
      <c r="R116" s="2"/>
      <c r="S116" s="2"/>
      <c r="T116" s="2"/>
      <c r="U116" s="2"/>
      <c r="V116" s="2"/>
      <c r="W116" s="2"/>
      <c r="X116" s="2"/>
      <c r="Y116" s="2"/>
    </row>
    <row r="117" spans="1:25">
      <c r="A117" s="101"/>
      <c r="B117" s="84" t="s">
        <v>105</v>
      </c>
      <c r="C117" s="85">
        <v>238.33103714344574</v>
      </c>
      <c r="D117" s="85">
        <v>688.73148799911826</v>
      </c>
      <c r="E117" s="86">
        <v>1149.8952887759981</v>
      </c>
      <c r="F117" s="83"/>
      <c r="G117" s="83"/>
      <c r="H117" s="83"/>
      <c r="I117" s="83"/>
      <c r="J117" s="83"/>
      <c r="K117" s="83"/>
      <c r="L117" s="102"/>
      <c r="M117" s="103"/>
      <c r="N117" s="81"/>
      <c r="O117" s="81"/>
      <c r="P117" s="81"/>
      <c r="Q117" s="2"/>
      <c r="R117" s="2"/>
      <c r="S117" s="2"/>
      <c r="T117" s="2"/>
      <c r="U117" s="2"/>
      <c r="V117" s="2"/>
      <c r="W117" s="2"/>
      <c r="X117" s="2"/>
      <c r="Y117" s="2"/>
    </row>
    <row r="118" spans="1:25">
      <c r="A118" s="101"/>
      <c r="B118" s="84" t="s">
        <v>186</v>
      </c>
      <c r="C118" s="85">
        <v>33.210255304142279</v>
      </c>
      <c r="D118" s="85">
        <v>100.3254529955577</v>
      </c>
      <c r="E118" s="86">
        <v>117.47663897623723</v>
      </c>
      <c r="F118" s="83"/>
      <c r="G118" s="83"/>
      <c r="H118" s="83"/>
      <c r="I118" s="83"/>
      <c r="J118" s="83"/>
      <c r="K118" s="83"/>
      <c r="L118" s="102"/>
      <c r="M118" s="103"/>
      <c r="N118" s="81"/>
      <c r="O118" s="81"/>
      <c r="P118" s="81"/>
      <c r="Q118" s="2"/>
      <c r="R118" s="2"/>
      <c r="S118" s="2"/>
      <c r="T118" s="2"/>
      <c r="U118" s="2"/>
      <c r="V118" s="2"/>
      <c r="W118" s="2"/>
      <c r="X118" s="2"/>
      <c r="Y118" s="2"/>
    </row>
    <row r="119" spans="1:25">
      <c r="A119" s="101"/>
      <c r="B119" s="84" t="s">
        <v>73</v>
      </c>
      <c r="C119" s="85">
        <v>376.63954234996106</v>
      </c>
      <c r="D119" s="85">
        <v>1274.0260403033612</v>
      </c>
      <c r="E119" s="86">
        <v>2045.9258661904407</v>
      </c>
      <c r="F119" s="83"/>
      <c r="G119" s="83"/>
      <c r="H119" s="83"/>
      <c r="I119" s="83"/>
      <c r="J119" s="83"/>
      <c r="K119" s="83"/>
      <c r="L119" s="102"/>
      <c r="M119" s="103"/>
      <c r="N119" s="81"/>
      <c r="O119" s="81"/>
      <c r="P119" s="81"/>
      <c r="Q119" s="2"/>
      <c r="R119" s="2"/>
      <c r="S119" s="2"/>
      <c r="T119" s="2"/>
      <c r="U119" s="2"/>
      <c r="V119" s="2"/>
      <c r="W119" s="2"/>
      <c r="X119" s="2"/>
      <c r="Y119" s="2"/>
    </row>
    <row r="120" spans="1:25">
      <c r="A120" s="101"/>
      <c r="B120" s="84" t="s">
        <v>166</v>
      </c>
      <c r="C120" s="85">
        <v>28.822827361719256</v>
      </c>
      <c r="D120" s="85">
        <v>59.067620963390112</v>
      </c>
      <c r="E120" s="86">
        <v>216.65425040250844</v>
      </c>
      <c r="F120" s="83"/>
      <c r="G120" s="83"/>
      <c r="H120" s="83"/>
      <c r="I120" s="83"/>
      <c r="J120" s="83"/>
      <c r="K120" s="83"/>
      <c r="L120" s="102"/>
      <c r="M120" s="103"/>
      <c r="N120" s="81"/>
      <c r="O120" s="81"/>
      <c r="P120" s="81"/>
      <c r="Q120" s="2"/>
      <c r="R120" s="2"/>
      <c r="S120" s="2"/>
      <c r="T120" s="2"/>
      <c r="U120" s="2"/>
      <c r="V120" s="2"/>
      <c r="W120" s="2"/>
      <c r="X120" s="2"/>
      <c r="Y120" s="2"/>
    </row>
    <row r="121" spans="1:25">
      <c r="A121" s="101"/>
      <c r="B121" s="84" t="s">
        <v>75</v>
      </c>
      <c r="C121" s="85">
        <v>56.212717250410279</v>
      </c>
      <c r="D121" s="85">
        <v>495.60634853897636</v>
      </c>
      <c r="E121" s="86">
        <v>1904.6823728383999</v>
      </c>
      <c r="F121" s="83"/>
      <c r="G121" s="83"/>
      <c r="H121" s="83"/>
      <c r="I121" s="83"/>
      <c r="J121" s="83"/>
      <c r="K121" s="83"/>
      <c r="L121" s="102"/>
      <c r="M121" s="103"/>
      <c r="N121" s="81"/>
      <c r="O121" s="81"/>
      <c r="P121" s="81"/>
      <c r="Q121" s="2"/>
      <c r="R121" s="2"/>
      <c r="S121" s="2"/>
      <c r="T121" s="2"/>
      <c r="U121" s="2"/>
      <c r="V121" s="2"/>
      <c r="W121" s="2"/>
      <c r="X121" s="2"/>
      <c r="Y121" s="2"/>
    </row>
    <row r="122" spans="1:25">
      <c r="A122" s="101"/>
      <c r="B122" s="84" t="s">
        <v>254</v>
      </c>
      <c r="C122" s="113"/>
      <c r="D122" s="113"/>
      <c r="E122" s="114"/>
      <c r="F122" s="83"/>
      <c r="G122" s="83"/>
      <c r="H122" s="83"/>
      <c r="I122" s="83"/>
      <c r="J122" s="83"/>
      <c r="K122" s="83"/>
      <c r="L122" s="102"/>
      <c r="M122" s="103"/>
      <c r="N122" s="81"/>
      <c r="O122" s="81"/>
      <c r="P122" s="81"/>
      <c r="Q122" s="2"/>
      <c r="R122" s="2"/>
      <c r="S122" s="2"/>
      <c r="T122" s="2"/>
      <c r="U122" s="2"/>
      <c r="V122" s="2"/>
      <c r="W122" s="2"/>
      <c r="X122" s="2"/>
      <c r="Y122" s="2"/>
    </row>
    <row r="123" spans="1:25">
      <c r="A123" s="101"/>
      <c r="B123" s="84" t="s">
        <v>35</v>
      </c>
      <c r="C123" s="85">
        <v>5533.4482729049187</v>
      </c>
      <c r="D123" s="85">
        <v>10246.627822159668</v>
      </c>
      <c r="E123" s="86">
        <v>26112.523300062963</v>
      </c>
      <c r="F123" s="83"/>
      <c r="G123" s="83"/>
      <c r="H123" s="83"/>
      <c r="I123" s="83"/>
      <c r="J123" s="83"/>
      <c r="K123" s="83"/>
      <c r="L123" s="102"/>
      <c r="M123" s="103"/>
      <c r="N123" s="81"/>
      <c r="O123" s="81"/>
      <c r="P123" s="81"/>
      <c r="Q123" s="2"/>
      <c r="R123" s="2"/>
      <c r="S123" s="2"/>
      <c r="T123" s="2"/>
      <c r="U123" s="2"/>
      <c r="V123" s="2"/>
      <c r="W123" s="2"/>
      <c r="X123" s="2"/>
      <c r="Y123" s="2"/>
    </row>
    <row r="124" spans="1:25">
      <c r="A124" s="101"/>
      <c r="B124" s="84" t="s">
        <v>255</v>
      </c>
      <c r="C124" s="113"/>
      <c r="D124" s="113"/>
      <c r="E124" s="114"/>
      <c r="F124" s="83"/>
      <c r="G124" s="83"/>
      <c r="H124" s="83"/>
      <c r="I124" s="83"/>
      <c r="J124" s="83"/>
      <c r="K124" s="83"/>
      <c r="L124" s="102"/>
      <c r="M124" s="103"/>
      <c r="N124" s="81"/>
      <c r="O124" s="81"/>
      <c r="P124" s="81"/>
      <c r="Q124" s="2"/>
      <c r="R124" s="2"/>
      <c r="S124" s="2"/>
      <c r="T124" s="2"/>
      <c r="U124" s="2"/>
      <c r="V124" s="2"/>
      <c r="W124" s="2"/>
      <c r="X124" s="2"/>
      <c r="Y124" s="2"/>
    </row>
    <row r="125" spans="1:25">
      <c r="A125" s="101"/>
      <c r="B125" s="84" t="s">
        <v>256</v>
      </c>
      <c r="C125" s="113"/>
      <c r="D125" s="113"/>
      <c r="E125" s="114"/>
      <c r="F125" s="83"/>
      <c r="G125" s="83"/>
      <c r="H125" s="83"/>
      <c r="I125" s="83"/>
      <c r="J125" s="83"/>
      <c r="K125" s="83"/>
      <c r="L125" s="102"/>
      <c r="M125" s="103"/>
      <c r="N125" s="81"/>
      <c r="O125" s="81"/>
      <c r="P125" s="81"/>
      <c r="Q125" s="2"/>
      <c r="R125" s="2"/>
      <c r="S125" s="2"/>
      <c r="T125" s="2"/>
      <c r="U125" s="2"/>
      <c r="V125" s="2"/>
      <c r="W125" s="2"/>
      <c r="X125" s="2"/>
      <c r="Y125" s="2"/>
    </row>
    <row r="126" spans="1:25">
      <c r="A126" s="101"/>
      <c r="B126" s="84" t="s">
        <v>257</v>
      </c>
      <c r="C126" s="113"/>
      <c r="D126" s="113"/>
      <c r="E126" s="114"/>
      <c r="F126" s="83"/>
      <c r="G126" s="83"/>
      <c r="H126" s="83"/>
      <c r="I126" s="83"/>
      <c r="J126" s="83"/>
      <c r="K126" s="83"/>
      <c r="L126" s="102"/>
      <c r="M126" s="103"/>
      <c r="N126" s="81"/>
      <c r="O126" s="81"/>
      <c r="P126" s="81"/>
      <c r="Q126" s="2"/>
      <c r="R126" s="2"/>
      <c r="S126" s="2"/>
      <c r="T126" s="2"/>
      <c r="U126" s="2"/>
      <c r="V126" s="2"/>
      <c r="W126" s="2"/>
      <c r="X126" s="2"/>
      <c r="Y126" s="2"/>
    </row>
    <row r="127" spans="1:25">
      <c r="A127" s="101"/>
      <c r="B127" s="84" t="s">
        <v>152</v>
      </c>
      <c r="C127" s="85">
        <v>44.046306446791455</v>
      </c>
      <c r="D127" s="85">
        <v>123.56418076533336</v>
      </c>
      <c r="E127" s="86">
        <v>361.60444734269919</v>
      </c>
      <c r="F127" s="83"/>
      <c r="G127" s="83"/>
      <c r="H127" s="83"/>
      <c r="I127" s="83"/>
      <c r="J127" s="83"/>
      <c r="K127" s="83"/>
      <c r="L127" s="102"/>
      <c r="M127" s="103"/>
      <c r="N127" s="81"/>
      <c r="O127" s="81"/>
      <c r="P127" s="81"/>
      <c r="Q127" s="2"/>
      <c r="R127" s="2"/>
      <c r="S127" s="2"/>
      <c r="T127" s="2"/>
      <c r="U127" s="2"/>
      <c r="V127" s="2"/>
      <c r="W127" s="2"/>
      <c r="X127" s="2"/>
      <c r="Y127" s="2"/>
    </row>
    <row r="128" spans="1:25">
      <c r="A128" s="101"/>
      <c r="B128" s="84" t="s">
        <v>258</v>
      </c>
      <c r="C128" s="113"/>
      <c r="D128" s="113"/>
      <c r="E128" s="114"/>
      <c r="F128" s="83"/>
      <c r="G128" s="83"/>
      <c r="H128" s="83"/>
      <c r="I128" s="83"/>
      <c r="J128" s="83"/>
      <c r="K128" s="83"/>
      <c r="L128" s="102"/>
      <c r="M128" s="103"/>
      <c r="N128" s="81"/>
      <c r="O128" s="81"/>
      <c r="P128" s="81"/>
      <c r="Q128" s="2"/>
      <c r="R128" s="2"/>
      <c r="S128" s="2"/>
      <c r="T128" s="2"/>
      <c r="U128" s="2"/>
      <c r="V128" s="2"/>
      <c r="W128" s="2"/>
      <c r="X128" s="2"/>
      <c r="Y128" s="2"/>
    </row>
    <row r="129" spans="1:25">
      <c r="A129" s="101"/>
      <c r="B129" s="84" t="s">
        <v>103</v>
      </c>
      <c r="C129" s="85">
        <v>250.78419986482757</v>
      </c>
      <c r="D129" s="85">
        <v>497.76732968598901</v>
      </c>
      <c r="E129" s="86">
        <v>1279.937486341795</v>
      </c>
      <c r="F129" s="83"/>
      <c r="G129" s="83"/>
      <c r="H129" s="83"/>
      <c r="I129" s="83"/>
      <c r="J129" s="83"/>
      <c r="K129" s="83"/>
      <c r="L129" s="102"/>
      <c r="M129" s="103"/>
      <c r="N129" s="81"/>
      <c r="O129" s="81"/>
      <c r="P129" s="81"/>
      <c r="Q129" s="2"/>
      <c r="R129" s="2"/>
      <c r="S129" s="2"/>
      <c r="T129" s="2"/>
      <c r="U129" s="2"/>
      <c r="V129" s="2"/>
      <c r="W129" s="2"/>
      <c r="X129" s="2"/>
      <c r="Y129" s="2"/>
    </row>
    <row r="130" spans="1:25">
      <c r="A130" s="101"/>
      <c r="B130" s="84" t="s">
        <v>208</v>
      </c>
      <c r="C130" s="113"/>
      <c r="D130" s="113"/>
      <c r="E130" s="86">
        <v>23.548018122539052</v>
      </c>
      <c r="F130" s="83"/>
      <c r="G130" s="83"/>
      <c r="H130" s="83"/>
      <c r="I130" s="83"/>
      <c r="J130" s="83"/>
      <c r="K130" s="83"/>
      <c r="L130" s="102"/>
      <c r="M130" s="103"/>
      <c r="N130" s="81"/>
      <c r="O130" s="81"/>
      <c r="P130" s="81"/>
      <c r="Q130" s="2"/>
      <c r="R130" s="2"/>
      <c r="S130" s="2"/>
      <c r="T130" s="2"/>
      <c r="U130" s="2"/>
      <c r="V130" s="2"/>
      <c r="W130" s="2"/>
      <c r="X130" s="2"/>
      <c r="Y130" s="2"/>
    </row>
    <row r="131" spans="1:25">
      <c r="A131" s="101"/>
      <c r="B131" s="105" t="s">
        <v>39</v>
      </c>
      <c r="C131" s="104"/>
      <c r="D131" s="104"/>
      <c r="E131" s="86">
        <v>13138.040163713766</v>
      </c>
      <c r="F131" s="83"/>
      <c r="G131" s="83"/>
      <c r="H131" s="83"/>
      <c r="I131" s="83"/>
      <c r="J131" s="83"/>
      <c r="K131" s="83"/>
      <c r="L131" s="102"/>
      <c r="M131" s="103"/>
      <c r="N131" s="81"/>
      <c r="O131" s="81"/>
      <c r="P131" s="81"/>
      <c r="Q131" s="2"/>
      <c r="R131" s="2"/>
      <c r="S131" s="2"/>
      <c r="T131" s="2"/>
      <c r="U131" s="2"/>
      <c r="V131" s="2"/>
      <c r="W131" s="2"/>
      <c r="X131" s="2"/>
      <c r="Y131" s="2"/>
    </row>
    <row r="132" spans="1:25">
      <c r="A132" s="101"/>
      <c r="B132" s="105" t="s">
        <v>176</v>
      </c>
      <c r="C132" s="85">
        <v>20.043455561434548</v>
      </c>
      <c r="D132" s="85">
        <v>38.234753749117587</v>
      </c>
      <c r="E132" s="86">
        <v>130.69107747206604</v>
      </c>
      <c r="F132" s="83"/>
      <c r="G132" s="83"/>
      <c r="H132" s="83"/>
      <c r="I132" s="83"/>
      <c r="J132" s="83"/>
      <c r="K132" s="83"/>
      <c r="L132" s="102"/>
      <c r="M132" s="103"/>
      <c r="N132" s="81"/>
      <c r="O132" s="81"/>
      <c r="P132" s="81"/>
      <c r="Q132" s="2"/>
      <c r="R132" s="2"/>
      <c r="S132" s="2"/>
      <c r="T132" s="2"/>
      <c r="U132" s="2"/>
      <c r="V132" s="2"/>
      <c r="W132" s="2"/>
      <c r="X132" s="2"/>
      <c r="Y132" s="2"/>
    </row>
    <row r="133" spans="1:25">
      <c r="A133" s="101"/>
      <c r="B133" s="84" t="s">
        <v>259</v>
      </c>
      <c r="C133" s="113"/>
      <c r="D133" s="113"/>
      <c r="E133" s="114"/>
      <c r="F133" s="83"/>
      <c r="G133" s="83"/>
      <c r="H133" s="83"/>
      <c r="I133" s="83"/>
      <c r="J133" s="83"/>
      <c r="K133" s="83"/>
      <c r="L133" s="102"/>
      <c r="M133" s="103"/>
      <c r="N133" s="81"/>
      <c r="O133" s="81"/>
      <c r="P133" s="81"/>
      <c r="Q133" s="2"/>
      <c r="R133" s="2"/>
      <c r="S133" s="2"/>
      <c r="T133" s="2"/>
      <c r="U133" s="2"/>
      <c r="V133" s="2"/>
      <c r="W133" s="2"/>
      <c r="X133" s="2"/>
      <c r="Y133" s="2"/>
    </row>
    <row r="134" spans="1:25">
      <c r="A134" s="101"/>
      <c r="B134" s="84" t="s">
        <v>260</v>
      </c>
      <c r="C134" s="113"/>
      <c r="D134" s="113"/>
      <c r="E134" s="114"/>
      <c r="F134" s="83"/>
      <c r="G134" s="83"/>
      <c r="H134" s="83"/>
      <c r="I134" s="83"/>
      <c r="J134" s="83"/>
      <c r="K134" s="83"/>
      <c r="L134" s="102"/>
      <c r="M134" s="103"/>
      <c r="N134" s="81"/>
      <c r="O134" s="81"/>
      <c r="P134" s="81"/>
      <c r="Q134" s="2"/>
      <c r="R134" s="2"/>
      <c r="S134" s="2"/>
      <c r="T134" s="2"/>
      <c r="U134" s="2"/>
      <c r="V134" s="2"/>
      <c r="W134" s="2"/>
      <c r="X134" s="2"/>
      <c r="Y134" s="2"/>
    </row>
    <row r="135" spans="1:25">
      <c r="A135" s="101"/>
      <c r="B135" s="84" t="s">
        <v>91</v>
      </c>
      <c r="C135" s="85">
        <v>204.21252710970927</v>
      </c>
      <c r="D135" s="85">
        <v>609.82531705944893</v>
      </c>
      <c r="E135" s="86">
        <v>1504.6201658538866</v>
      </c>
      <c r="F135" s="83"/>
      <c r="G135" s="83"/>
      <c r="H135" s="83"/>
      <c r="I135" s="83"/>
      <c r="J135" s="83"/>
      <c r="K135" s="83"/>
      <c r="L135" s="102"/>
      <c r="M135" s="103"/>
      <c r="N135" s="81"/>
      <c r="O135" s="81"/>
      <c r="P135" s="81"/>
      <c r="Q135" s="2"/>
      <c r="R135" s="2"/>
      <c r="S135" s="2"/>
      <c r="T135" s="2"/>
      <c r="U135" s="2"/>
      <c r="V135" s="2"/>
      <c r="W135" s="2"/>
      <c r="X135" s="2"/>
      <c r="Y135" s="2"/>
    </row>
    <row r="136" spans="1:25">
      <c r="A136" s="101"/>
      <c r="B136" s="84" t="s">
        <v>261</v>
      </c>
      <c r="C136" s="113"/>
      <c r="D136" s="113"/>
      <c r="E136" s="114"/>
      <c r="F136" s="83"/>
      <c r="G136" s="83"/>
      <c r="H136" s="83"/>
      <c r="I136" s="83"/>
      <c r="J136" s="83"/>
      <c r="K136" s="83"/>
      <c r="L136" s="102"/>
      <c r="M136" s="103"/>
      <c r="N136" s="81"/>
      <c r="O136" s="81"/>
      <c r="P136" s="81"/>
      <c r="Q136" s="2"/>
      <c r="R136" s="2"/>
      <c r="S136" s="2"/>
      <c r="T136" s="2"/>
      <c r="U136" s="2"/>
      <c r="V136" s="2"/>
      <c r="W136" s="2"/>
      <c r="X136" s="2"/>
      <c r="Y136" s="2"/>
    </row>
    <row r="137" spans="1:25">
      <c r="A137" s="101"/>
      <c r="B137" s="84" t="s">
        <v>262</v>
      </c>
      <c r="C137" s="113"/>
      <c r="D137" s="113"/>
      <c r="E137" s="114"/>
      <c r="F137" s="83"/>
      <c r="G137" s="83"/>
      <c r="H137" s="83"/>
      <c r="I137" s="83"/>
      <c r="J137" s="83"/>
      <c r="K137" s="83"/>
      <c r="L137" s="102"/>
      <c r="M137" s="103"/>
      <c r="N137" s="81"/>
      <c r="O137" s="81"/>
      <c r="P137" s="81"/>
      <c r="Q137" s="2"/>
      <c r="R137" s="2"/>
      <c r="S137" s="2"/>
      <c r="T137" s="2"/>
      <c r="U137" s="2"/>
      <c r="V137" s="2"/>
      <c r="W137" s="2"/>
      <c r="X137" s="2"/>
      <c r="Y137" s="2"/>
    </row>
    <row r="138" spans="1:25">
      <c r="A138" s="101"/>
      <c r="B138" s="84" t="s">
        <v>148</v>
      </c>
      <c r="C138" s="113"/>
      <c r="D138" s="85">
        <v>180.20690569156216</v>
      </c>
      <c r="E138" s="86">
        <v>396.42058492679865</v>
      </c>
      <c r="F138" s="83"/>
      <c r="G138" s="83"/>
      <c r="H138" s="83"/>
      <c r="I138" s="83"/>
      <c r="J138" s="83"/>
      <c r="K138" s="83"/>
      <c r="L138" s="102"/>
      <c r="M138" s="103"/>
      <c r="N138" s="81"/>
      <c r="O138" s="81"/>
      <c r="P138" s="81"/>
      <c r="Q138" s="2"/>
      <c r="R138" s="2"/>
      <c r="S138" s="2"/>
      <c r="T138" s="2"/>
      <c r="U138" s="2"/>
      <c r="V138" s="2"/>
      <c r="W138" s="2"/>
      <c r="X138" s="2"/>
      <c r="Y138" s="2"/>
    </row>
    <row r="139" spans="1:25">
      <c r="A139" s="101"/>
      <c r="B139" s="84" t="s">
        <v>150</v>
      </c>
      <c r="C139" s="85">
        <v>55.324436967648012</v>
      </c>
      <c r="D139" s="85">
        <v>180.72425291434953</v>
      </c>
      <c r="E139" s="86">
        <v>370.94437513700797</v>
      </c>
      <c r="F139" s="83"/>
      <c r="G139" s="83"/>
      <c r="H139" s="83"/>
      <c r="I139" s="83"/>
      <c r="J139" s="83"/>
      <c r="K139" s="83"/>
      <c r="L139" s="102"/>
      <c r="M139" s="103"/>
      <c r="N139" s="81"/>
      <c r="O139" s="81"/>
      <c r="P139" s="81"/>
      <c r="Q139" s="2"/>
      <c r="R139" s="2"/>
      <c r="S139" s="2"/>
      <c r="T139" s="2"/>
      <c r="U139" s="2"/>
      <c r="V139" s="2"/>
      <c r="W139" s="2"/>
      <c r="X139" s="2"/>
      <c r="Y139" s="2"/>
    </row>
    <row r="140" spans="1:25">
      <c r="A140" s="101"/>
      <c r="B140" s="84" t="s">
        <v>263</v>
      </c>
      <c r="C140" s="113"/>
      <c r="D140" s="113"/>
      <c r="E140" s="114"/>
      <c r="F140" s="83"/>
      <c r="G140" s="83"/>
      <c r="H140" s="83"/>
      <c r="I140" s="83"/>
      <c r="J140" s="83"/>
      <c r="K140" s="83"/>
      <c r="L140" s="102"/>
      <c r="M140" s="103"/>
      <c r="N140" s="81"/>
      <c r="O140" s="81"/>
      <c r="P140" s="81"/>
      <c r="Q140" s="2"/>
      <c r="R140" s="2"/>
      <c r="S140" s="2"/>
      <c r="T140" s="2"/>
      <c r="U140" s="2"/>
      <c r="V140" s="2"/>
      <c r="W140" s="2"/>
      <c r="X140" s="2"/>
      <c r="Y140" s="2"/>
    </row>
    <row r="141" spans="1:25">
      <c r="A141" s="101"/>
      <c r="B141" s="84" t="s">
        <v>130</v>
      </c>
      <c r="C141" s="85">
        <v>5.5121828350598285</v>
      </c>
      <c r="D141" s="85">
        <v>29.351009990533246</v>
      </c>
      <c r="E141" s="86">
        <v>646.29073360398797</v>
      </c>
      <c r="F141" s="83"/>
      <c r="G141" s="83"/>
      <c r="H141" s="83"/>
      <c r="I141" s="83"/>
      <c r="J141" s="83"/>
      <c r="K141" s="83"/>
      <c r="L141" s="102"/>
      <c r="M141" s="103"/>
      <c r="N141" s="81"/>
      <c r="O141" s="81"/>
      <c r="P141" s="81"/>
      <c r="Q141" s="2"/>
      <c r="R141" s="2"/>
      <c r="S141" s="2"/>
      <c r="T141" s="2"/>
      <c r="U141" s="2"/>
      <c r="V141" s="2"/>
      <c r="W141" s="2"/>
      <c r="X141" s="2"/>
      <c r="Y141" s="2"/>
    </row>
    <row r="142" spans="1:25">
      <c r="A142" s="101"/>
      <c r="B142" s="84" t="s">
        <v>170</v>
      </c>
      <c r="C142" s="104"/>
      <c r="D142" s="104"/>
      <c r="E142" s="86">
        <v>150.63547154986955</v>
      </c>
      <c r="F142" s="83"/>
      <c r="G142" s="83"/>
      <c r="H142" s="83"/>
      <c r="I142" s="83"/>
      <c r="J142" s="83"/>
      <c r="K142" s="83"/>
      <c r="L142" s="102"/>
      <c r="M142" s="103"/>
      <c r="N142" s="81"/>
      <c r="O142" s="81"/>
      <c r="P142" s="81"/>
      <c r="Q142" s="2"/>
      <c r="R142" s="2"/>
      <c r="S142" s="2"/>
      <c r="T142" s="2"/>
      <c r="U142" s="2"/>
      <c r="V142" s="2"/>
      <c r="W142" s="2"/>
      <c r="X142" s="2"/>
      <c r="Y142" s="2"/>
    </row>
    <row r="143" spans="1:25">
      <c r="A143" s="101"/>
      <c r="B143" s="84" t="s">
        <v>216</v>
      </c>
      <c r="C143" s="85">
        <v>2.5077782491886391</v>
      </c>
      <c r="D143" s="85">
        <v>5.7637083147102288</v>
      </c>
      <c r="E143" s="86">
        <v>18.478162917096654</v>
      </c>
      <c r="F143" s="83"/>
      <c r="G143" s="83"/>
      <c r="H143" s="83"/>
      <c r="I143" s="83"/>
      <c r="J143" s="83"/>
      <c r="K143" s="83"/>
      <c r="L143" s="102"/>
      <c r="M143" s="103"/>
      <c r="N143" s="81"/>
      <c r="O143" s="81"/>
      <c r="P143" s="81"/>
      <c r="Q143" s="2"/>
      <c r="R143" s="2"/>
      <c r="S143" s="2"/>
      <c r="T143" s="2"/>
      <c r="U143" s="2"/>
      <c r="V143" s="2"/>
      <c r="W143" s="2"/>
      <c r="X143" s="2"/>
      <c r="Y143" s="2"/>
    </row>
    <row r="144" spans="1:25">
      <c r="A144" s="101"/>
      <c r="B144" s="84" t="s">
        <v>264</v>
      </c>
      <c r="C144" s="113"/>
      <c r="D144" s="113"/>
      <c r="E144" s="114"/>
      <c r="F144" s="83"/>
      <c r="G144" s="83"/>
      <c r="H144" s="83"/>
      <c r="I144" s="83"/>
      <c r="J144" s="83"/>
      <c r="K144" s="83"/>
      <c r="L144" s="102"/>
      <c r="M144" s="103"/>
      <c r="N144" s="81"/>
      <c r="O144" s="81"/>
      <c r="P144" s="81"/>
      <c r="Q144" s="2"/>
      <c r="R144" s="2"/>
      <c r="S144" s="2"/>
      <c r="T144" s="2"/>
      <c r="U144" s="2"/>
      <c r="V144" s="2"/>
      <c r="W144" s="2"/>
      <c r="X144" s="2"/>
      <c r="Y144" s="2"/>
    </row>
    <row r="145" spans="1:25">
      <c r="A145" s="101"/>
      <c r="B145" s="84" t="s">
        <v>265</v>
      </c>
      <c r="C145" s="113"/>
      <c r="D145" s="85">
        <v>3.8477738252472968</v>
      </c>
      <c r="E145" s="114"/>
      <c r="F145" s="83"/>
      <c r="G145" s="83"/>
      <c r="H145" s="83"/>
      <c r="I145" s="83"/>
      <c r="J145" s="83"/>
      <c r="K145" s="83"/>
      <c r="L145" s="102"/>
      <c r="M145" s="103"/>
      <c r="N145" s="81"/>
      <c r="O145" s="81"/>
      <c r="P145" s="81"/>
      <c r="Q145" s="2"/>
      <c r="R145" s="2"/>
      <c r="S145" s="2"/>
      <c r="T145" s="2"/>
      <c r="U145" s="2"/>
      <c r="V145" s="2"/>
      <c r="W145" s="2"/>
      <c r="X145" s="2"/>
      <c r="Y145" s="2"/>
    </row>
    <row r="146" spans="1:25">
      <c r="A146" s="101"/>
      <c r="B146" s="84" t="s">
        <v>266</v>
      </c>
      <c r="C146" s="113"/>
      <c r="D146" s="113"/>
      <c r="E146" s="114"/>
      <c r="F146" s="83"/>
      <c r="G146" s="83"/>
      <c r="H146" s="83"/>
      <c r="I146" s="83"/>
      <c r="J146" s="83"/>
      <c r="K146" s="83"/>
      <c r="L146" s="102"/>
      <c r="M146" s="103"/>
      <c r="N146" s="81"/>
      <c r="O146" s="81"/>
      <c r="P146" s="81"/>
      <c r="Q146" s="2"/>
      <c r="R146" s="2"/>
      <c r="S146" s="2"/>
      <c r="T146" s="2"/>
      <c r="U146" s="2"/>
      <c r="V146" s="2"/>
      <c r="W146" s="2"/>
      <c r="X146" s="2"/>
      <c r="Y146" s="2"/>
    </row>
    <row r="147" spans="1:25">
      <c r="A147" s="101"/>
      <c r="B147" s="84" t="s">
        <v>65</v>
      </c>
      <c r="C147" s="85">
        <v>339.61158831974143</v>
      </c>
      <c r="D147" s="85">
        <v>1522.5202751398974</v>
      </c>
      <c r="E147" s="86">
        <v>2859.4630597288892</v>
      </c>
      <c r="F147" s="83"/>
      <c r="G147" s="83"/>
      <c r="H147" s="83"/>
      <c r="I147" s="83"/>
      <c r="J147" s="83"/>
      <c r="K147" s="83"/>
      <c r="L147" s="102"/>
      <c r="M147" s="103"/>
      <c r="N147" s="81"/>
      <c r="O147" s="81"/>
      <c r="P147" s="81"/>
      <c r="Q147" s="2"/>
      <c r="R147" s="2"/>
      <c r="S147" s="2"/>
      <c r="T147" s="2"/>
      <c r="U147" s="2"/>
      <c r="V147" s="2"/>
      <c r="W147" s="2"/>
      <c r="X147" s="2"/>
      <c r="Y147" s="2"/>
    </row>
    <row r="148" spans="1:25">
      <c r="A148" s="101"/>
      <c r="B148" s="84" t="s">
        <v>81</v>
      </c>
      <c r="C148" s="85">
        <v>333.95080597496172</v>
      </c>
      <c r="D148" s="85">
        <v>977.86729693936059</v>
      </c>
      <c r="E148" s="86">
        <v>1709.9124116807593</v>
      </c>
      <c r="F148" s="83"/>
      <c r="G148" s="83"/>
      <c r="H148" s="83"/>
      <c r="I148" s="83"/>
      <c r="J148" s="83"/>
      <c r="K148" s="83"/>
      <c r="L148" s="102"/>
      <c r="M148" s="103"/>
      <c r="N148" s="81"/>
      <c r="O148" s="81"/>
      <c r="P148" s="81"/>
      <c r="Q148" s="2"/>
      <c r="R148" s="2"/>
      <c r="S148" s="2"/>
      <c r="T148" s="2"/>
      <c r="U148" s="2"/>
      <c r="V148" s="2"/>
      <c r="W148" s="2"/>
      <c r="X148" s="2"/>
      <c r="Y148" s="2"/>
    </row>
    <row r="149" spans="1:25">
      <c r="A149" s="101"/>
      <c r="B149" s="84" t="s">
        <v>267</v>
      </c>
      <c r="C149" s="85">
        <v>0.93033413873150217</v>
      </c>
      <c r="D149" s="113"/>
      <c r="E149" s="114"/>
      <c r="F149" s="83"/>
      <c r="G149" s="83"/>
      <c r="H149" s="83"/>
      <c r="I149" s="83"/>
      <c r="J149" s="83"/>
      <c r="K149" s="83"/>
      <c r="L149" s="102"/>
      <c r="M149" s="103"/>
      <c r="N149" s="81"/>
      <c r="O149" s="81"/>
      <c r="P149" s="81"/>
      <c r="Q149" s="2"/>
      <c r="R149" s="2"/>
      <c r="S149" s="2"/>
      <c r="T149" s="2"/>
      <c r="U149" s="2"/>
      <c r="V149" s="2"/>
      <c r="W149" s="2"/>
      <c r="X149" s="2"/>
      <c r="Y149" s="2"/>
    </row>
    <row r="150" spans="1:25">
      <c r="A150" s="101"/>
      <c r="B150" s="84" t="s">
        <v>268</v>
      </c>
      <c r="C150" s="113"/>
      <c r="D150" s="113"/>
      <c r="E150" s="114"/>
      <c r="F150" s="83"/>
      <c r="G150" s="83"/>
      <c r="H150" s="83"/>
      <c r="I150" s="83"/>
      <c r="J150" s="83"/>
      <c r="K150" s="83"/>
      <c r="L150" s="102"/>
      <c r="M150" s="103"/>
      <c r="N150" s="81"/>
      <c r="O150" s="81"/>
      <c r="P150" s="81"/>
      <c r="Q150" s="2"/>
      <c r="R150" s="2"/>
      <c r="S150" s="2"/>
      <c r="T150" s="2"/>
      <c r="U150" s="2"/>
      <c r="V150" s="2"/>
      <c r="W150" s="2"/>
      <c r="X150" s="2"/>
      <c r="Y150" s="2"/>
    </row>
    <row r="151" spans="1:25">
      <c r="A151" s="101"/>
      <c r="B151" s="84" t="s">
        <v>269</v>
      </c>
      <c r="C151" s="113"/>
      <c r="D151" s="113"/>
      <c r="E151" s="114"/>
      <c r="F151" s="83"/>
      <c r="G151" s="83"/>
      <c r="H151" s="83"/>
      <c r="I151" s="83"/>
      <c r="J151" s="83"/>
      <c r="K151" s="83"/>
      <c r="L151" s="102"/>
      <c r="M151" s="103"/>
      <c r="N151" s="81"/>
      <c r="O151" s="81"/>
      <c r="P151" s="81"/>
      <c r="Q151" s="2"/>
      <c r="R151" s="2"/>
      <c r="S151" s="2"/>
      <c r="T151" s="2"/>
      <c r="U151" s="2"/>
      <c r="V151" s="2"/>
      <c r="W151" s="2"/>
      <c r="X151" s="2"/>
      <c r="Y151" s="2"/>
    </row>
    <row r="152" spans="1:25">
      <c r="A152" s="101"/>
      <c r="B152" s="84" t="s">
        <v>55</v>
      </c>
      <c r="C152" s="85">
        <v>732.24244156735676</v>
      </c>
      <c r="D152" s="85">
        <v>2934.6481940786225</v>
      </c>
      <c r="E152" s="86">
        <v>5644.8828847715313</v>
      </c>
      <c r="F152" s="83"/>
      <c r="G152" s="83"/>
      <c r="H152" s="83"/>
      <c r="I152" s="83"/>
      <c r="J152" s="83"/>
      <c r="K152" s="83"/>
      <c r="L152" s="102"/>
      <c r="M152" s="103"/>
      <c r="N152" s="81"/>
      <c r="O152" s="81"/>
      <c r="P152" s="81"/>
      <c r="Q152" s="2"/>
      <c r="R152" s="2"/>
      <c r="S152" s="2"/>
      <c r="T152" s="2"/>
      <c r="U152" s="2"/>
      <c r="V152" s="2"/>
      <c r="W152" s="2"/>
      <c r="X152" s="2"/>
      <c r="Y152" s="2"/>
    </row>
    <row r="153" spans="1:25">
      <c r="A153" s="101"/>
      <c r="B153" s="84" t="s">
        <v>45</v>
      </c>
      <c r="C153" s="85">
        <v>1214.8838170401664</v>
      </c>
      <c r="D153" s="85">
        <v>2981.4591897039245</v>
      </c>
      <c r="E153" s="86">
        <v>9062.887813613901</v>
      </c>
      <c r="F153" s="83"/>
      <c r="G153" s="83"/>
      <c r="H153" s="83"/>
      <c r="I153" s="83"/>
      <c r="J153" s="83"/>
      <c r="K153" s="83"/>
      <c r="L153" s="102"/>
      <c r="M153" s="103"/>
      <c r="N153" s="81"/>
      <c r="O153" s="81"/>
      <c r="P153" s="81"/>
      <c r="Q153" s="2"/>
      <c r="R153" s="2"/>
      <c r="S153" s="2"/>
      <c r="T153" s="2"/>
      <c r="U153" s="2"/>
      <c r="V153" s="2"/>
      <c r="W153" s="2"/>
      <c r="X153" s="2"/>
      <c r="Y153" s="2"/>
    </row>
    <row r="154" spans="1:25">
      <c r="A154" s="101"/>
      <c r="B154" s="84" t="s">
        <v>270</v>
      </c>
      <c r="C154" s="113"/>
      <c r="D154" s="113"/>
      <c r="E154" s="114"/>
      <c r="F154" s="83"/>
      <c r="G154" s="83"/>
      <c r="H154" s="83"/>
      <c r="I154" s="83"/>
      <c r="J154" s="83"/>
      <c r="K154" s="83"/>
      <c r="L154" s="102"/>
      <c r="M154" s="103"/>
      <c r="N154" s="81"/>
      <c r="O154" s="81"/>
      <c r="P154" s="81"/>
      <c r="Q154" s="2"/>
      <c r="R154" s="2"/>
      <c r="S154" s="2"/>
      <c r="T154" s="2"/>
      <c r="U154" s="2"/>
      <c r="V154" s="2"/>
      <c r="W154" s="2"/>
      <c r="X154" s="2"/>
      <c r="Y154" s="2"/>
    </row>
    <row r="155" spans="1:25">
      <c r="A155" s="101"/>
      <c r="B155" s="84" t="s">
        <v>164</v>
      </c>
      <c r="C155" s="85">
        <v>24.555488382459938</v>
      </c>
      <c r="D155" s="85">
        <v>96.869955698247793</v>
      </c>
      <c r="E155" s="86">
        <v>237.80801790094441</v>
      </c>
      <c r="F155" s="83"/>
      <c r="G155" s="83"/>
      <c r="H155" s="83"/>
      <c r="I155" s="83"/>
      <c r="J155" s="83"/>
      <c r="K155" s="83"/>
      <c r="L155" s="102"/>
      <c r="M155" s="103"/>
      <c r="N155" s="81"/>
      <c r="O155" s="81"/>
      <c r="P155" s="81"/>
      <c r="Q155" s="2"/>
      <c r="R155" s="2"/>
      <c r="S155" s="2"/>
      <c r="T155" s="2"/>
      <c r="U155" s="2"/>
      <c r="V155" s="2"/>
      <c r="W155" s="2"/>
      <c r="X155" s="2"/>
      <c r="Y155" s="2"/>
    </row>
    <row r="156" spans="1:25">
      <c r="A156" s="101"/>
      <c r="B156" s="84" t="s">
        <v>224</v>
      </c>
      <c r="C156" s="113"/>
      <c r="D156" s="113"/>
      <c r="E156" s="86">
        <v>5.8052060115984601</v>
      </c>
      <c r="F156" s="83"/>
      <c r="G156" s="83"/>
      <c r="H156" s="83"/>
      <c r="I156" s="83"/>
      <c r="J156" s="83"/>
      <c r="K156" s="83"/>
      <c r="L156" s="102"/>
      <c r="M156" s="103"/>
      <c r="N156" s="81"/>
      <c r="O156" s="81"/>
      <c r="P156" s="81"/>
      <c r="Q156" s="2"/>
      <c r="R156" s="2"/>
      <c r="S156" s="2"/>
      <c r="T156" s="2"/>
      <c r="U156" s="2"/>
      <c r="V156" s="2"/>
      <c r="W156" s="2"/>
      <c r="X156" s="2"/>
      <c r="Y156" s="2"/>
    </row>
    <row r="157" spans="1:25">
      <c r="A157" s="101"/>
      <c r="B157" s="84" t="s">
        <v>271</v>
      </c>
      <c r="C157" s="113"/>
      <c r="D157" s="113"/>
      <c r="E157" s="114"/>
      <c r="F157" s="83"/>
      <c r="G157" s="83"/>
      <c r="H157" s="83"/>
      <c r="I157" s="83"/>
      <c r="J157" s="83"/>
      <c r="K157" s="83"/>
      <c r="L157" s="102"/>
      <c r="M157" s="103"/>
      <c r="N157" s="81"/>
      <c r="O157" s="81"/>
      <c r="P157" s="81"/>
      <c r="Q157" s="2"/>
      <c r="R157" s="2"/>
      <c r="S157" s="2"/>
      <c r="T157" s="2"/>
      <c r="U157" s="2"/>
      <c r="V157" s="2"/>
      <c r="W157" s="2"/>
      <c r="X157" s="2"/>
      <c r="Y157" s="2"/>
    </row>
    <row r="158" spans="1:25">
      <c r="A158" s="101"/>
      <c r="B158" s="84" t="s">
        <v>202</v>
      </c>
      <c r="C158" s="113"/>
      <c r="D158" s="85">
        <v>5.3190048530280833</v>
      </c>
      <c r="E158" s="86">
        <v>34.521997555419901</v>
      </c>
      <c r="F158" s="83"/>
      <c r="G158" s="83"/>
      <c r="H158" s="83"/>
      <c r="I158" s="83"/>
      <c r="J158" s="83"/>
      <c r="K158" s="83"/>
      <c r="L158" s="102"/>
      <c r="M158" s="103"/>
      <c r="N158" s="81"/>
      <c r="O158" s="81"/>
      <c r="P158" s="81"/>
      <c r="Q158" s="2"/>
      <c r="R158" s="2"/>
      <c r="S158" s="2"/>
      <c r="T158" s="2"/>
      <c r="U158" s="2"/>
      <c r="V158" s="2"/>
      <c r="W158" s="2"/>
      <c r="X158" s="2"/>
      <c r="Y158" s="2"/>
    </row>
    <row r="159" spans="1:25">
      <c r="A159" s="101"/>
      <c r="B159" s="84" t="s">
        <v>272</v>
      </c>
      <c r="C159" s="113"/>
      <c r="D159" s="113"/>
      <c r="E159" s="114"/>
      <c r="F159" s="83"/>
      <c r="G159" s="83"/>
      <c r="H159" s="83"/>
      <c r="I159" s="83"/>
      <c r="J159" s="83"/>
      <c r="K159" s="83"/>
      <c r="L159" s="102"/>
      <c r="M159" s="103"/>
      <c r="N159" s="81"/>
      <c r="O159" s="81"/>
      <c r="P159" s="81"/>
      <c r="Q159" s="2"/>
      <c r="R159" s="2"/>
      <c r="S159" s="2"/>
      <c r="T159" s="2"/>
      <c r="U159" s="2"/>
      <c r="V159" s="2"/>
      <c r="W159" s="2"/>
      <c r="X159" s="2"/>
      <c r="Y159" s="2"/>
    </row>
    <row r="160" spans="1:25">
      <c r="A160" s="101"/>
      <c r="B160" s="84" t="s">
        <v>128</v>
      </c>
      <c r="C160" s="85">
        <v>18.3701536291704</v>
      </c>
      <c r="D160" s="85">
        <v>264.62714900451692</v>
      </c>
      <c r="E160" s="86">
        <v>678.79979067514819</v>
      </c>
      <c r="F160" s="83"/>
      <c r="G160" s="83"/>
      <c r="H160" s="83"/>
      <c r="I160" s="83"/>
      <c r="J160" s="83"/>
      <c r="K160" s="83"/>
      <c r="L160" s="102"/>
      <c r="M160" s="103"/>
      <c r="N160" s="81"/>
      <c r="O160" s="81"/>
      <c r="P160" s="81"/>
      <c r="Q160" s="2"/>
      <c r="R160" s="2"/>
      <c r="S160" s="2"/>
      <c r="T160" s="2"/>
      <c r="U160" s="2"/>
      <c r="V160" s="2"/>
      <c r="W160" s="2"/>
      <c r="X160" s="2"/>
      <c r="Y160" s="2"/>
    </row>
    <row r="161" spans="1:25">
      <c r="A161" s="101"/>
      <c r="B161" s="84" t="s">
        <v>113</v>
      </c>
      <c r="C161" s="85">
        <v>212.10976338934447</v>
      </c>
      <c r="D161" s="85">
        <v>549.82550101385129</v>
      </c>
      <c r="E161" s="86">
        <v>958.04773672559702</v>
      </c>
      <c r="F161" s="83"/>
      <c r="G161" s="83"/>
      <c r="H161" s="83"/>
      <c r="I161" s="83"/>
      <c r="J161" s="83"/>
      <c r="K161" s="83"/>
      <c r="L161" s="102"/>
      <c r="M161" s="103"/>
      <c r="N161" s="81"/>
      <c r="O161" s="81"/>
      <c r="P161" s="81"/>
      <c r="Q161" s="2"/>
      <c r="R161" s="2"/>
      <c r="S161" s="2"/>
      <c r="T161" s="2"/>
      <c r="U161" s="2"/>
      <c r="V161" s="2"/>
      <c r="W161" s="2"/>
      <c r="X161" s="2"/>
      <c r="Y161" s="2"/>
    </row>
    <row r="162" spans="1:25">
      <c r="A162" s="101"/>
      <c r="B162" s="84" t="s">
        <v>33</v>
      </c>
      <c r="C162" s="85">
        <v>10081.253991003137</v>
      </c>
      <c r="D162" s="85">
        <v>19621.396974832336</v>
      </c>
      <c r="E162" s="86">
        <v>59505.296924832604</v>
      </c>
      <c r="F162" s="83"/>
      <c r="G162" s="83"/>
      <c r="H162" s="83"/>
      <c r="I162" s="83"/>
      <c r="J162" s="83"/>
      <c r="K162" s="83"/>
      <c r="L162" s="102"/>
      <c r="M162" s="103"/>
      <c r="N162" s="81"/>
      <c r="O162" s="81"/>
      <c r="P162" s="81"/>
      <c r="Q162" s="2"/>
      <c r="R162" s="2"/>
      <c r="S162" s="2"/>
      <c r="T162" s="2"/>
      <c r="U162" s="2"/>
      <c r="V162" s="2"/>
      <c r="W162" s="2"/>
      <c r="X162" s="2"/>
      <c r="Y162" s="2"/>
    </row>
    <row r="163" spans="1:25">
      <c r="A163" s="101"/>
      <c r="B163" s="84" t="s">
        <v>188</v>
      </c>
      <c r="C163" s="113"/>
      <c r="D163" s="85">
        <v>23.456286383310971</v>
      </c>
      <c r="E163" s="86">
        <v>95.826243574215752</v>
      </c>
      <c r="F163" s="83"/>
      <c r="G163" s="83"/>
      <c r="H163" s="83"/>
      <c r="I163" s="83"/>
      <c r="J163" s="83"/>
      <c r="K163" s="83"/>
      <c r="L163" s="102"/>
      <c r="M163" s="103"/>
      <c r="N163" s="81"/>
      <c r="O163" s="81"/>
      <c r="P163" s="81"/>
      <c r="Q163" s="2"/>
      <c r="R163" s="2"/>
      <c r="S163" s="2"/>
      <c r="T163" s="2"/>
      <c r="U163" s="2"/>
      <c r="V163" s="2"/>
      <c r="W163" s="2"/>
      <c r="X163" s="2"/>
      <c r="Y163" s="2"/>
    </row>
    <row r="164" spans="1:25">
      <c r="A164" s="101"/>
      <c r="B164" s="84" t="s">
        <v>93</v>
      </c>
      <c r="C164" s="85">
        <v>54.202122473955754</v>
      </c>
      <c r="D164" s="85">
        <v>556.81861907477196</v>
      </c>
      <c r="E164" s="86">
        <v>1498.8963960744006</v>
      </c>
      <c r="F164" s="83"/>
      <c r="G164" s="83"/>
      <c r="H164" s="83"/>
      <c r="I164" s="83"/>
      <c r="J164" s="83"/>
      <c r="K164" s="83"/>
      <c r="L164" s="102"/>
      <c r="M164" s="103"/>
      <c r="N164" s="81"/>
      <c r="O164" s="81"/>
      <c r="P164" s="81"/>
      <c r="Q164" s="2"/>
      <c r="R164" s="2"/>
      <c r="S164" s="2"/>
      <c r="T164" s="2"/>
      <c r="U164" s="2"/>
      <c r="V164" s="2"/>
      <c r="W164" s="2"/>
      <c r="X164" s="2"/>
      <c r="Y164" s="2"/>
    </row>
    <row r="165" spans="1:25">
      <c r="A165" s="101"/>
      <c r="B165" s="84" t="s">
        <v>273</v>
      </c>
      <c r="C165" s="113"/>
      <c r="D165" s="113"/>
      <c r="E165" s="114"/>
      <c r="F165" s="83"/>
      <c r="G165" s="83"/>
      <c r="H165" s="83"/>
      <c r="I165" s="83"/>
      <c r="J165" s="83"/>
      <c r="K165" s="83"/>
      <c r="L165" s="102"/>
      <c r="M165" s="103"/>
      <c r="N165" s="81"/>
      <c r="O165" s="81"/>
      <c r="P165" s="81"/>
      <c r="Q165" s="2"/>
      <c r="R165" s="2"/>
      <c r="S165" s="2"/>
      <c r="T165" s="2"/>
      <c r="U165" s="2"/>
      <c r="V165" s="2"/>
      <c r="W165" s="2"/>
      <c r="X165" s="2"/>
      <c r="Y165" s="2"/>
    </row>
    <row r="166" spans="1:25">
      <c r="A166" s="101"/>
      <c r="B166" s="84" t="s">
        <v>47</v>
      </c>
      <c r="C166" s="85">
        <v>764.75257389632043</v>
      </c>
      <c r="D166" s="85">
        <v>1910.341723250918</v>
      </c>
      <c r="E166" s="86">
        <v>7383.5223527519483</v>
      </c>
      <c r="F166" s="83"/>
      <c r="G166" s="83"/>
      <c r="H166" s="83"/>
      <c r="I166" s="83"/>
      <c r="J166" s="83"/>
      <c r="K166" s="83"/>
      <c r="L166" s="102"/>
      <c r="M166" s="103"/>
      <c r="N166" s="81"/>
      <c r="O166" s="81"/>
      <c r="P166" s="81"/>
      <c r="Q166" s="2"/>
      <c r="R166" s="2"/>
      <c r="S166" s="2"/>
      <c r="T166" s="2"/>
      <c r="U166" s="2"/>
      <c r="V166" s="2"/>
      <c r="W166" s="2"/>
      <c r="X166" s="2"/>
      <c r="Y166" s="2"/>
    </row>
    <row r="167" spans="1:25">
      <c r="A167" s="101"/>
      <c r="B167" s="84" t="s">
        <v>274</v>
      </c>
      <c r="C167" s="113"/>
      <c r="D167" s="113"/>
      <c r="E167" s="114"/>
      <c r="F167" s="83"/>
      <c r="G167" s="83"/>
      <c r="H167" s="83"/>
      <c r="I167" s="83"/>
      <c r="J167" s="83"/>
      <c r="K167" s="83"/>
      <c r="L167" s="102"/>
      <c r="M167" s="103"/>
      <c r="N167" s="81"/>
      <c r="O167" s="81"/>
      <c r="P167" s="81"/>
      <c r="Q167" s="2"/>
      <c r="R167" s="2"/>
      <c r="S167" s="2"/>
      <c r="T167" s="2"/>
      <c r="U167" s="2"/>
      <c r="V167" s="2"/>
      <c r="W167" s="2"/>
      <c r="X167" s="2"/>
      <c r="Y167" s="2"/>
    </row>
    <row r="168" spans="1:25">
      <c r="A168" s="101"/>
      <c r="B168" s="84" t="s">
        <v>142</v>
      </c>
      <c r="C168" s="85">
        <v>52.004043345281616</v>
      </c>
      <c r="D168" s="85">
        <v>223.74790256273855</v>
      </c>
      <c r="E168" s="86">
        <v>530.94383296726357</v>
      </c>
      <c r="F168" s="83"/>
      <c r="G168" s="83"/>
      <c r="H168" s="83"/>
      <c r="I168" s="83"/>
      <c r="J168" s="83"/>
      <c r="K168" s="83"/>
      <c r="L168" s="102"/>
      <c r="M168" s="103"/>
      <c r="N168" s="81"/>
      <c r="O168" s="81"/>
      <c r="P168" s="81"/>
      <c r="Q168" s="2"/>
      <c r="R168" s="2"/>
      <c r="S168" s="2"/>
      <c r="T168" s="2"/>
      <c r="U168" s="2"/>
      <c r="V168" s="2"/>
      <c r="W168" s="2"/>
      <c r="X168" s="2"/>
      <c r="Y168" s="2"/>
    </row>
    <row r="169" spans="1:25">
      <c r="A169" s="101"/>
      <c r="B169" s="84" t="s">
        <v>275</v>
      </c>
      <c r="C169" s="113"/>
      <c r="D169" s="113"/>
      <c r="E169" s="114"/>
      <c r="F169" s="83"/>
      <c r="G169" s="83"/>
      <c r="H169" s="83"/>
      <c r="I169" s="83"/>
      <c r="J169" s="83"/>
      <c r="K169" s="83"/>
      <c r="L169" s="102"/>
      <c r="M169" s="103"/>
      <c r="N169" s="81"/>
      <c r="O169" s="81"/>
      <c r="P169" s="81"/>
      <c r="Q169" s="2"/>
      <c r="R169" s="2"/>
      <c r="S169" s="2"/>
      <c r="T169" s="2"/>
      <c r="U169" s="2"/>
      <c r="V169" s="2"/>
      <c r="W169" s="2"/>
      <c r="X169" s="2"/>
      <c r="Y169" s="2"/>
    </row>
    <row r="170" spans="1:25">
      <c r="A170" s="101"/>
      <c r="B170" s="84" t="s">
        <v>276</v>
      </c>
      <c r="C170" s="113"/>
      <c r="D170" s="113"/>
      <c r="E170" s="114"/>
      <c r="F170" s="83"/>
      <c r="G170" s="83"/>
      <c r="H170" s="83"/>
      <c r="I170" s="83"/>
      <c r="J170" s="83"/>
      <c r="K170" s="83"/>
      <c r="L170" s="102"/>
      <c r="M170" s="103"/>
      <c r="N170" s="81"/>
      <c r="O170" s="81"/>
      <c r="P170" s="81"/>
      <c r="Q170" s="2"/>
      <c r="R170" s="2"/>
      <c r="S170" s="2"/>
      <c r="T170" s="2"/>
      <c r="U170" s="2"/>
      <c r="V170" s="2"/>
      <c r="W170" s="2"/>
      <c r="X170" s="2"/>
      <c r="Y170" s="2"/>
    </row>
    <row r="171" spans="1:25">
      <c r="A171" s="101"/>
      <c r="B171" s="84" t="s">
        <v>134</v>
      </c>
      <c r="C171" s="85">
        <v>83.379834739559584</v>
      </c>
      <c r="D171" s="85">
        <v>519.54716007899265</v>
      </c>
      <c r="E171" s="86">
        <v>626.57320019500037</v>
      </c>
      <c r="F171" s="83"/>
      <c r="G171" s="83"/>
      <c r="H171" s="83"/>
      <c r="I171" s="83"/>
      <c r="J171" s="83"/>
      <c r="K171" s="83"/>
      <c r="L171" s="102"/>
      <c r="M171" s="103"/>
      <c r="N171" s="81"/>
      <c r="O171" s="81"/>
      <c r="P171" s="81"/>
      <c r="Q171" s="2"/>
      <c r="R171" s="2"/>
      <c r="S171" s="2"/>
      <c r="T171" s="2"/>
      <c r="U171" s="2"/>
      <c r="V171" s="2"/>
      <c r="W171" s="2"/>
      <c r="X171" s="2"/>
      <c r="Y171" s="2"/>
    </row>
    <row r="172" spans="1:25">
      <c r="A172" s="101"/>
      <c r="B172" s="84" t="s">
        <v>87</v>
      </c>
      <c r="C172" s="85">
        <v>185.91313887629309</v>
      </c>
      <c r="D172" s="85">
        <v>811.34071171592586</v>
      </c>
      <c r="E172" s="86">
        <v>1570.5126027918661</v>
      </c>
      <c r="F172" s="83"/>
      <c r="G172" s="83"/>
      <c r="H172" s="83"/>
      <c r="I172" s="83"/>
      <c r="J172" s="83"/>
      <c r="K172" s="83"/>
      <c r="L172" s="102"/>
      <c r="M172" s="103"/>
      <c r="N172" s="81"/>
      <c r="O172" s="81"/>
      <c r="P172" s="81"/>
      <c r="Q172" s="2"/>
      <c r="R172" s="2"/>
      <c r="S172" s="2"/>
      <c r="T172" s="2"/>
      <c r="U172" s="2"/>
      <c r="V172" s="2"/>
      <c r="W172" s="2"/>
      <c r="X172" s="2"/>
      <c r="Y172" s="2"/>
    </row>
    <row r="173" spans="1:25">
      <c r="A173" s="101"/>
      <c r="B173" s="84" t="s">
        <v>277</v>
      </c>
      <c r="C173" s="104"/>
      <c r="D173" s="104"/>
      <c r="E173" s="114"/>
      <c r="F173" s="83"/>
      <c r="G173" s="83"/>
      <c r="H173" s="83"/>
      <c r="I173" s="83"/>
      <c r="J173" s="83"/>
      <c r="K173" s="83"/>
      <c r="L173" s="102"/>
      <c r="M173" s="103"/>
      <c r="N173" s="81"/>
      <c r="O173" s="81"/>
      <c r="P173" s="81"/>
      <c r="Q173" s="2"/>
      <c r="R173" s="2"/>
      <c r="S173" s="2"/>
      <c r="T173" s="2"/>
      <c r="U173" s="2"/>
      <c r="V173" s="2"/>
      <c r="W173" s="2"/>
      <c r="X173" s="2"/>
      <c r="Y173" s="2"/>
    </row>
    <row r="174" spans="1:25">
      <c r="A174" s="101"/>
      <c r="B174" s="84" t="s">
        <v>118</v>
      </c>
      <c r="C174" s="85">
        <v>63.933048125159374</v>
      </c>
      <c r="D174" s="85">
        <v>308.10193620652649</v>
      </c>
      <c r="E174" s="86">
        <v>809.57212433726022</v>
      </c>
      <c r="F174" s="83"/>
      <c r="G174" s="83"/>
      <c r="H174" s="83"/>
      <c r="I174" s="83"/>
      <c r="J174" s="83"/>
      <c r="K174" s="83"/>
      <c r="L174" s="102"/>
      <c r="M174" s="103"/>
      <c r="N174" s="81"/>
      <c r="O174" s="81"/>
      <c r="P174" s="81"/>
      <c r="Q174" s="2"/>
      <c r="R174" s="2"/>
      <c r="S174" s="2"/>
      <c r="T174" s="2"/>
      <c r="U174" s="2"/>
      <c r="V174" s="2"/>
      <c r="W174" s="2"/>
      <c r="X174" s="2"/>
      <c r="Y174" s="2"/>
    </row>
    <row r="175" spans="1:25">
      <c r="A175" s="101"/>
      <c r="B175" s="84" t="s">
        <v>61</v>
      </c>
      <c r="C175" s="85">
        <v>549.39883085100007</v>
      </c>
      <c r="D175" s="85">
        <v>1834.3157742015342</v>
      </c>
      <c r="E175" s="86">
        <v>4243.6751015215013</v>
      </c>
      <c r="F175" s="83"/>
      <c r="G175" s="83"/>
      <c r="H175" s="83"/>
      <c r="I175" s="83"/>
      <c r="J175" s="83"/>
      <c r="K175" s="83"/>
      <c r="L175" s="102"/>
      <c r="M175" s="103"/>
      <c r="N175" s="81"/>
      <c r="O175" s="81"/>
      <c r="P175" s="81"/>
      <c r="Q175" s="2"/>
      <c r="R175" s="2"/>
      <c r="S175" s="2"/>
      <c r="T175" s="2"/>
      <c r="U175" s="2"/>
      <c r="V175" s="2"/>
      <c r="W175" s="2"/>
      <c r="X175" s="2"/>
      <c r="Y175" s="2"/>
    </row>
    <row r="176" spans="1:25">
      <c r="A176" s="101"/>
      <c r="B176" s="84" t="s">
        <v>99</v>
      </c>
      <c r="C176" s="85">
        <v>323.64444977979025</v>
      </c>
      <c r="D176" s="85">
        <v>894.93523374060135</v>
      </c>
      <c r="E176" s="86">
        <v>1419.1090311278863</v>
      </c>
      <c r="F176" s="83"/>
      <c r="G176" s="83"/>
      <c r="H176" s="83"/>
      <c r="I176" s="83"/>
      <c r="J176" s="83"/>
      <c r="K176" s="83"/>
      <c r="L176" s="102"/>
      <c r="M176" s="103"/>
      <c r="N176" s="81"/>
      <c r="O176" s="81"/>
      <c r="P176" s="81"/>
      <c r="Q176" s="2"/>
      <c r="R176" s="2"/>
      <c r="S176" s="2"/>
      <c r="T176" s="2"/>
      <c r="U176" s="2"/>
      <c r="V176" s="2"/>
      <c r="W176" s="2"/>
      <c r="X176" s="2"/>
      <c r="Y176" s="2"/>
    </row>
    <row r="177" spans="1:25">
      <c r="A177" s="101"/>
      <c r="B177" s="84" t="s">
        <v>278</v>
      </c>
      <c r="C177" s="113"/>
      <c r="D177" s="113"/>
      <c r="E177" s="114"/>
      <c r="F177" s="83"/>
      <c r="G177" s="83"/>
      <c r="H177" s="83"/>
      <c r="I177" s="83"/>
      <c r="J177" s="83"/>
      <c r="K177" s="83"/>
      <c r="L177" s="102"/>
      <c r="M177" s="103"/>
      <c r="N177" s="81"/>
      <c r="O177" s="81"/>
      <c r="P177" s="81"/>
      <c r="Q177" s="2"/>
      <c r="R177" s="2"/>
      <c r="S177" s="2"/>
      <c r="T177" s="2"/>
      <c r="U177" s="2"/>
      <c r="V177" s="2"/>
      <c r="W177" s="2"/>
      <c r="X177" s="2"/>
      <c r="Y177" s="2"/>
    </row>
    <row r="178" spans="1:25">
      <c r="A178" s="101"/>
      <c r="B178" s="84" t="s">
        <v>279</v>
      </c>
      <c r="C178" s="113"/>
      <c r="D178" s="113"/>
      <c r="E178" s="114"/>
      <c r="F178" s="83"/>
      <c r="G178" s="83"/>
      <c r="H178" s="83"/>
      <c r="I178" s="83"/>
      <c r="J178" s="83"/>
      <c r="K178" s="83"/>
      <c r="L178" s="102"/>
      <c r="M178" s="103"/>
      <c r="N178" s="81"/>
      <c r="O178" s="81"/>
      <c r="P178" s="81"/>
      <c r="Q178" s="2"/>
      <c r="R178" s="2"/>
      <c r="S178" s="2"/>
      <c r="T178" s="2"/>
      <c r="U178" s="2"/>
      <c r="V178" s="2"/>
      <c r="W178" s="2"/>
      <c r="X178" s="2"/>
      <c r="Y178" s="2"/>
    </row>
    <row r="179" spans="1:25">
      <c r="A179" s="101"/>
      <c r="B179" s="84" t="s">
        <v>168</v>
      </c>
      <c r="C179" s="113"/>
      <c r="D179" s="113"/>
      <c r="E179" s="86">
        <v>175.62699503437696</v>
      </c>
      <c r="F179" s="83"/>
      <c r="G179" s="83"/>
      <c r="H179" s="83"/>
      <c r="I179" s="83"/>
      <c r="J179" s="83"/>
      <c r="K179" s="83"/>
      <c r="L179" s="102"/>
      <c r="M179" s="103"/>
      <c r="N179" s="81"/>
      <c r="O179" s="81"/>
      <c r="P179" s="81"/>
      <c r="Q179" s="2"/>
      <c r="R179" s="2"/>
      <c r="S179" s="2"/>
      <c r="T179" s="2"/>
      <c r="U179" s="2"/>
      <c r="V179" s="2"/>
      <c r="W179" s="2"/>
      <c r="X179" s="2"/>
      <c r="Y179" s="2"/>
    </row>
    <row r="180" spans="1:25">
      <c r="A180" s="101"/>
      <c r="B180" s="84" t="s">
        <v>280</v>
      </c>
      <c r="C180" s="113"/>
      <c r="D180" s="113"/>
      <c r="E180" s="114"/>
      <c r="F180" s="83"/>
      <c r="G180" s="83"/>
      <c r="H180" s="83"/>
      <c r="I180" s="83"/>
      <c r="J180" s="83"/>
      <c r="K180" s="83"/>
      <c r="L180" s="102"/>
      <c r="M180" s="103"/>
      <c r="N180" s="81"/>
      <c r="O180" s="81"/>
      <c r="P180" s="81"/>
      <c r="Q180" s="2"/>
      <c r="R180" s="2"/>
      <c r="S180" s="2"/>
      <c r="T180" s="2"/>
      <c r="U180" s="2"/>
      <c r="V180" s="2"/>
      <c r="W180" s="2"/>
      <c r="X180" s="2"/>
      <c r="Y180" s="2"/>
    </row>
    <row r="181" spans="1:25">
      <c r="A181" s="101"/>
      <c r="B181" s="84" t="s">
        <v>107</v>
      </c>
      <c r="C181" s="85">
        <v>185.04217722160308</v>
      </c>
      <c r="D181" s="85">
        <v>622.88621305633887</v>
      </c>
      <c r="E181" s="86">
        <v>1099.0164217471297</v>
      </c>
      <c r="F181" s="83"/>
      <c r="G181" s="83"/>
      <c r="H181" s="83"/>
      <c r="I181" s="83"/>
      <c r="J181" s="83"/>
      <c r="K181" s="83"/>
      <c r="L181" s="102"/>
      <c r="M181" s="103"/>
      <c r="N181" s="81"/>
      <c r="O181" s="81"/>
      <c r="P181" s="81"/>
      <c r="Q181" s="2"/>
      <c r="R181" s="2"/>
      <c r="S181" s="2"/>
      <c r="T181" s="2"/>
      <c r="U181" s="2"/>
      <c r="V181" s="2"/>
      <c r="W181" s="2"/>
      <c r="X181" s="2"/>
      <c r="Y181" s="2"/>
    </row>
    <row r="182" spans="1:25">
      <c r="A182" s="101"/>
      <c r="B182" s="84" t="s">
        <v>126</v>
      </c>
      <c r="C182" s="85">
        <v>90.314003411884755</v>
      </c>
      <c r="D182" s="85">
        <v>379.53290639829106</v>
      </c>
      <c r="E182" s="86">
        <v>689.08497366155632</v>
      </c>
      <c r="F182" s="83"/>
      <c r="G182" s="83"/>
      <c r="H182" s="83"/>
      <c r="I182" s="83"/>
      <c r="J182" s="83"/>
      <c r="K182" s="83"/>
      <c r="L182" s="102"/>
      <c r="M182" s="103"/>
      <c r="N182" s="81"/>
      <c r="O182" s="81"/>
      <c r="P182" s="81"/>
      <c r="Q182" s="2"/>
      <c r="R182" s="2"/>
      <c r="S182" s="2"/>
      <c r="T182" s="2"/>
      <c r="U182" s="2"/>
      <c r="V182" s="2"/>
      <c r="W182" s="2"/>
      <c r="X182" s="2"/>
      <c r="Y182" s="2"/>
    </row>
    <row r="183" spans="1:25">
      <c r="A183" s="101"/>
      <c r="B183" s="84" t="s">
        <v>281</v>
      </c>
      <c r="C183" s="113"/>
      <c r="D183" s="113"/>
      <c r="E183" s="114"/>
      <c r="F183" s="83"/>
      <c r="G183" s="83"/>
      <c r="H183" s="83"/>
      <c r="I183" s="83"/>
      <c r="J183" s="83"/>
      <c r="K183" s="83"/>
      <c r="L183" s="102"/>
      <c r="M183" s="103"/>
      <c r="N183" s="81"/>
      <c r="O183" s="81"/>
      <c r="P183" s="81"/>
      <c r="Q183" s="2"/>
      <c r="R183" s="2"/>
      <c r="S183" s="2"/>
      <c r="T183" s="2"/>
      <c r="U183" s="2"/>
      <c r="V183" s="2"/>
      <c r="W183" s="2"/>
      <c r="X183" s="2"/>
      <c r="Y183" s="2"/>
    </row>
    <row r="184" spans="1:25">
      <c r="A184" s="101"/>
      <c r="B184" s="84" t="s">
        <v>282</v>
      </c>
      <c r="C184" s="113"/>
      <c r="D184" s="113"/>
      <c r="E184" s="114"/>
      <c r="F184" s="83"/>
      <c r="G184" s="83"/>
      <c r="H184" s="83"/>
      <c r="I184" s="83"/>
      <c r="J184" s="83"/>
      <c r="K184" s="83"/>
      <c r="L184" s="102"/>
      <c r="M184" s="103"/>
      <c r="N184" s="81"/>
      <c r="O184" s="81"/>
      <c r="P184" s="81"/>
      <c r="Q184" s="2"/>
      <c r="R184" s="2"/>
      <c r="S184" s="2"/>
      <c r="T184" s="2"/>
      <c r="U184" s="2"/>
      <c r="V184" s="2"/>
      <c r="W184" s="2"/>
      <c r="X184" s="2"/>
      <c r="Y184" s="2"/>
    </row>
    <row r="185" spans="1:25">
      <c r="A185" s="101"/>
      <c r="B185" s="84" t="s">
        <v>144</v>
      </c>
      <c r="C185" s="85">
        <v>66.895350215930563</v>
      </c>
      <c r="D185" s="85">
        <v>163.92981669048302</v>
      </c>
      <c r="E185" s="86">
        <v>472.34869859560712</v>
      </c>
      <c r="F185" s="83"/>
      <c r="G185" s="83"/>
      <c r="H185" s="83"/>
      <c r="I185" s="83"/>
      <c r="J185" s="83"/>
      <c r="K185" s="83"/>
      <c r="L185" s="102"/>
      <c r="M185" s="103"/>
      <c r="N185" s="81"/>
      <c r="O185" s="81"/>
      <c r="P185" s="81"/>
      <c r="Q185" s="2"/>
      <c r="R185" s="2"/>
      <c r="S185" s="2"/>
      <c r="T185" s="2"/>
      <c r="U185" s="2"/>
      <c r="V185" s="2"/>
      <c r="W185" s="2"/>
      <c r="X185" s="2"/>
      <c r="Y185" s="2"/>
    </row>
    <row r="186" spans="1:25">
      <c r="A186" s="101"/>
      <c r="B186" s="84" t="s">
        <v>283</v>
      </c>
      <c r="C186" s="113"/>
      <c r="D186" s="113"/>
      <c r="E186" s="114"/>
      <c r="F186" s="83"/>
      <c r="G186" s="83"/>
      <c r="H186" s="83"/>
      <c r="I186" s="83"/>
      <c r="J186" s="83"/>
      <c r="K186" s="83"/>
      <c r="L186" s="102"/>
      <c r="M186" s="103"/>
      <c r="N186" s="81"/>
      <c r="O186" s="81"/>
      <c r="P186" s="81"/>
      <c r="Q186" s="2"/>
      <c r="R186" s="2"/>
      <c r="S186" s="2"/>
      <c r="T186" s="2"/>
      <c r="U186" s="2"/>
      <c r="V186" s="2"/>
      <c r="W186" s="2"/>
      <c r="X186" s="2"/>
      <c r="Y186" s="2"/>
    </row>
    <row r="187" spans="1:25">
      <c r="A187" s="101"/>
      <c r="B187" s="84" t="s">
        <v>284</v>
      </c>
      <c r="C187" s="113"/>
      <c r="D187" s="113"/>
      <c r="E187" s="114"/>
      <c r="F187" s="83"/>
      <c r="G187" s="83"/>
      <c r="H187" s="83"/>
      <c r="I187" s="83"/>
      <c r="J187" s="83"/>
      <c r="K187" s="83"/>
      <c r="L187" s="102"/>
      <c r="M187" s="103"/>
      <c r="N187" s="81"/>
      <c r="O187" s="81"/>
      <c r="P187" s="81"/>
      <c r="Q187" s="2"/>
      <c r="R187" s="2"/>
      <c r="S187" s="2"/>
      <c r="T187" s="2"/>
      <c r="U187" s="2"/>
      <c r="V187" s="2"/>
      <c r="W187" s="2"/>
      <c r="X187" s="2"/>
      <c r="Y187" s="2"/>
    </row>
    <row r="188" spans="1:25">
      <c r="A188" s="101"/>
      <c r="B188" s="84" t="s">
        <v>41</v>
      </c>
      <c r="C188" s="85">
        <v>1075.5204999676916</v>
      </c>
      <c r="D188" s="85">
        <v>5945.8043439231515</v>
      </c>
      <c r="E188" s="86">
        <v>13078.561362454982</v>
      </c>
      <c r="F188" s="83"/>
      <c r="G188" s="83"/>
      <c r="H188" s="83"/>
      <c r="I188" s="83"/>
      <c r="J188" s="83"/>
      <c r="K188" s="83"/>
      <c r="L188" s="102"/>
      <c r="M188" s="103"/>
      <c r="N188" s="81"/>
      <c r="O188" s="81"/>
      <c r="P188" s="81"/>
      <c r="Q188" s="2"/>
      <c r="R188" s="2"/>
      <c r="S188" s="2"/>
      <c r="T188" s="2"/>
      <c r="U188" s="2"/>
      <c r="V188" s="2"/>
      <c r="W188" s="2"/>
      <c r="X188" s="2"/>
      <c r="Y188" s="2"/>
    </row>
    <row r="189" spans="1:25">
      <c r="A189" s="101"/>
      <c r="B189" s="84" t="s">
        <v>190</v>
      </c>
      <c r="C189" s="85">
        <v>15.519359664286787</v>
      </c>
      <c r="D189" s="85">
        <v>39.592791787625039</v>
      </c>
      <c r="E189" s="86">
        <v>94.605069399520247</v>
      </c>
      <c r="F189" s="83"/>
      <c r="G189" s="83"/>
      <c r="H189" s="83"/>
      <c r="I189" s="83"/>
      <c r="J189" s="83"/>
      <c r="K189" s="83"/>
      <c r="L189" s="102"/>
      <c r="M189" s="103"/>
      <c r="N189" s="81"/>
      <c r="O189" s="81"/>
      <c r="P189" s="81"/>
      <c r="Q189" s="2"/>
      <c r="R189" s="2"/>
      <c r="S189" s="2"/>
      <c r="T189" s="2"/>
      <c r="U189" s="2"/>
      <c r="V189" s="2"/>
      <c r="W189" s="2"/>
      <c r="X189" s="2"/>
      <c r="Y189" s="2"/>
    </row>
    <row r="190" spans="1:25">
      <c r="A190" s="108"/>
      <c r="B190" s="84" t="s">
        <v>146</v>
      </c>
      <c r="C190" s="85">
        <v>33.241565817021353</v>
      </c>
      <c r="D190" s="85">
        <v>176.36166125116404</v>
      </c>
      <c r="E190" s="86">
        <v>449.67769636536286</v>
      </c>
      <c r="F190" s="83"/>
      <c r="G190" s="83"/>
      <c r="H190" s="83"/>
      <c r="I190" s="83"/>
      <c r="J190" s="83"/>
      <c r="K190" s="83"/>
      <c r="L190" s="2"/>
      <c r="M190" s="2"/>
      <c r="N190" s="2"/>
      <c r="O190" s="2"/>
      <c r="P190" s="2"/>
      <c r="Q190" s="2"/>
      <c r="R190" s="2"/>
      <c r="S190" s="2"/>
      <c r="T190" s="2"/>
      <c r="U190" s="2"/>
      <c r="V190" s="2"/>
      <c r="W190" s="2"/>
      <c r="X190" s="2"/>
      <c r="Y190" s="2"/>
    </row>
    <row r="191" spans="1:25">
      <c r="A191" s="108"/>
      <c r="B191" s="84" t="s">
        <v>101</v>
      </c>
      <c r="C191" s="85">
        <v>86.127309776775036</v>
      </c>
      <c r="D191" s="85">
        <v>355.96590650733907</v>
      </c>
      <c r="E191" s="86">
        <v>1335.3906689280136</v>
      </c>
      <c r="F191" s="83"/>
      <c r="G191" s="83"/>
      <c r="H191" s="83"/>
      <c r="I191" s="83"/>
      <c r="J191" s="83"/>
      <c r="K191" s="83"/>
      <c r="L191" s="2"/>
      <c r="M191" s="2"/>
      <c r="N191" s="2"/>
      <c r="O191" s="2"/>
      <c r="P191" s="2"/>
      <c r="Q191" s="2"/>
      <c r="R191" s="2"/>
      <c r="S191" s="2"/>
      <c r="T191" s="2"/>
      <c r="U191" s="2"/>
      <c r="V191" s="2"/>
      <c r="W191" s="2"/>
      <c r="X191" s="2"/>
      <c r="Y191" s="2"/>
    </row>
    <row r="192" spans="1:25">
      <c r="A192" s="108"/>
      <c r="B192" s="84" t="s">
        <v>285</v>
      </c>
      <c r="C192" s="113"/>
      <c r="D192" s="113"/>
      <c r="E192" s="114"/>
      <c r="F192" s="83"/>
      <c r="G192" s="83"/>
      <c r="H192" s="83"/>
      <c r="I192" s="83"/>
      <c r="J192" s="83"/>
      <c r="K192" s="83"/>
      <c r="L192" s="2"/>
      <c r="M192" s="2"/>
      <c r="N192" s="2"/>
      <c r="O192" s="2"/>
      <c r="P192" s="2"/>
      <c r="Q192" s="2"/>
      <c r="R192" s="2"/>
      <c r="S192" s="2"/>
      <c r="T192" s="2"/>
      <c r="U192" s="2"/>
      <c r="V192" s="2"/>
      <c r="W192" s="2"/>
      <c r="X192" s="2"/>
      <c r="Y192" s="2"/>
    </row>
    <row r="193" spans="1:25">
      <c r="A193" s="108"/>
      <c r="B193" s="84" t="s">
        <v>214</v>
      </c>
      <c r="C193" s="113"/>
      <c r="D193" s="113"/>
      <c r="E193" s="86">
        <v>21.345434206212815</v>
      </c>
      <c r="F193" s="83"/>
      <c r="G193" s="83"/>
      <c r="H193" s="83"/>
      <c r="I193" s="83"/>
      <c r="J193" s="83"/>
      <c r="K193" s="83"/>
      <c r="L193" s="2"/>
      <c r="M193" s="2"/>
      <c r="N193" s="2"/>
      <c r="O193" s="2"/>
      <c r="P193" s="2"/>
      <c r="Q193" s="2"/>
      <c r="R193" s="2"/>
      <c r="S193" s="2"/>
      <c r="T193" s="2"/>
      <c r="U193" s="2"/>
      <c r="V193" s="2"/>
      <c r="W193" s="2"/>
      <c r="X193" s="2"/>
      <c r="Y193" s="2"/>
    </row>
    <row r="194" spans="1:25">
      <c r="A194" s="108"/>
      <c r="B194" s="84" t="s">
        <v>43</v>
      </c>
      <c r="C194" s="85">
        <v>5239.3855032445144</v>
      </c>
      <c r="D194" s="85">
        <v>7276.9281491310976</v>
      </c>
      <c r="E194" s="86">
        <v>11173.380014412249</v>
      </c>
      <c r="F194" s="83"/>
      <c r="G194" s="83"/>
      <c r="H194" s="83"/>
      <c r="I194" s="83"/>
      <c r="J194" s="83"/>
      <c r="K194" s="83"/>
      <c r="L194" s="2"/>
      <c r="M194" s="2"/>
      <c r="N194" s="2"/>
      <c r="O194" s="2"/>
      <c r="P194" s="2"/>
      <c r="Q194" s="2"/>
      <c r="R194" s="2"/>
      <c r="S194" s="2"/>
      <c r="T194" s="2"/>
      <c r="U194" s="2"/>
      <c r="V194" s="2"/>
      <c r="W194" s="2"/>
      <c r="X194" s="2"/>
      <c r="Y194" s="2"/>
    </row>
    <row r="195" spans="1:25">
      <c r="A195" s="108"/>
      <c r="B195" s="84" t="s">
        <v>109</v>
      </c>
      <c r="C195" s="85">
        <v>199.38828928686513</v>
      </c>
      <c r="D195" s="85">
        <v>750.37281941107904</v>
      </c>
      <c r="E195" s="86">
        <v>1092.9208848526348</v>
      </c>
      <c r="F195" s="83"/>
      <c r="G195" s="83"/>
      <c r="H195" s="83"/>
      <c r="I195" s="83"/>
      <c r="J195" s="83"/>
      <c r="K195" s="83"/>
      <c r="L195" s="2"/>
      <c r="M195" s="2"/>
      <c r="N195" s="2"/>
      <c r="O195" s="2"/>
      <c r="P195" s="2"/>
      <c r="Q195" s="2"/>
      <c r="R195" s="2"/>
      <c r="S195" s="2"/>
      <c r="T195" s="2"/>
      <c r="U195" s="2"/>
      <c r="V195" s="2"/>
      <c r="W195" s="2"/>
      <c r="X195" s="2"/>
      <c r="Y195" s="2"/>
    </row>
    <row r="196" spans="1:25">
      <c r="A196" s="108"/>
      <c r="B196" s="84" t="s">
        <v>49</v>
      </c>
      <c r="C196" s="85">
        <v>1256.2463240742982</v>
      </c>
      <c r="D196" s="85">
        <v>3792.4714272813685</v>
      </c>
      <c r="E196" s="86">
        <v>6588.883825318796</v>
      </c>
      <c r="F196" s="83"/>
      <c r="G196" s="83"/>
      <c r="H196" s="83"/>
      <c r="I196" s="83"/>
      <c r="J196" s="83"/>
      <c r="K196" s="83"/>
      <c r="L196" s="2"/>
      <c r="M196" s="2"/>
      <c r="N196" s="2"/>
      <c r="O196" s="2"/>
      <c r="P196" s="2"/>
      <c r="Q196" s="2"/>
      <c r="R196" s="2"/>
      <c r="S196" s="2"/>
      <c r="T196" s="2"/>
      <c r="U196" s="2"/>
      <c r="V196" s="2"/>
      <c r="W196" s="2"/>
      <c r="X196" s="2"/>
      <c r="Y196" s="2"/>
    </row>
    <row r="197" spans="1:25">
      <c r="A197" s="108"/>
      <c r="B197" s="84" t="s">
        <v>194</v>
      </c>
      <c r="C197" s="113"/>
      <c r="D197" s="85">
        <v>11.641293850636732</v>
      </c>
      <c r="E197" s="86">
        <v>68.058832144870038</v>
      </c>
      <c r="F197" s="83"/>
      <c r="G197" s="83"/>
      <c r="H197" s="83"/>
      <c r="I197" s="83"/>
      <c r="J197" s="83"/>
      <c r="K197" s="83"/>
      <c r="L197" s="2"/>
      <c r="M197" s="2"/>
      <c r="N197" s="2"/>
      <c r="O197" s="2"/>
      <c r="P197" s="2"/>
      <c r="Q197" s="2"/>
      <c r="R197" s="2"/>
      <c r="S197" s="2"/>
      <c r="T197" s="2"/>
      <c r="U197" s="2"/>
      <c r="V197" s="2"/>
      <c r="W197" s="2"/>
      <c r="X197" s="2"/>
      <c r="Y197" s="2"/>
    </row>
    <row r="198" spans="1:25">
      <c r="A198" s="108"/>
      <c r="B198" s="84" t="s">
        <v>196</v>
      </c>
      <c r="C198" s="85">
        <v>8.4606666823550967</v>
      </c>
      <c r="D198" s="85">
        <v>16.083579832354115</v>
      </c>
      <c r="E198" s="86">
        <v>61.912273836554732</v>
      </c>
      <c r="F198" s="83"/>
      <c r="G198" s="83"/>
      <c r="H198" s="83"/>
      <c r="I198" s="83"/>
      <c r="J198" s="83"/>
      <c r="K198" s="83"/>
      <c r="L198" s="2"/>
      <c r="M198" s="2"/>
      <c r="N198" s="2"/>
      <c r="O198" s="2"/>
      <c r="P198" s="2"/>
      <c r="Q198" s="2"/>
      <c r="R198" s="2"/>
      <c r="S198" s="2"/>
      <c r="T198" s="2"/>
      <c r="U198" s="2"/>
      <c r="V198" s="2"/>
      <c r="W198" s="2"/>
      <c r="X198" s="2"/>
      <c r="Y198" s="2"/>
    </row>
    <row r="199" spans="1:25">
      <c r="A199" s="108"/>
      <c r="B199" s="84" t="s">
        <v>115</v>
      </c>
      <c r="C199" s="85">
        <v>152.95997923924597</v>
      </c>
      <c r="D199" s="85">
        <v>395.20534593525645</v>
      </c>
      <c r="E199" s="86">
        <v>901.87954045685046</v>
      </c>
      <c r="F199" s="83"/>
      <c r="G199" s="83"/>
      <c r="H199" s="83"/>
      <c r="I199" s="83"/>
      <c r="J199" s="83"/>
      <c r="K199" s="83"/>
      <c r="L199" s="2"/>
      <c r="M199" s="2"/>
      <c r="N199" s="2"/>
      <c r="O199" s="2"/>
      <c r="P199" s="2"/>
      <c r="Q199" s="2"/>
      <c r="R199" s="2"/>
      <c r="S199" s="2"/>
      <c r="T199" s="2"/>
      <c r="U199" s="2"/>
      <c r="V199" s="2"/>
      <c r="W199" s="2"/>
      <c r="X199" s="2"/>
      <c r="Y199" s="2"/>
    </row>
    <row r="200" spans="1:25">
      <c r="A200" s="108"/>
      <c r="B200" s="84" t="s">
        <v>220</v>
      </c>
      <c r="C200" s="85">
        <v>1.3498893883875882</v>
      </c>
      <c r="D200" s="85">
        <v>1.631813508141932</v>
      </c>
      <c r="E200" s="86">
        <v>13.475635702621329</v>
      </c>
      <c r="F200" s="83"/>
      <c r="G200" s="83"/>
      <c r="H200" s="83"/>
      <c r="I200" s="83"/>
      <c r="J200" s="83"/>
      <c r="K200" s="83"/>
      <c r="L200" s="2"/>
      <c r="M200" s="2"/>
      <c r="N200" s="2"/>
      <c r="O200" s="2"/>
      <c r="P200" s="2"/>
      <c r="Q200" s="2"/>
      <c r="R200" s="2"/>
      <c r="S200" s="2"/>
      <c r="T200" s="2"/>
      <c r="U200" s="2"/>
      <c r="V200" s="2"/>
      <c r="W200" s="2"/>
      <c r="X200" s="2"/>
      <c r="Y200" s="2"/>
    </row>
    <row r="201" spans="1:25">
      <c r="A201" s="108"/>
      <c r="B201" s="84" t="s">
        <v>286</v>
      </c>
      <c r="C201" s="113"/>
      <c r="D201" s="113"/>
      <c r="E201" s="114"/>
      <c r="F201" s="83"/>
      <c r="G201" s="83"/>
      <c r="H201" s="83"/>
      <c r="I201" s="83"/>
      <c r="J201" s="83"/>
      <c r="K201" s="83"/>
      <c r="L201" s="2"/>
      <c r="M201" s="2"/>
      <c r="N201" s="2"/>
      <c r="O201" s="2"/>
      <c r="P201" s="2"/>
      <c r="Q201" s="2"/>
      <c r="R201" s="2"/>
      <c r="S201" s="2"/>
      <c r="T201" s="2"/>
      <c r="U201" s="2"/>
      <c r="V201" s="2"/>
      <c r="W201" s="2"/>
      <c r="X201" s="2"/>
      <c r="Y201" s="2"/>
    </row>
    <row r="202" spans="1:25">
      <c r="A202" s="108"/>
      <c r="B202" s="84" t="s">
        <v>287</v>
      </c>
      <c r="C202" s="113"/>
      <c r="D202" s="113"/>
      <c r="E202" s="114"/>
      <c r="F202" s="83"/>
      <c r="G202" s="83"/>
      <c r="H202" s="83"/>
      <c r="I202" s="83"/>
      <c r="J202" s="83"/>
      <c r="K202" s="83"/>
      <c r="L202" s="2"/>
      <c r="M202" s="2"/>
      <c r="N202" s="2"/>
      <c r="O202" s="2"/>
      <c r="P202" s="2"/>
      <c r="Q202" s="2"/>
      <c r="R202" s="2"/>
      <c r="S202" s="2"/>
      <c r="T202" s="2"/>
      <c r="U202" s="2"/>
      <c r="V202" s="2"/>
      <c r="W202" s="2"/>
      <c r="X202" s="2"/>
      <c r="Y202" s="2"/>
    </row>
    <row r="203" spans="1:25">
      <c r="A203" s="108"/>
      <c r="B203" s="84" t="s">
        <v>288</v>
      </c>
      <c r="C203" s="113"/>
      <c r="D203" s="113"/>
      <c r="E203" s="114"/>
      <c r="F203" s="83"/>
      <c r="G203" s="83"/>
      <c r="H203" s="83"/>
      <c r="I203" s="83"/>
      <c r="J203" s="83"/>
      <c r="K203" s="83"/>
      <c r="L203" s="2"/>
      <c r="M203" s="2"/>
      <c r="N203" s="2"/>
      <c r="O203" s="2"/>
      <c r="P203" s="2"/>
      <c r="Q203" s="2"/>
      <c r="R203" s="2"/>
      <c r="S203" s="2"/>
      <c r="T203" s="2"/>
      <c r="U203" s="2"/>
      <c r="V203" s="2"/>
      <c r="W203" s="2"/>
      <c r="X203" s="2"/>
      <c r="Y203" s="2"/>
    </row>
    <row r="204" spans="1:25">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sheetData>
  <autoFilter ref="B43:E203"/>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04"/>
  <sheetViews>
    <sheetView workbookViewId="0">
      <selection activeCell="A2" sqref="A2:F2"/>
    </sheetView>
  </sheetViews>
  <sheetFormatPr defaultRowHeight="15"/>
  <cols>
    <col min="1" max="1" width="7.140625" customWidth="1"/>
    <col min="2" max="2" width="20.7109375" customWidth="1"/>
  </cols>
  <sheetData>
    <row r="1" spans="1:19">
      <c r="A1" s="44" t="s">
        <v>0</v>
      </c>
      <c r="B1" s="2"/>
      <c r="C1" s="2"/>
      <c r="D1" s="2"/>
      <c r="E1" s="2"/>
      <c r="F1" s="2"/>
      <c r="G1" s="2"/>
      <c r="H1" s="2"/>
      <c r="I1" s="2"/>
      <c r="J1" s="2"/>
      <c r="K1" s="2"/>
      <c r="L1" s="2"/>
    </row>
    <row r="2" spans="1:19" ht="15.75">
      <c r="A2" s="47" t="s">
        <v>301</v>
      </c>
      <c r="B2" s="2"/>
      <c r="C2" s="2"/>
      <c r="D2" s="2"/>
      <c r="E2" s="2"/>
      <c r="F2" s="2"/>
      <c r="G2" s="2"/>
      <c r="H2" s="2"/>
      <c r="I2" s="71"/>
      <c r="J2" s="116"/>
      <c r="K2" s="116"/>
      <c r="L2" s="116"/>
      <c r="M2" s="116"/>
      <c r="N2" s="116"/>
      <c r="O2" s="116"/>
      <c r="P2" s="116"/>
      <c r="Q2" s="116"/>
      <c r="R2" s="116"/>
      <c r="S2" s="116"/>
    </row>
    <row r="3" spans="1:19">
      <c r="A3" s="73"/>
      <c r="B3" s="2"/>
      <c r="C3" s="2"/>
      <c r="D3" s="2"/>
      <c r="E3" s="2"/>
      <c r="F3" s="2"/>
      <c r="G3" s="2"/>
      <c r="H3" s="2"/>
      <c r="I3" s="116"/>
      <c r="J3" s="116"/>
      <c r="K3" s="116"/>
      <c r="L3" s="116"/>
      <c r="M3" s="116"/>
      <c r="N3" s="116"/>
      <c r="O3" s="116"/>
      <c r="P3" s="116"/>
      <c r="Q3" s="116"/>
      <c r="R3" s="116"/>
      <c r="S3" s="116"/>
    </row>
    <row r="4" spans="1:19">
      <c r="A4" s="2"/>
      <c r="B4" s="2"/>
      <c r="C4" s="2"/>
      <c r="D4" s="2"/>
      <c r="E4" s="2"/>
      <c r="F4" s="2"/>
      <c r="G4" s="2"/>
      <c r="H4" s="2"/>
      <c r="I4" s="116"/>
      <c r="J4" s="116"/>
      <c r="K4" s="116"/>
      <c r="L4" s="116"/>
      <c r="M4" s="116"/>
      <c r="N4" s="116"/>
      <c r="O4" s="116"/>
      <c r="P4" s="116"/>
      <c r="Q4" s="116"/>
      <c r="R4" s="116"/>
      <c r="S4" s="116"/>
    </row>
    <row r="5" spans="1:19">
      <c r="A5" s="2"/>
      <c r="B5" s="2"/>
      <c r="C5" s="2"/>
      <c r="D5" s="2"/>
      <c r="E5" s="2"/>
      <c r="F5" s="2"/>
      <c r="G5" s="2"/>
      <c r="H5" s="2"/>
      <c r="I5" s="116"/>
      <c r="J5" s="116"/>
      <c r="K5" s="116"/>
      <c r="L5" s="116"/>
      <c r="M5" s="116"/>
      <c r="N5" s="116"/>
      <c r="O5" s="116"/>
      <c r="P5" s="116"/>
      <c r="Q5" s="116"/>
      <c r="R5" s="116"/>
      <c r="S5" s="116"/>
    </row>
    <row r="6" spans="1:19">
      <c r="A6" s="2"/>
      <c r="B6" s="2"/>
      <c r="C6" s="2"/>
      <c r="D6" s="2"/>
      <c r="E6" s="2"/>
      <c r="F6" s="2"/>
      <c r="G6" s="2"/>
      <c r="H6" s="2"/>
      <c r="I6" s="116"/>
      <c r="J6" s="116"/>
      <c r="K6" s="116"/>
      <c r="L6" s="116"/>
      <c r="M6" s="116"/>
      <c r="N6" s="116"/>
      <c r="O6" s="116"/>
      <c r="P6" s="116"/>
      <c r="Q6" s="116"/>
      <c r="R6" s="116"/>
      <c r="S6" s="116"/>
    </row>
    <row r="7" spans="1:19">
      <c r="A7" s="2"/>
      <c r="B7" s="2"/>
      <c r="C7" s="2"/>
      <c r="D7" s="2"/>
      <c r="E7" s="2"/>
      <c r="F7" s="2"/>
      <c r="G7" s="2"/>
      <c r="H7" s="2"/>
      <c r="I7" s="116"/>
      <c r="J7" s="116"/>
      <c r="K7" s="116"/>
      <c r="L7" s="116"/>
      <c r="M7" s="116"/>
      <c r="N7" s="116"/>
      <c r="O7" s="116"/>
      <c r="P7" s="116"/>
      <c r="Q7" s="116"/>
      <c r="R7" s="116"/>
      <c r="S7" s="116"/>
    </row>
    <row r="8" spans="1:19">
      <c r="A8" s="2"/>
      <c r="B8" s="2"/>
      <c r="C8" s="2"/>
      <c r="D8" s="2"/>
      <c r="E8" s="2"/>
      <c r="F8" s="2"/>
      <c r="G8" s="2"/>
      <c r="H8" s="2"/>
      <c r="I8" s="116"/>
      <c r="J8" s="116"/>
      <c r="K8" s="116"/>
      <c r="L8" s="116"/>
      <c r="M8" s="116"/>
      <c r="N8" s="116"/>
      <c r="O8" s="116"/>
      <c r="P8" s="116"/>
      <c r="Q8" s="116"/>
      <c r="R8" s="116"/>
      <c r="S8" s="116"/>
    </row>
    <row r="9" spans="1:19">
      <c r="A9" s="2"/>
      <c r="B9" s="2"/>
      <c r="C9" s="2"/>
      <c r="D9" s="2"/>
      <c r="E9" s="2"/>
      <c r="F9" s="2"/>
      <c r="G9" s="2"/>
      <c r="H9" s="2"/>
      <c r="I9" s="116"/>
      <c r="J9" s="116"/>
      <c r="K9" s="116"/>
      <c r="L9" s="116"/>
      <c r="M9" s="116"/>
      <c r="N9" s="116"/>
      <c r="O9" s="116"/>
      <c r="P9" s="116"/>
      <c r="Q9" s="116"/>
      <c r="R9" s="116"/>
      <c r="S9" s="116"/>
    </row>
    <row r="10" spans="1:19">
      <c r="A10" s="2"/>
      <c r="B10" s="2"/>
      <c r="C10" s="2"/>
      <c r="D10" s="2"/>
      <c r="E10" s="2"/>
      <c r="F10" s="2"/>
      <c r="G10" s="2"/>
      <c r="H10" s="2"/>
      <c r="I10" s="116"/>
      <c r="J10" s="116"/>
      <c r="K10" s="116"/>
      <c r="L10" s="116"/>
      <c r="M10" s="116"/>
      <c r="N10" s="116"/>
      <c r="O10" s="116"/>
      <c r="P10" s="116"/>
      <c r="Q10" s="116"/>
      <c r="R10" s="116"/>
      <c r="S10" s="116"/>
    </row>
    <row r="11" spans="1:19">
      <c r="A11" s="2"/>
      <c r="B11" s="2"/>
      <c r="C11" s="2"/>
      <c r="D11" s="2"/>
      <c r="E11" s="2"/>
      <c r="F11" s="2"/>
      <c r="G11" s="2"/>
      <c r="H11" s="2"/>
      <c r="I11" s="116"/>
      <c r="J11" s="116"/>
      <c r="K11" s="116"/>
      <c r="L11" s="116"/>
      <c r="M11" s="116"/>
      <c r="N11" s="116"/>
      <c r="O11" s="116"/>
      <c r="P11" s="116"/>
      <c r="Q11" s="116"/>
      <c r="R11" s="116"/>
      <c r="S11" s="116"/>
    </row>
    <row r="12" spans="1:19">
      <c r="A12" s="2"/>
      <c r="B12" s="2"/>
      <c r="C12" s="2"/>
      <c r="D12" s="2"/>
      <c r="E12" s="2"/>
      <c r="F12" s="2"/>
      <c r="G12" s="2"/>
      <c r="H12" s="2"/>
      <c r="I12" s="116"/>
      <c r="J12" s="116"/>
      <c r="K12" s="116"/>
      <c r="L12" s="116"/>
      <c r="M12" s="116"/>
      <c r="N12" s="116"/>
      <c r="O12" s="116"/>
      <c r="P12" s="116"/>
      <c r="Q12" s="116"/>
      <c r="R12" s="116"/>
      <c r="S12" s="116"/>
    </row>
    <row r="13" spans="1:19">
      <c r="A13" s="2"/>
      <c r="B13" s="2"/>
      <c r="C13" s="2"/>
      <c r="D13" s="2"/>
      <c r="E13" s="2"/>
      <c r="F13" s="2"/>
      <c r="G13" s="2"/>
      <c r="H13" s="2"/>
      <c r="I13" s="116"/>
      <c r="J13" s="116"/>
      <c r="K13" s="116"/>
      <c r="L13" s="116"/>
      <c r="M13" s="116"/>
      <c r="N13" s="116"/>
      <c r="O13" s="116"/>
      <c r="P13" s="116"/>
      <c r="Q13" s="116"/>
      <c r="R13" s="116"/>
      <c r="S13" s="116"/>
    </row>
    <row r="14" spans="1:19">
      <c r="A14" s="2"/>
      <c r="B14" s="2"/>
      <c r="C14" s="2"/>
      <c r="D14" s="2"/>
      <c r="E14" s="2"/>
      <c r="F14" s="2"/>
      <c r="G14" s="2"/>
      <c r="H14" s="2"/>
      <c r="I14" s="116"/>
      <c r="J14" s="116"/>
      <c r="K14" s="116"/>
      <c r="L14" s="116"/>
      <c r="M14" s="116"/>
      <c r="N14" s="116"/>
      <c r="O14" s="116"/>
      <c r="P14" s="116"/>
      <c r="Q14" s="116"/>
      <c r="R14" s="116"/>
      <c r="S14" s="116"/>
    </row>
    <row r="15" spans="1:19">
      <c r="A15" s="2"/>
      <c r="B15" s="2"/>
      <c r="C15" s="2"/>
      <c r="D15" s="2"/>
      <c r="E15" s="2"/>
      <c r="F15" s="2"/>
      <c r="G15" s="2"/>
      <c r="H15" s="2"/>
      <c r="I15" s="116"/>
      <c r="J15" s="116"/>
      <c r="K15" s="116"/>
      <c r="L15" s="116"/>
      <c r="M15" s="116"/>
      <c r="N15" s="116"/>
      <c r="O15" s="116"/>
      <c r="P15" s="116"/>
      <c r="Q15" s="116"/>
      <c r="R15" s="116"/>
      <c r="S15" s="116"/>
    </row>
    <row r="16" spans="1:19">
      <c r="A16" s="2"/>
      <c r="B16" s="2"/>
      <c r="C16" s="2"/>
      <c r="D16" s="2"/>
      <c r="E16" s="2"/>
      <c r="F16" s="2"/>
      <c r="G16" s="2"/>
      <c r="H16" s="2"/>
      <c r="I16" s="116"/>
      <c r="J16" s="116"/>
      <c r="K16" s="116"/>
      <c r="L16" s="116"/>
      <c r="M16" s="116"/>
      <c r="N16" s="116"/>
      <c r="O16" s="116"/>
      <c r="P16" s="116"/>
      <c r="Q16" s="116"/>
      <c r="R16" s="116"/>
      <c r="S16" s="116"/>
    </row>
    <row r="17" spans="1:19">
      <c r="A17" s="2"/>
      <c r="B17" s="2"/>
      <c r="C17" s="2"/>
      <c r="D17" s="2"/>
      <c r="E17" s="2"/>
      <c r="F17" s="2"/>
      <c r="G17" s="2"/>
      <c r="H17" s="2"/>
      <c r="I17" s="116"/>
      <c r="J17" s="116"/>
      <c r="K17" s="116"/>
      <c r="L17" s="116"/>
      <c r="M17" s="116"/>
      <c r="N17" s="116"/>
      <c r="O17" s="116"/>
      <c r="P17" s="116"/>
      <c r="Q17" s="116"/>
      <c r="R17" s="116"/>
      <c r="S17" s="116"/>
    </row>
    <row r="18" spans="1:19">
      <c r="A18" s="2"/>
      <c r="B18" s="2"/>
      <c r="C18" s="2"/>
      <c r="D18" s="2"/>
      <c r="E18" s="2"/>
      <c r="F18" s="2"/>
      <c r="G18" s="2"/>
      <c r="H18" s="2"/>
      <c r="I18" s="116"/>
      <c r="J18" s="116"/>
      <c r="K18" s="116"/>
      <c r="L18" s="116"/>
      <c r="M18" s="116"/>
      <c r="N18" s="116"/>
      <c r="O18" s="116"/>
      <c r="P18" s="116"/>
      <c r="Q18" s="116"/>
      <c r="R18" s="116"/>
      <c r="S18" s="116"/>
    </row>
    <row r="19" spans="1:19" ht="15.75">
      <c r="A19" s="2"/>
      <c r="B19" s="70"/>
      <c r="C19" s="2"/>
      <c r="D19" s="2"/>
      <c r="E19" s="2"/>
      <c r="F19" s="2"/>
      <c r="G19" s="2"/>
      <c r="H19" s="2"/>
      <c r="I19" s="116"/>
      <c r="J19" s="116"/>
      <c r="K19" s="116"/>
      <c r="L19" s="116"/>
      <c r="M19" s="116"/>
      <c r="N19" s="116"/>
      <c r="O19" s="116"/>
      <c r="P19" s="116"/>
      <c r="Q19" s="116"/>
      <c r="R19" s="116"/>
      <c r="S19" s="116"/>
    </row>
    <row r="20" spans="1:19">
      <c r="A20" s="2"/>
      <c r="B20" s="2"/>
      <c r="C20" s="2"/>
      <c r="D20" s="48"/>
      <c r="E20" s="74"/>
      <c r="F20" s="2"/>
      <c r="G20" s="2"/>
      <c r="H20" s="2"/>
      <c r="I20" s="116"/>
      <c r="J20" s="116"/>
      <c r="K20" s="116"/>
      <c r="L20" s="116"/>
      <c r="M20" s="116"/>
      <c r="N20" s="116"/>
      <c r="O20" s="116"/>
      <c r="P20" s="116"/>
      <c r="Q20" s="116"/>
      <c r="R20" s="116"/>
      <c r="S20" s="116"/>
    </row>
    <row r="21" spans="1:19">
      <c r="A21" s="2"/>
      <c r="B21" s="2"/>
      <c r="C21" s="2"/>
      <c r="D21" s="2"/>
      <c r="E21" s="2"/>
      <c r="F21" s="2"/>
      <c r="G21" s="2"/>
      <c r="H21" s="2"/>
      <c r="I21" s="116"/>
      <c r="J21" s="116"/>
      <c r="K21" s="116"/>
      <c r="L21" s="116"/>
      <c r="M21" s="116"/>
      <c r="N21" s="116"/>
      <c r="O21" s="116"/>
      <c r="P21" s="116"/>
      <c r="Q21" s="116"/>
      <c r="R21" s="116"/>
      <c r="S21" s="116"/>
    </row>
    <row r="22" spans="1:19">
      <c r="A22" s="2"/>
      <c r="B22" s="2"/>
      <c r="C22" s="2"/>
      <c r="D22" s="2"/>
      <c r="E22" s="2"/>
      <c r="F22" s="2"/>
      <c r="G22" s="2"/>
      <c r="H22" s="2"/>
      <c r="I22" s="116"/>
      <c r="J22" s="116"/>
      <c r="K22" s="116"/>
      <c r="L22" s="116"/>
      <c r="M22" s="116"/>
      <c r="N22" s="116"/>
      <c r="O22" s="116"/>
      <c r="P22" s="116"/>
      <c r="Q22" s="116"/>
      <c r="R22" s="116"/>
      <c r="S22" s="116"/>
    </row>
    <row r="23" spans="1:19">
      <c r="A23" s="2"/>
      <c r="B23" s="2"/>
      <c r="C23" s="2"/>
      <c r="D23" s="2"/>
      <c r="E23" s="2"/>
      <c r="F23" s="2"/>
      <c r="G23" s="2"/>
      <c r="H23" s="2"/>
      <c r="I23" s="116"/>
      <c r="J23" s="116"/>
      <c r="K23" s="116"/>
      <c r="L23" s="116"/>
      <c r="M23" s="116"/>
      <c r="N23" s="116"/>
      <c r="O23" s="116"/>
      <c r="P23" s="116"/>
      <c r="Q23" s="116"/>
      <c r="R23" s="116"/>
    </row>
    <row r="24" spans="1:19">
      <c r="A24" s="2"/>
      <c r="B24" s="2"/>
      <c r="C24" s="2"/>
      <c r="D24" s="2"/>
      <c r="E24" s="2"/>
      <c r="F24" s="2"/>
      <c r="G24" s="2"/>
      <c r="H24" s="2"/>
      <c r="I24" s="116"/>
      <c r="J24" s="116"/>
      <c r="K24" s="116"/>
      <c r="L24" s="116"/>
      <c r="M24" s="116"/>
      <c r="N24" s="116"/>
      <c r="O24" s="116"/>
      <c r="P24" s="116"/>
      <c r="Q24" s="116"/>
      <c r="R24" s="116"/>
    </row>
    <row r="25" spans="1:19">
      <c r="A25" s="2"/>
      <c r="B25" s="2"/>
      <c r="C25" s="2"/>
      <c r="D25" s="2"/>
      <c r="E25" s="2"/>
      <c r="F25" s="2"/>
      <c r="G25" s="2"/>
      <c r="H25" s="2"/>
      <c r="I25" s="116"/>
      <c r="J25" s="116"/>
      <c r="K25" s="116"/>
      <c r="L25" s="116"/>
      <c r="M25" s="116"/>
      <c r="N25" s="116"/>
      <c r="O25" s="116"/>
      <c r="P25" s="116"/>
      <c r="Q25" s="116"/>
      <c r="R25" s="116"/>
    </row>
    <row r="26" spans="1:19">
      <c r="A26" s="2"/>
      <c r="B26" s="2"/>
      <c r="C26" s="2"/>
      <c r="D26" s="2"/>
      <c r="E26" s="2"/>
      <c r="F26" s="2"/>
      <c r="G26" s="2"/>
      <c r="H26" s="2"/>
      <c r="I26" s="116"/>
      <c r="J26" s="116"/>
      <c r="K26" s="116"/>
      <c r="L26" s="116"/>
      <c r="M26" s="116"/>
      <c r="N26" s="116"/>
      <c r="O26" s="116"/>
      <c r="P26" s="116"/>
      <c r="Q26" s="116"/>
      <c r="R26" s="116"/>
    </row>
    <row r="27" spans="1:19">
      <c r="A27" s="2"/>
      <c r="B27" s="2"/>
      <c r="C27" s="2"/>
      <c r="D27" s="2"/>
      <c r="E27" s="2"/>
      <c r="F27" s="2"/>
      <c r="G27" s="2"/>
      <c r="H27" s="2"/>
      <c r="I27" s="116"/>
      <c r="J27" s="116"/>
      <c r="K27" s="116"/>
      <c r="L27" s="116"/>
      <c r="M27" s="116"/>
      <c r="N27" s="116"/>
      <c r="O27" s="116"/>
      <c r="P27" s="116"/>
      <c r="Q27" s="116"/>
      <c r="R27" s="116"/>
    </row>
    <row r="28" spans="1:19">
      <c r="A28" s="2"/>
      <c r="B28" s="2"/>
      <c r="C28" s="2"/>
      <c r="D28" s="2"/>
      <c r="E28" s="2"/>
      <c r="F28" s="2"/>
      <c r="G28" s="2"/>
      <c r="H28" s="2"/>
      <c r="I28" s="116"/>
      <c r="J28" s="116"/>
      <c r="K28" s="116"/>
      <c r="L28" s="116"/>
      <c r="M28" s="116"/>
      <c r="N28" s="116"/>
      <c r="O28" s="116"/>
      <c r="P28" s="116"/>
      <c r="Q28" s="116"/>
      <c r="R28" s="116"/>
    </row>
    <row r="29" spans="1:19">
      <c r="A29" s="2"/>
      <c r="B29" s="2"/>
      <c r="C29" s="2"/>
      <c r="D29" s="2"/>
      <c r="E29" s="2"/>
      <c r="F29" s="2"/>
      <c r="G29" s="2"/>
      <c r="H29" s="2"/>
      <c r="I29" s="116"/>
      <c r="J29" s="116"/>
      <c r="K29" s="116"/>
      <c r="L29" s="116"/>
      <c r="M29" s="116"/>
      <c r="N29" s="116"/>
      <c r="O29" s="116"/>
      <c r="P29" s="116"/>
      <c r="Q29" s="116"/>
      <c r="R29" s="116"/>
    </row>
    <row r="30" spans="1:19">
      <c r="A30" s="2"/>
      <c r="B30" s="2"/>
      <c r="C30" s="2"/>
      <c r="D30" s="2"/>
      <c r="E30" s="2"/>
      <c r="F30" s="2"/>
      <c r="G30" s="2"/>
      <c r="H30" s="2"/>
      <c r="I30" s="116"/>
      <c r="J30" s="116"/>
      <c r="K30" s="116"/>
      <c r="L30" s="116"/>
      <c r="M30" s="116"/>
      <c r="N30" s="116"/>
      <c r="O30" s="116"/>
      <c r="P30" s="116"/>
      <c r="Q30" s="116"/>
      <c r="R30" s="116"/>
    </row>
    <row r="31" spans="1:19">
      <c r="A31" s="2"/>
      <c r="B31" s="80"/>
      <c r="C31" s="57">
        <v>2005</v>
      </c>
      <c r="D31" s="57">
        <v>2010</v>
      </c>
      <c r="E31" s="57">
        <v>2015</v>
      </c>
      <c r="F31" s="57">
        <v>2020</v>
      </c>
      <c r="G31" s="57">
        <v>2025</v>
      </c>
      <c r="H31" s="57">
        <v>2030</v>
      </c>
      <c r="I31" s="57">
        <v>2035</v>
      </c>
      <c r="J31" s="57">
        <v>2040</v>
      </c>
      <c r="K31" s="57">
        <v>2045</v>
      </c>
      <c r="L31" s="2"/>
    </row>
    <row r="32" spans="1:19">
      <c r="A32" s="65" t="s">
        <v>292</v>
      </c>
      <c r="B32" s="84" t="s">
        <v>49</v>
      </c>
      <c r="C32" s="118">
        <v>5.2828643076881189E-3</v>
      </c>
      <c r="D32" s="118">
        <v>7.9661705806554784E-3</v>
      </c>
      <c r="E32" s="119">
        <v>8.9017015947771925E-3</v>
      </c>
      <c r="F32" s="120"/>
      <c r="G32" s="120"/>
      <c r="H32" s="120"/>
      <c r="I32" s="120"/>
      <c r="J32" s="120"/>
      <c r="K32" s="120"/>
      <c r="L32" s="2"/>
    </row>
    <row r="33" spans="1:12">
      <c r="A33" s="66" t="s">
        <v>292</v>
      </c>
      <c r="B33" s="84" t="s">
        <v>59</v>
      </c>
      <c r="C33" s="118">
        <v>4.9994112151889479E-3</v>
      </c>
      <c r="D33" s="118">
        <v>8.0433393661174992E-3</v>
      </c>
      <c r="E33" s="119">
        <v>8.5100779669957122E-3</v>
      </c>
      <c r="F33" s="120"/>
      <c r="G33" s="120"/>
      <c r="H33" s="120"/>
      <c r="I33" s="120"/>
      <c r="J33" s="120"/>
      <c r="K33" s="120"/>
      <c r="L33" s="2"/>
    </row>
    <row r="34" spans="1:12">
      <c r="A34" s="109" t="s">
        <v>292</v>
      </c>
      <c r="B34" s="84" t="s">
        <v>210</v>
      </c>
      <c r="C34" s="118">
        <v>9.6264091243400366E-5</v>
      </c>
      <c r="D34" s="118">
        <v>1.9380513646223931E-4</v>
      </c>
      <c r="E34" s="119">
        <v>2.9629879646743184E-4</v>
      </c>
      <c r="F34" s="120"/>
      <c r="G34" s="120"/>
      <c r="H34" s="120"/>
      <c r="I34" s="120"/>
      <c r="J34" s="120"/>
      <c r="K34" s="120"/>
      <c r="L34" s="2"/>
    </row>
    <row r="35" spans="1:12">
      <c r="A35" s="67" t="s">
        <v>292</v>
      </c>
      <c r="B35" s="84" t="s">
        <v>132</v>
      </c>
      <c r="C35" s="118">
        <v>1.0780319059635929E-3</v>
      </c>
      <c r="D35" s="118">
        <v>2.0149384470256682E-3</v>
      </c>
      <c r="E35" s="119">
        <v>5.1281763224843195E-3</v>
      </c>
      <c r="F35" s="120"/>
      <c r="G35" s="120"/>
      <c r="H35" s="120"/>
      <c r="I35" s="120"/>
      <c r="J35" s="120"/>
      <c r="K35" s="120"/>
      <c r="L35" s="2"/>
    </row>
    <row r="36" spans="1:12">
      <c r="A36" s="68" t="s">
        <v>292</v>
      </c>
      <c r="B36" s="84" t="s">
        <v>93</v>
      </c>
      <c r="C36" s="118">
        <v>1.0125651009391806E-3</v>
      </c>
      <c r="D36" s="118">
        <v>3.8363594444206181E-3</v>
      </c>
      <c r="E36" s="119">
        <v>5.5877911863401767E-3</v>
      </c>
      <c r="F36" s="120"/>
      <c r="G36" s="120"/>
      <c r="H36" s="120"/>
      <c r="I36" s="120"/>
      <c r="J36" s="120"/>
      <c r="K36" s="120"/>
      <c r="L36" s="2"/>
    </row>
    <row r="37" spans="1:12">
      <c r="A37" s="45"/>
      <c r="B37" s="94"/>
      <c r="C37" s="95"/>
      <c r="D37" s="95"/>
      <c r="E37" s="95"/>
      <c r="F37" s="95"/>
      <c r="G37" s="95"/>
      <c r="H37" s="95"/>
      <c r="I37" s="95"/>
      <c r="J37" s="95"/>
      <c r="K37" s="95"/>
      <c r="L37" s="2"/>
    </row>
    <row r="38" spans="1:12">
      <c r="A38" s="2"/>
      <c r="B38" s="2"/>
      <c r="C38" s="2"/>
      <c r="D38" s="2"/>
      <c r="E38" s="2"/>
      <c r="F38" s="2"/>
      <c r="G38" s="2"/>
      <c r="H38" s="2"/>
      <c r="I38" s="2"/>
      <c r="J38" s="2"/>
      <c r="K38" s="2"/>
      <c r="L38" s="2"/>
    </row>
    <row r="39" spans="1:12">
      <c r="A39" s="93"/>
      <c r="B39" s="97" t="s">
        <v>300</v>
      </c>
      <c r="C39" s="55"/>
      <c r="D39" s="55"/>
      <c r="E39" s="55"/>
      <c r="F39" s="57"/>
      <c r="G39" s="56"/>
      <c r="H39" s="56"/>
      <c r="I39" s="55"/>
      <c r="J39" s="55"/>
      <c r="K39" s="55"/>
      <c r="L39" s="2"/>
    </row>
    <row r="40" spans="1:12">
      <c r="A40" s="96"/>
      <c r="B40" s="98"/>
      <c r="C40" s="60"/>
      <c r="D40" s="58" t="s">
        <v>299</v>
      </c>
      <c r="E40" s="59"/>
      <c r="F40" s="60"/>
      <c r="G40" s="59"/>
      <c r="H40" s="59"/>
      <c r="I40" s="60"/>
      <c r="J40" s="60"/>
      <c r="K40" s="60"/>
      <c r="L40" s="2"/>
    </row>
    <row r="41" spans="1:12">
      <c r="A41" s="96"/>
      <c r="B41" s="99" t="s">
        <v>19</v>
      </c>
      <c r="C41" s="57">
        <v>2005</v>
      </c>
      <c r="D41" s="57">
        <v>2010</v>
      </c>
      <c r="E41" s="57">
        <v>2015</v>
      </c>
      <c r="F41" s="57"/>
      <c r="G41" s="57"/>
      <c r="H41" s="57"/>
      <c r="I41" s="57"/>
      <c r="J41" s="57"/>
      <c r="K41" s="57"/>
      <c r="L41" s="2"/>
    </row>
    <row r="42" spans="1:12">
      <c r="A42" s="96"/>
      <c r="B42" s="100"/>
      <c r="C42" s="100"/>
      <c r="D42" s="83"/>
      <c r="E42" s="83"/>
      <c r="F42" s="83"/>
      <c r="G42" s="83"/>
      <c r="H42" s="83"/>
      <c r="I42" s="83"/>
      <c r="J42" s="83"/>
      <c r="K42" s="83"/>
      <c r="L42" s="2"/>
    </row>
    <row r="43" spans="1:12">
      <c r="A43" s="108"/>
      <c r="B43" s="84" t="s">
        <v>227</v>
      </c>
      <c r="C43" s="121">
        <v>0</v>
      </c>
      <c r="D43" s="121">
        <v>0</v>
      </c>
      <c r="E43" s="122">
        <v>0</v>
      </c>
      <c r="F43" s="120"/>
      <c r="G43" s="120"/>
      <c r="H43" s="120"/>
      <c r="I43" s="120"/>
      <c r="J43" s="120"/>
      <c r="K43" s="120"/>
      <c r="L43" s="2"/>
    </row>
    <row r="44" spans="1:12">
      <c r="A44" s="108"/>
      <c r="B44" s="84" t="s">
        <v>206</v>
      </c>
      <c r="C44" s="118">
        <v>1.7238294941451861E-4</v>
      </c>
      <c r="D44" s="118">
        <v>1.452128415463201E-4</v>
      </c>
      <c r="E44" s="119">
        <v>2.4985646671487748E-4</v>
      </c>
      <c r="F44" s="120"/>
      <c r="G44" s="120"/>
      <c r="H44" s="120"/>
      <c r="I44" s="120"/>
      <c r="J44" s="120"/>
      <c r="K44" s="120"/>
      <c r="L44" s="2"/>
    </row>
    <row r="45" spans="1:12">
      <c r="A45" s="101"/>
      <c r="B45" s="90" t="s">
        <v>182</v>
      </c>
      <c r="C45" s="118">
        <v>2.3498698399845146E-5</v>
      </c>
      <c r="D45" s="118">
        <v>2.3588119807281901E-4</v>
      </c>
      <c r="E45" s="119">
        <v>6.7825883638000827E-4</v>
      </c>
      <c r="F45" s="120"/>
      <c r="G45" s="120"/>
      <c r="H45" s="120"/>
      <c r="I45" s="120"/>
      <c r="J45" s="120"/>
      <c r="K45" s="120"/>
      <c r="L45" s="2"/>
    </row>
    <row r="46" spans="1:12">
      <c r="A46" s="101"/>
      <c r="B46" s="84" t="s">
        <v>210</v>
      </c>
      <c r="C46" s="118">
        <v>9.6264091243400366E-5</v>
      </c>
      <c r="D46" s="118">
        <v>1.9380513646223931E-4</v>
      </c>
      <c r="E46" s="119">
        <v>2.9629879646743184E-4</v>
      </c>
      <c r="F46" s="120"/>
      <c r="G46" s="120"/>
      <c r="H46" s="120"/>
      <c r="I46" s="120"/>
      <c r="J46" s="120"/>
      <c r="K46" s="120"/>
      <c r="L46" s="2"/>
    </row>
    <row r="47" spans="1:12">
      <c r="A47" s="101"/>
      <c r="B47" s="84" t="s">
        <v>212</v>
      </c>
      <c r="C47" s="118">
        <v>1.6323381510153571E-4</v>
      </c>
      <c r="D47" s="118">
        <v>3.0026497580732775E-4</v>
      </c>
      <c r="E47" s="119">
        <v>2.41810313902317E-4</v>
      </c>
      <c r="F47" s="120"/>
      <c r="G47" s="120"/>
      <c r="H47" s="120"/>
      <c r="I47" s="120"/>
      <c r="J47" s="120"/>
      <c r="K47" s="120"/>
      <c r="L47" s="2"/>
    </row>
    <row r="48" spans="1:12">
      <c r="A48" s="101"/>
      <c r="B48" s="84" t="s">
        <v>53</v>
      </c>
      <c r="C48" s="118">
        <v>5.0806156437572724E-3</v>
      </c>
      <c r="D48" s="118">
        <v>9.5492906282139151E-3</v>
      </c>
      <c r="E48" s="119">
        <v>1.0446071269074791E-2</v>
      </c>
      <c r="F48" s="120"/>
      <c r="G48" s="120"/>
      <c r="H48" s="120"/>
      <c r="I48" s="120"/>
      <c r="J48" s="120"/>
      <c r="K48" s="120"/>
      <c r="L48" s="2"/>
    </row>
    <row r="49" spans="1:12">
      <c r="A49" s="101"/>
      <c r="B49" s="84" t="s">
        <v>71</v>
      </c>
      <c r="C49" s="118">
        <v>2.0781557385984918E-3</v>
      </c>
      <c r="D49" s="118">
        <v>3.3708970524002424E-3</v>
      </c>
      <c r="E49" s="119">
        <v>3.8226912530008651E-3</v>
      </c>
      <c r="F49" s="120"/>
      <c r="G49" s="120"/>
      <c r="H49" s="120"/>
      <c r="I49" s="120"/>
      <c r="J49" s="120"/>
      <c r="K49" s="120"/>
      <c r="L49" s="2"/>
    </row>
    <row r="50" spans="1:12">
      <c r="A50" s="101"/>
      <c r="B50" s="84" t="s">
        <v>228</v>
      </c>
      <c r="C50" s="121">
        <v>0</v>
      </c>
      <c r="D50" s="121">
        <v>0</v>
      </c>
      <c r="E50" s="122">
        <v>0</v>
      </c>
      <c r="F50" s="120"/>
      <c r="G50" s="120"/>
      <c r="H50" s="120"/>
      <c r="I50" s="120"/>
      <c r="J50" s="120"/>
      <c r="K50" s="120"/>
      <c r="L50" s="2"/>
    </row>
    <row r="51" spans="1:12">
      <c r="A51" s="101"/>
      <c r="B51" s="84" t="s">
        <v>138</v>
      </c>
      <c r="C51" s="123"/>
      <c r="D51" s="123"/>
      <c r="E51" s="119">
        <v>1.5293749707186643E-3</v>
      </c>
      <c r="F51" s="120"/>
      <c r="G51" s="120"/>
      <c r="H51" s="120"/>
      <c r="I51" s="120"/>
      <c r="J51" s="120"/>
      <c r="K51" s="120"/>
      <c r="L51" s="2"/>
    </row>
    <row r="52" spans="1:12">
      <c r="A52" s="101"/>
      <c r="B52" s="84" t="s">
        <v>51</v>
      </c>
      <c r="C52" s="118">
        <v>2.9516970666933293E-3</v>
      </c>
      <c r="D52" s="118">
        <v>2.4368522249157247E-3</v>
      </c>
      <c r="E52" s="119">
        <v>9.7363453588676045E-3</v>
      </c>
      <c r="F52" s="120"/>
      <c r="G52" s="120"/>
      <c r="H52" s="120"/>
      <c r="I52" s="120"/>
      <c r="J52" s="120"/>
      <c r="K52" s="120"/>
      <c r="L52" s="2"/>
    </row>
    <row r="53" spans="1:12">
      <c r="A53" s="101"/>
      <c r="B53" s="84" t="s">
        <v>229</v>
      </c>
      <c r="C53" s="121">
        <v>0</v>
      </c>
      <c r="D53" s="121">
        <v>0</v>
      </c>
      <c r="E53" s="122">
        <v>0</v>
      </c>
      <c r="F53" s="120"/>
      <c r="G53" s="120"/>
      <c r="H53" s="120"/>
      <c r="I53" s="120"/>
      <c r="J53" s="120"/>
      <c r="K53" s="120"/>
      <c r="L53" s="2"/>
    </row>
    <row r="54" spans="1:12">
      <c r="A54" s="101"/>
      <c r="B54" s="84" t="s">
        <v>122</v>
      </c>
      <c r="C54" s="123"/>
      <c r="D54" s="123"/>
      <c r="E54" s="119">
        <v>3.2632744291495128E-3</v>
      </c>
      <c r="F54" s="120"/>
      <c r="G54" s="120"/>
      <c r="H54" s="120"/>
      <c r="I54" s="120"/>
      <c r="J54" s="120"/>
      <c r="K54" s="120"/>
      <c r="L54" s="2"/>
    </row>
    <row r="55" spans="1:12">
      <c r="A55" s="101"/>
      <c r="B55" s="84" t="s">
        <v>162</v>
      </c>
      <c r="C55" s="118">
        <v>0</v>
      </c>
      <c r="D55" s="118">
        <v>2.5991208901089631E-4</v>
      </c>
      <c r="E55" s="119">
        <v>1.2594240637785739E-3</v>
      </c>
      <c r="F55" s="120"/>
      <c r="G55" s="120"/>
      <c r="H55" s="120"/>
      <c r="I55" s="120"/>
      <c r="J55" s="120"/>
      <c r="K55" s="120"/>
      <c r="L55" s="2"/>
    </row>
    <row r="56" spans="1:12">
      <c r="A56" s="101"/>
      <c r="B56" s="84" t="s">
        <v>69</v>
      </c>
      <c r="C56" s="118">
        <v>2.2187602686199533E-3</v>
      </c>
      <c r="D56" s="118">
        <v>4.0120987713333188E-3</v>
      </c>
      <c r="E56" s="119">
        <v>4.1166111757482476E-3</v>
      </c>
      <c r="F56" s="120"/>
      <c r="G56" s="120"/>
      <c r="H56" s="120"/>
      <c r="I56" s="120"/>
      <c r="J56" s="120"/>
      <c r="K56" s="120"/>
      <c r="L56" s="2"/>
    </row>
    <row r="57" spans="1:12">
      <c r="A57" s="101"/>
      <c r="B57" s="90" t="s">
        <v>230</v>
      </c>
      <c r="C57" s="121">
        <v>0</v>
      </c>
      <c r="D57" s="121">
        <v>0</v>
      </c>
      <c r="E57" s="122">
        <v>0</v>
      </c>
      <c r="F57" s="120"/>
      <c r="G57" s="120"/>
      <c r="H57" s="120"/>
      <c r="I57" s="120"/>
      <c r="J57" s="120"/>
      <c r="K57" s="120"/>
      <c r="L57" s="2"/>
    </row>
    <row r="58" spans="1:12">
      <c r="A58" s="101"/>
      <c r="B58" s="84" t="s">
        <v>231</v>
      </c>
      <c r="C58" s="121">
        <v>0</v>
      </c>
      <c r="D58" s="121">
        <v>0</v>
      </c>
      <c r="E58" s="122">
        <v>0</v>
      </c>
      <c r="F58" s="120"/>
      <c r="G58" s="120"/>
      <c r="H58" s="120"/>
      <c r="I58" s="120"/>
      <c r="J58" s="120"/>
      <c r="K58" s="120"/>
      <c r="L58" s="2"/>
    </row>
    <row r="59" spans="1:12">
      <c r="A59" s="101"/>
      <c r="B59" s="84" t="s">
        <v>204</v>
      </c>
      <c r="C59" s="118">
        <v>1.4258835723894665E-4</v>
      </c>
      <c r="D59" s="118">
        <v>1.7158829575436379E-4</v>
      </c>
      <c r="E59" s="119">
        <v>4.264988281685159E-4</v>
      </c>
      <c r="F59" s="120"/>
      <c r="G59" s="120"/>
      <c r="H59" s="120"/>
      <c r="I59" s="120"/>
      <c r="J59" s="120"/>
      <c r="K59" s="120"/>
      <c r="L59" s="2"/>
    </row>
    <row r="60" spans="1:12">
      <c r="A60" s="101"/>
      <c r="B60" s="84" t="s">
        <v>140</v>
      </c>
      <c r="C60" s="118">
        <v>2.6338773596754346E-3</v>
      </c>
      <c r="D60" s="118">
        <v>4.3547289925626592E-3</v>
      </c>
      <c r="E60" s="119">
        <v>4.4126806239502695E-3</v>
      </c>
      <c r="F60" s="120"/>
      <c r="G60" s="120"/>
      <c r="H60" s="120"/>
      <c r="I60" s="120"/>
      <c r="J60" s="120"/>
      <c r="K60" s="120"/>
      <c r="L60" s="2"/>
    </row>
    <row r="61" spans="1:12">
      <c r="A61" s="101"/>
      <c r="B61" s="84" t="s">
        <v>172</v>
      </c>
      <c r="C61" s="118">
        <v>6.7607444351378671E-4</v>
      </c>
      <c r="D61" s="118">
        <v>1.0336399153455273E-3</v>
      </c>
      <c r="E61" s="119">
        <v>7.4588543711134642E-4</v>
      </c>
      <c r="F61" s="120"/>
      <c r="G61" s="120"/>
      <c r="H61" s="120"/>
      <c r="I61" s="120"/>
      <c r="J61" s="120"/>
      <c r="K61" s="120"/>
      <c r="L61" s="2"/>
    </row>
    <row r="62" spans="1:12">
      <c r="A62" s="101"/>
      <c r="B62" s="84" t="s">
        <v>174</v>
      </c>
      <c r="C62" s="118">
        <v>3.5811440062925664E-4</v>
      </c>
      <c r="D62" s="118">
        <v>4.4169941306276654E-4</v>
      </c>
      <c r="E62" s="119">
        <v>7.0385389605370687E-4</v>
      </c>
      <c r="F62" s="120"/>
      <c r="G62" s="120"/>
      <c r="H62" s="120"/>
      <c r="I62" s="120"/>
      <c r="J62" s="120"/>
      <c r="K62" s="120"/>
      <c r="L62" s="2"/>
    </row>
    <row r="63" spans="1:12">
      <c r="A63" s="101"/>
      <c r="B63" s="84" t="s">
        <v>37</v>
      </c>
      <c r="C63" s="104"/>
      <c r="D63" s="123"/>
      <c r="E63" s="119">
        <v>1.2039748800213128E-2</v>
      </c>
      <c r="F63" s="120"/>
      <c r="G63" s="120"/>
      <c r="H63" s="120"/>
      <c r="I63" s="120"/>
      <c r="J63" s="120"/>
      <c r="K63" s="120"/>
      <c r="L63" s="2"/>
    </row>
    <row r="64" spans="1:12">
      <c r="A64" s="101"/>
      <c r="B64" s="84" t="s">
        <v>160</v>
      </c>
      <c r="C64" s="118">
        <v>2.3901595392249484E-5</v>
      </c>
      <c r="D64" s="118">
        <v>8.1395987285369834E-4</v>
      </c>
      <c r="E64" s="119">
        <v>1.2589005058745047E-3</v>
      </c>
      <c r="F64" s="120"/>
      <c r="G64" s="120"/>
      <c r="H64" s="120"/>
      <c r="I64" s="120"/>
      <c r="J64" s="120"/>
      <c r="K64" s="120"/>
      <c r="L64" s="2"/>
    </row>
    <row r="65" spans="1:12">
      <c r="A65" s="101"/>
      <c r="B65" s="84" t="s">
        <v>232</v>
      </c>
      <c r="C65" s="121">
        <v>0</v>
      </c>
      <c r="D65" s="121">
        <v>0</v>
      </c>
      <c r="E65" s="122">
        <v>0</v>
      </c>
      <c r="F65" s="120"/>
      <c r="G65" s="120"/>
      <c r="H65" s="120"/>
      <c r="I65" s="120"/>
      <c r="J65" s="120"/>
      <c r="K65" s="120"/>
      <c r="L65" s="2"/>
    </row>
    <row r="66" spans="1:12">
      <c r="A66" s="101"/>
      <c r="B66" s="84" t="s">
        <v>233</v>
      </c>
      <c r="C66" s="121">
        <v>0</v>
      </c>
      <c r="D66" s="121">
        <v>0</v>
      </c>
      <c r="E66" s="122">
        <v>0</v>
      </c>
      <c r="F66" s="120"/>
      <c r="G66" s="120"/>
      <c r="H66" s="120"/>
      <c r="I66" s="120"/>
      <c r="J66" s="120"/>
      <c r="K66" s="120"/>
      <c r="L66" s="2"/>
    </row>
    <row r="67" spans="1:12">
      <c r="A67" s="101"/>
      <c r="B67" s="105" t="s">
        <v>234</v>
      </c>
      <c r="C67" s="121">
        <v>0</v>
      </c>
      <c r="D67" s="121">
        <v>0</v>
      </c>
      <c r="E67" s="122">
        <v>0</v>
      </c>
      <c r="F67" s="120"/>
      <c r="G67" s="120"/>
      <c r="H67" s="120"/>
      <c r="I67" s="120"/>
      <c r="J67" s="120"/>
      <c r="K67" s="120"/>
      <c r="L67" s="2"/>
    </row>
    <row r="68" spans="1:12">
      <c r="A68" s="101"/>
      <c r="B68" s="84" t="s">
        <v>235</v>
      </c>
      <c r="C68" s="121">
        <v>0</v>
      </c>
      <c r="D68" s="121">
        <v>0</v>
      </c>
      <c r="E68" s="122">
        <v>0</v>
      </c>
      <c r="F68" s="120"/>
      <c r="G68" s="120"/>
      <c r="H68" s="120"/>
      <c r="I68" s="120"/>
      <c r="J68" s="120"/>
      <c r="K68" s="120"/>
      <c r="L68" s="2"/>
    </row>
    <row r="69" spans="1:12">
      <c r="A69" s="101"/>
      <c r="B69" s="84" t="s">
        <v>59</v>
      </c>
      <c r="C69" s="118">
        <v>4.9994112151889479E-3</v>
      </c>
      <c r="D69" s="118">
        <v>8.0433393661174992E-3</v>
      </c>
      <c r="E69" s="119">
        <v>8.5100779669957122E-3</v>
      </c>
      <c r="F69" s="120"/>
      <c r="G69" s="120"/>
      <c r="H69" s="120"/>
      <c r="I69" s="120"/>
      <c r="J69" s="120"/>
      <c r="K69" s="120"/>
      <c r="L69" s="2"/>
    </row>
    <row r="70" spans="1:12">
      <c r="A70" s="101"/>
      <c r="B70" s="84" t="s">
        <v>236</v>
      </c>
      <c r="C70" s="121">
        <v>0</v>
      </c>
      <c r="D70" s="121">
        <v>0</v>
      </c>
      <c r="E70" s="122">
        <v>0</v>
      </c>
      <c r="F70" s="120"/>
      <c r="G70" s="120"/>
      <c r="H70" s="120"/>
      <c r="I70" s="120"/>
      <c r="J70" s="120"/>
      <c r="K70" s="120"/>
      <c r="L70" s="2"/>
    </row>
    <row r="71" spans="1:12">
      <c r="A71" s="101"/>
      <c r="B71" s="84" t="s">
        <v>237</v>
      </c>
      <c r="C71" s="121">
        <v>0</v>
      </c>
      <c r="D71" s="121">
        <v>0</v>
      </c>
      <c r="E71" s="122">
        <v>0</v>
      </c>
      <c r="F71" s="120"/>
      <c r="G71" s="120"/>
      <c r="H71" s="120"/>
      <c r="I71" s="120"/>
      <c r="J71" s="120"/>
      <c r="K71" s="120"/>
      <c r="L71" s="2"/>
    </row>
    <row r="72" spans="1:12">
      <c r="A72" s="101"/>
      <c r="B72" s="84" t="s">
        <v>136</v>
      </c>
      <c r="C72" s="118">
        <v>8.9081695281016259E-4</v>
      </c>
      <c r="D72" s="118">
        <v>1.5333972938965574E-3</v>
      </c>
      <c r="E72" s="119">
        <v>2.1531500814314804E-3</v>
      </c>
      <c r="F72" s="120"/>
      <c r="G72" s="120"/>
      <c r="H72" s="120"/>
      <c r="I72" s="120"/>
      <c r="J72" s="120"/>
      <c r="K72" s="120"/>
      <c r="L72" s="2"/>
    </row>
    <row r="73" spans="1:12">
      <c r="A73" s="101"/>
      <c r="B73" s="84" t="s">
        <v>132</v>
      </c>
      <c r="C73" s="118">
        <v>1.0780319059635929E-3</v>
      </c>
      <c r="D73" s="118">
        <v>2.355435225573149E-3</v>
      </c>
      <c r="E73" s="119">
        <v>5.166348231818229E-3</v>
      </c>
      <c r="F73" s="120"/>
      <c r="G73" s="120"/>
      <c r="H73" s="120"/>
      <c r="I73" s="120"/>
      <c r="J73" s="120"/>
      <c r="K73" s="120"/>
      <c r="L73" s="2"/>
    </row>
    <row r="74" spans="1:12">
      <c r="A74" s="101"/>
      <c r="B74" s="84" t="s">
        <v>238</v>
      </c>
      <c r="C74" s="121">
        <v>0</v>
      </c>
      <c r="D74" s="121">
        <v>0</v>
      </c>
      <c r="E74" s="122">
        <v>0</v>
      </c>
      <c r="F74" s="120"/>
      <c r="G74" s="120"/>
      <c r="H74" s="120"/>
      <c r="I74" s="120"/>
      <c r="J74" s="120"/>
      <c r="K74" s="120"/>
      <c r="L74" s="2"/>
    </row>
    <row r="75" spans="1:12">
      <c r="A75" s="101"/>
      <c r="B75" s="84" t="s">
        <v>239</v>
      </c>
      <c r="C75" s="124"/>
      <c r="D75" s="124"/>
      <c r="E75" s="122">
        <v>0</v>
      </c>
      <c r="F75" s="120"/>
      <c r="G75" s="120"/>
      <c r="H75" s="120"/>
      <c r="I75" s="120"/>
      <c r="J75" s="120"/>
      <c r="K75" s="120"/>
      <c r="L75" s="2"/>
    </row>
    <row r="76" spans="1:12">
      <c r="A76" s="101"/>
      <c r="B76" s="84" t="s">
        <v>240</v>
      </c>
      <c r="C76" s="121">
        <v>0</v>
      </c>
      <c r="D76" s="121">
        <v>0</v>
      </c>
      <c r="E76" s="122">
        <v>0</v>
      </c>
      <c r="F76" s="120"/>
      <c r="G76" s="120"/>
      <c r="H76" s="120"/>
      <c r="I76" s="120"/>
      <c r="J76" s="120"/>
      <c r="K76" s="120"/>
      <c r="L76" s="2"/>
    </row>
    <row r="77" spans="1:12">
      <c r="A77" s="101"/>
      <c r="B77" s="84" t="s">
        <v>241</v>
      </c>
      <c r="C77" s="121">
        <v>1.4298972445994239E-4</v>
      </c>
      <c r="D77" s="121">
        <v>8.8986699657407902E-5</v>
      </c>
      <c r="E77" s="122">
        <v>0</v>
      </c>
      <c r="F77" s="120"/>
      <c r="G77" s="120"/>
      <c r="H77" s="120"/>
      <c r="I77" s="120"/>
      <c r="J77" s="120"/>
      <c r="K77" s="120"/>
      <c r="L77" s="2"/>
    </row>
    <row r="78" spans="1:12">
      <c r="A78" s="101"/>
      <c r="B78" s="84" t="s">
        <v>242</v>
      </c>
      <c r="C78" s="121">
        <v>0</v>
      </c>
      <c r="D78" s="121">
        <v>0</v>
      </c>
      <c r="E78" s="122">
        <v>0</v>
      </c>
      <c r="F78" s="120"/>
      <c r="G78" s="120"/>
      <c r="H78" s="120"/>
      <c r="I78" s="120"/>
      <c r="J78" s="120"/>
      <c r="K78" s="120"/>
      <c r="L78" s="2"/>
    </row>
    <row r="79" spans="1:12">
      <c r="A79" s="101"/>
      <c r="B79" s="84" t="s">
        <v>124</v>
      </c>
      <c r="C79" s="118">
        <v>1.3830630618756254E-3</v>
      </c>
      <c r="D79" s="118">
        <v>2.2634622923692282E-3</v>
      </c>
      <c r="E79" s="119">
        <v>2.4611121447989945E-3</v>
      </c>
      <c r="F79" s="120"/>
      <c r="G79" s="120"/>
      <c r="H79" s="120"/>
      <c r="I79" s="120"/>
      <c r="J79" s="120"/>
      <c r="K79" s="120"/>
      <c r="L79" s="2"/>
    </row>
    <row r="80" spans="1:12">
      <c r="A80" s="101"/>
      <c r="B80" s="105" t="s">
        <v>243</v>
      </c>
      <c r="C80" s="121">
        <v>0</v>
      </c>
      <c r="D80" s="121">
        <v>0</v>
      </c>
      <c r="E80" s="122">
        <v>0</v>
      </c>
      <c r="F80" s="120"/>
      <c r="G80" s="120"/>
      <c r="H80" s="120"/>
      <c r="I80" s="120"/>
      <c r="J80" s="120"/>
      <c r="K80" s="120"/>
      <c r="L80" s="2"/>
    </row>
    <row r="81" spans="1:12">
      <c r="A81" s="101"/>
      <c r="B81" s="84" t="s">
        <v>85</v>
      </c>
      <c r="C81" s="118">
        <v>1.6133036419430037E-3</v>
      </c>
      <c r="D81" s="118">
        <v>3.0494692036515964E-3</v>
      </c>
      <c r="E81" s="119">
        <v>3.4242442618255065E-3</v>
      </c>
      <c r="F81" s="120"/>
      <c r="G81" s="120"/>
      <c r="H81" s="120"/>
      <c r="I81" s="120"/>
      <c r="J81" s="120"/>
      <c r="K81" s="120"/>
      <c r="L81" s="2"/>
    </row>
    <row r="82" spans="1:12">
      <c r="A82" s="101"/>
      <c r="B82" s="105" t="s">
        <v>89</v>
      </c>
      <c r="C82" s="118">
        <v>1.2596792503063569E-3</v>
      </c>
      <c r="D82" s="118">
        <v>3.2823399295686243E-3</v>
      </c>
      <c r="E82" s="119">
        <v>3.8917131075138041E-3</v>
      </c>
      <c r="F82" s="120"/>
      <c r="G82" s="120"/>
      <c r="H82" s="120"/>
      <c r="I82" s="120"/>
      <c r="J82" s="120"/>
      <c r="K82" s="120"/>
      <c r="L82" s="2"/>
    </row>
    <row r="83" spans="1:12">
      <c r="A83" s="101"/>
      <c r="B83" s="84" t="s">
        <v>244</v>
      </c>
      <c r="C83" s="121">
        <v>0</v>
      </c>
      <c r="D83" s="121">
        <v>0</v>
      </c>
      <c r="E83" s="122">
        <v>0</v>
      </c>
      <c r="F83" s="120"/>
      <c r="G83" s="120"/>
      <c r="H83" s="120"/>
      <c r="I83" s="120"/>
      <c r="J83" s="120"/>
      <c r="K83" s="120"/>
      <c r="L83" s="2"/>
    </row>
    <row r="84" spans="1:12">
      <c r="A84" s="101"/>
      <c r="B84" s="84" t="s">
        <v>120</v>
      </c>
      <c r="C84" s="118">
        <v>0</v>
      </c>
      <c r="D84" s="118">
        <v>1.43121219654532E-3</v>
      </c>
      <c r="E84" s="119">
        <v>1.2731380896523047E-3</v>
      </c>
      <c r="F84" s="120"/>
      <c r="G84" s="120"/>
      <c r="H84" s="120"/>
      <c r="I84" s="120"/>
      <c r="J84" s="120"/>
      <c r="K84" s="120"/>
      <c r="L84" s="2"/>
    </row>
    <row r="85" spans="1:12">
      <c r="A85" s="101"/>
      <c r="B85" s="84" t="s">
        <v>192</v>
      </c>
      <c r="C85" s="118">
        <v>4.353467499639742E-4</v>
      </c>
      <c r="D85" s="118">
        <v>3.8716153206402794E-4</v>
      </c>
      <c r="E85" s="119">
        <v>4.9767073970394954E-4</v>
      </c>
      <c r="F85" s="120"/>
      <c r="G85" s="120"/>
      <c r="H85" s="120"/>
      <c r="I85" s="120"/>
      <c r="J85" s="120"/>
      <c r="K85" s="120"/>
      <c r="L85" s="2"/>
    </row>
    <row r="86" spans="1:12">
      <c r="A86" s="101"/>
      <c r="B86" s="84" t="s">
        <v>180</v>
      </c>
      <c r="C86" s="118">
        <v>4.7578043981695356E-4</v>
      </c>
      <c r="D86" s="118">
        <v>7.8025751825043174E-4</v>
      </c>
      <c r="E86" s="119">
        <v>9.4370099995584632E-4</v>
      </c>
      <c r="F86" s="120"/>
      <c r="G86" s="120"/>
      <c r="H86" s="120"/>
      <c r="I86" s="120"/>
      <c r="J86" s="120"/>
      <c r="K86" s="120"/>
      <c r="L86" s="2"/>
    </row>
    <row r="87" spans="1:12">
      <c r="A87" s="101"/>
      <c r="B87" s="84" t="s">
        <v>178</v>
      </c>
      <c r="C87" s="118">
        <v>5.2251268494638448E-4</v>
      </c>
      <c r="D87" s="118">
        <v>4.7754249514817226E-4</v>
      </c>
      <c r="E87" s="119">
        <v>9.5758324285587617E-4</v>
      </c>
      <c r="F87" s="120"/>
      <c r="G87" s="120"/>
      <c r="H87" s="120"/>
      <c r="I87" s="120"/>
      <c r="J87" s="120"/>
      <c r="K87" s="120"/>
      <c r="L87" s="2"/>
    </row>
    <row r="88" spans="1:12">
      <c r="A88" s="101"/>
      <c r="B88" s="84" t="s">
        <v>245</v>
      </c>
      <c r="C88" s="118">
        <v>1.0325789406957127E-4</v>
      </c>
      <c r="D88" s="121">
        <v>0</v>
      </c>
      <c r="E88" s="122">
        <v>0</v>
      </c>
      <c r="F88" s="120"/>
      <c r="G88" s="120"/>
      <c r="H88" s="120"/>
      <c r="I88" s="120"/>
      <c r="J88" s="120"/>
      <c r="K88" s="120"/>
      <c r="L88" s="2"/>
    </row>
    <row r="89" spans="1:12">
      <c r="A89" s="101"/>
      <c r="B89" s="84" t="s">
        <v>57</v>
      </c>
      <c r="C89" s="124"/>
      <c r="D89" s="124"/>
      <c r="E89" s="119">
        <v>1.0671671307224462E-2</v>
      </c>
      <c r="F89" s="120"/>
      <c r="G89" s="120"/>
      <c r="H89" s="120"/>
      <c r="I89" s="120"/>
      <c r="J89" s="120"/>
      <c r="K89" s="120"/>
      <c r="L89" s="2"/>
    </row>
    <row r="90" spans="1:12">
      <c r="A90" s="101"/>
      <c r="B90" s="84" t="s">
        <v>246</v>
      </c>
      <c r="C90" s="121">
        <v>0</v>
      </c>
      <c r="D90" s="121">
        <v>0</v>
      </c>
      <c r="E90" s="122">
        <v>0</v>
      </c>
      <c r="F90" s="120"/>
      <c r="G90" s="120"/>
      <c r="H90" s="120"/>
      <c r="I90" s="120"/>
      <c r="J90" s="120"/>
      <c r="K90" s="120"/>
      <c r="L90" s="2"/>
    </row>
    <row r="91" spans="1:12">
      <c r="A91" s="101"/>
      <c r="B91" s="84" t="s">
        <v>79</v>
      </c>
      <c r="C91" s="118">
        <v>5.0200890768140462E-4</v>
      </c>
      <c r="D91" s="118">
        <v>3.5554351100364843E-3</v>
      </c>
      <c r="E91" s="119">
        <v>5.4512979456314958E-3</v>
      </c>
      <c r="F91" s="120"/>
      <c r="G91" s="120"/>
      <c r="H91" s="120"/>
      <c r="I91" s="120"/>
      <c r="J91" s="120"/>
      <c r="K91" s="120"/>
      <c r="L91" s="2"/>
    </row>
    <row r="92" spans="1:12">
      <c r="A92" s="101"/>
      <c r="B92" s="84" t="s">
        <v>247</v>
      </c>
      <c r="C92" s="121">
        <v>0</v>
      </c>
      <c r="D92" s="121">
        <v>0</v>
      </c>
      <c r="E92" s="122">
        <v>0</v>
      </c>
      <c r="F92" s="120"/>
      <c r="G92" s="120"/>
      <c r="H92" s="120"/>
      <c r="I92" s="120"/>
      <c r="J92" s="120"/>
      <c r="K92" s="120"/>
      <c r="L92" s="2"/>
    </row>
    <row r="93" spans="1:12">
      <c r="A93" s="101"/>
      <c r="B93" s="84" t="s">
        <v>218</v>
      </c>
      <c r="C93" s="123"/>
      <c r="D93" s="123"/>
      <c r="E93" s="119">
        <v>1.43503816645523E-4</v>
      </c>
      <c r="F93" s="120"/>
      <c r="G93" s="120"/>
      <c r="H93" s="120"/>
      <c r="I93" s="120"/>
      <c r="J93" s="120"/>
      <c r="K93" s="120"/>
      <c r="L93" s="2"/>
    </row>
    <row r="94" spans="1:12">
      <c r="A94" s="101"/>
      <c r="B94" s="84" t="s">
        <v>63</v>
      </c>
      <c r="C94" s="118">
        <v>3.3115874583506352E-3</v>
      </c>
      <c r="D94" s="118">
        <v>5.4470601577813671E-3</v>
      </c>
      <c r="E94" s="119">
        <v>5.397435314206684E-3</v>
      </c>
      <c r="F94" s="120"/>
      <c r="G94" s="120"/>
      <c r="H94" s="120"/>
      <c r="I94" s="120"/>
      <c r="J94" s="120"/>
      <c r="K94" s="120"/>
      <c r="L94" s="2"/>
    </row>
    <row r="95" spans="1:12">
      <c r="A95" s="101"/>
      <c r="B95" s="84" t="s">
        <v>111</v>
      </c>
      <c r="C95" s="118">
        <v>1.1714176285856648E-3</v>
      </c>
      <c r="D95" s="118">
        <v>2.0436215820676422E-3</v>
      </c>
      <c r="E95" s="119">
        <v>2.0251137489089989E-3</v>
      </c>
      <c r="F95" s="120"/>
      <c r="G95" s="120"/>
      <c r="H95" s="120"/>
      <c r="I95" s="120"/>
      <c r="J95" s="120"/>
      <c r="K95" s="120"/>
      <c r="L95" s="2"/>
    </row>
    <row r="96" spans="1:12">
      <c r="A96" s="101"/>
      <c r="B96" s="84" t="s">
        <v>158</v>
      </c>
      <c r="C96" s="121">
        <v>0</v>
      </c>
      <c r="D96" s="121">
        <v>0</v>
      </c>
      <c r="E96" s="119">
        <v>1.1877036268066255E-3</v>
      </c>
      <c r="F96" s="120"/>
      <c r="G96" s="120"/>
      <c r="H96" s="120"/>
      <c r="I96" s="120"/>
      <c r="J96" s="120"/>
      <c r="K96" s="120"/>
      <c r="L96" s="2"/>
    </row>
    <row r="97" spans="1:12">
      <c r="A97" s="101"/>
      <c r="B97" s="84" t="s">
        <v>248</v>
      </c>
      <c r="C97" s="121">
        <v>0</v>
      </c>
      <c r="D97" s="121">
        <v>0</v>
      </c>
      <c r="E97" s="122">
        <v>0</v>
      </c>
      <c r="F97" s="120"/>
      <c r="G97" s="120"/>
      <c r="H97" s="120"/>
      <c r="I97" s="120"/>
      <c r="J97" s="120"/>
      <c r="K97" s="120"/>
      <c r="L97" s="2"/>
    </row>
    <row r="98" spans="1:12">
      <c r="A98" s="101"/>
      <c r="B98" s="84" t="s">
        <v>249</v>
      </c>
      <c r="C98" s="121">
        <v>0</v>
      </c>
      <c r="D98" s="121">
        <v>0</v>
      </c>
      <c r="E98" s="122">
        <v>0</v>
      </c>
      <c r="F98" s="120"/>
      <c r="G98" s="120"/>
      <c r="H98" s="120"/>
      <c r="I98" s="120"/>
      <c r="J98" s="120"/>
      <c r="K98" s="120"/>
      <c r="L98" s="2"/>
    </row>
    <row r="99" spans="1:12">
      <c r="A99" s="101"/>
      <c r="B99" s="84" t="s">
        <v>83</v>
      </c>
      <c r="C99" s="118">
        <v>9.2998731393724866E-4</v>
      </c>
      <c r="D99" s="118">
        <v>2.1890165393069465E-3</v>
      </c>
      <c r="E99" s="119">
        <v>2.7453446304412841E-3</v>
      </c>
      <c r="F99" s="120"/>
      <c r="G99" s="120"/>
      <c r="H99" s="120"/>
      <c r="I99" s="120"/>
      <c r="J99" s="120"/>
      <c r="K99" s="120"/>
      <c r="L99" s="2"/>
    </row>
    <row r="100" spans="1:12">
      <c r="A100" s="101"/>
      <c r="B100" s="84" t="s">
        <v>250</v>
      </c>
      <c r="C100" s="121">
        <v>0</v>
      </c>
      <c r="D100" s="121">
        <v>0</v>
      </c>
      <c r="E100" s="122">
        <v>0</v>
      </c>
      <c r="F100" s="120"/>
      <c r="G100" s="120"/>
      <c r="H100" s="120"/>
      <c r="I100" s="120"/>
      <c r="J100" s="120"/>
      <c r="K100" s="120"/>
      <c r="L100" s="2"/>
    </row>
    <row r="101" spans="1:12">
      <c r="A101" s="101"/>
      <c r="B101" s="84" t="s">
        <v>95</v>
      </c>
      <c r="C101" s="118">
        <v>2.0889976011291785E-3</v>
      </c>
      <c r="D101" s="118">
        <v>3.5023454522698878E-3</v>
      </c>
      <c r="E101" s="119">
        <v>3.479481304402521E-3</v>
      </c>
      <c r="F101" s="120"/>
      <c r="G101" s="120"/>
      <c r="H101" s="120"/>
      <c r="I101" s="120"/>
      <c r="J101" s="120"/>
      <c r="K101" s="120"/>
      <c r="L101" s="2"/>
    </row>
    <row r="102" spans="1:12">
      <c r="A102" s="101"/>
      <c r="B102" s="84" t="s">
        <v>222</v>
      </c>
      <c r="C102" s="118">
        <v>9.8982347352818623E-5</v>
      </c>
      <c r="D102" s="121">
        <v>0</v>
      </c>
      <c r="E102" s="119">
        <v>1.0358125177801809E-4</v>
      </c>
      <c r="F102" s="120"/>
      <c r="G102" s="120"/>
      <c r="H102" s="120"/>
      <c r="I102" s="120"/>
      <c r="J102" s="120"/>
      <c r="K102" s="120"/>
      <c r="L102" s="2"/>
    </row>
    <row r="103" spans="1:12">
      <c r="A103" s="101"/>
      <c r="B103" s="84" t="s">
        <v>251</v>
      </c>
      <c r="C103" s="121">
        <v>0</v>
      </c>
      <c r="D103" s="121">
        <v>0</v>
      </c>
      <c r="E103" s="122">
        <v>0</v>
      </c>
      <c r="F103" s="120"/>
      <c r="G103" s="120"/>
      <c r="H103" s="120"/>
      <c r="I103" s="120"/>
      <c r="J103" s="120"/>
      <c r="K103" s="120"/>
      <c r="L103" s="2"/>
    </row>
    <row r="104" spans="1:12">
      <c r="A104" s="101"/>
      <c r="B104" s="84" t="s">
        <v>252</v>
      </c>
      <c r="C104" s="121">
        <v>0</v>
      </c>
      <c r="D104" s="121">
        <v>0</v>
      </c>
      <c r="E104" s="122">
        <v>0</v>
      </c>
      <c r="F104" s="120"/>
      <c r="G104" s="120"/>
      <c r="H104" s="120"/>
      <c r="I104" s="120"/>
      <c r="J104" s="120"/>
      <c r="K104" s="120"/>
      <c r="L104" s="2"/>
    </row>
    <row r="105" spans="1:12">
      <c r="A105" s="101"/>
      <c r="B105" s="84" t="s">
        <v>198</v>
      </c>
      <c r="C105" s="124"/>
      <c r="D105" s="124"/>
      <c r="E105" s="119">
        <v>6.2917955437190396E-4</v>
      </c>
      <c r="F105" s="120"/>
      <c r="G105" s="120"/>
      <c r="H105" s="120"/>
      <c r="I105" s="120"/>
      <c r="J105" s="120"/>
      <c r="K105" s="120"/>
      <c r="L105" s="2"/>
    </row>
    <row r="106" spans="1:12">
      <c r="A106" s="101"/>
      <c r="B106" s="84" t="s">
        <v>253</v>
      </c>
      <c r="C106" s="121">
        <v>0</v>
      </c>
      <c r="D106" s="121">
        <v>0</v>
      </c>
      <c r="E106" s="122">
        <v>0</v>
      </c>
      <c r="F106" s="120"/>
      <c r="G106" s="120"/>
      <c r="H106" s="120"/>
      <c r="I106" s="120"/>
      <c r="J106" s="120"/>
      <c r="K106" s="120"/>
      <c r="L106" s="2"/>
    </row>
    <row r="107" spans="1:12">
      <c r="A107" s="101"/>
      <c r="B107" s="84" t="s">
        <v>200</v>
      </c>
      <c r="C107" s="118">
        <v>4.3278231323551385E-4</v>
      </c>
      <c r="D107" s="118">
        <v>6.2311434103366986E-4</v>
      </c>
      <c r="E107" s="119">
        <v>5.7448786747030082E-4</v>
      </c>
      <c r="F107" s="120"/>
      <c r="G107" s="120"/>
      <c r="H107" s="120"/>
      <c r="I107" s="120"/>
      <c r="J107" s="120"/>
      <c r="K107" s="120"/>
      <c r="L107" s="2"/>
    </row>
    <row r="108" spans="1:12">
      <c r="A108" s="101"/>
      <c r="B108" s="84" t="s">
        <v>156</v>
      </c>
      <c r="C108" s="118">
        <v>3.9371908404582548E-4</v>
      </c>
      <c r="D108" s="118">
        <v>9.3562408154625925E-4</v>
      </c>
      <c r="E108" s="119">
        <v>1.0154780062819413E-3</v>
      </c>
      <c r="F108" s="120"/>
      <c r="G108" s="120"/>
      <c r="H108" s="120"/>
      <c r="I108" s="120"/>
      <c r="J108" s="120"/>
      <c r="K108" s="120"/>
      <c r="L108" s="2"/>
    </row>
    <row r="109" spans="1:12">
      <c r="A109" s="101"/>
      <c r="B109" s="84" t="s">
        <v>226</v>
      </c>
      <c r="C109" s="118">
        <v>7.5454917962050706E-5</v>
      </c>
      <c r="D109" s="118">
        <v>2.3754322451939288E-5</v>
      </c>
      <c r="E109" s="119">
        <v>1.7536677776731677E-5</v>
      </c>
      <c r="F109" s="120"/>
      <c r="G109" s="120"/>
      <c r="H109" s="120"/>
      <c r="I109" s="120"/>
      <c r="J109" s="120"/>
      <c r="K109" s="120"/>
      <c r="L109" s="2"/>
    </row>
    <row r="110" spans="1:12">
      <c r="A110" s="101"/>
      <c r="B110" s="84" t="s">
        <v>184</v>
      </c>
      <c r="C110" s="118">
        <v>4.5708501838988437E-4</v>
      </c>
      <c r="D110" s="118">
        <v>3.7966153116393905E-4</v>
      </c>
      <c r="E110" s="119">
        <v>1.0194145748342975E-3</v>
      </c>
      <c r="F110" s="120"/>
      <c r="G110" s="120"/>
      <c r="H110" s="120"/>
      <c r="I110" s="120"/>
      <c r="J110" s="120"/>
      <c r="K110" s="120"/>
      <c r="L110" s="2"/>
    </row>
    <row r="111" spans="1:12">
      <c r="A111" s="101"/>
      <c r="B111" s="84" t="s">
        <v>97</v>
      </c>
      <c r="C111" s="118">
        <v>2.3802532028099439E-3</v>
      </c>
      <c r="D111" s="118">
        <v>3.4047713863186056E-3</v>
      </c>
      <c r="E111" s="119">
        <v>6.1526123641531651E-3</v>
      </c>
      <c r="F111" s="120"/>
      <c r="G111" s="120"/>
      <c r="H111" s="120"/>
      <c r="I111" s="120"/>
      <c r="J111" s="120"/>
      <c r="K111" s="120"/>
      <c r="L111" s="2"/>
    </row>
    <row r="112" spans="1:12">
      <c r="A112" s="101"/>
      <c r="B112" s="84" t="s">
        <v>154</v>
      </c>
      <c r="C112" s="118">
        <v>9.9193234224012952E-4</v>
      </c>
      <c r="D112" s="118">
        <v>3.2990716872210985E-4</v>
      </c>
      <c r="E112" s="119">
        <v>1.8154481525623893E-3</v>
      </c>
      <c r="F112" s="120"/>
      <c r="G112" s="120"/>
      <c r="H112" s="120"/>
      <c r="I112" s="120"/>
      <c r="J112" s="120"/>
      <c r="K112" s="120"/>
      <c r="L112" s="2"/>
    </row>
    <row r="113" spans="1:12">
      <c r="A113" s="101"/>
      <c r="B113" s="84" t="s">
        <v>67</v>
      </c>
      <c r="C113" s="118">
        <v>2.7893263111904336E-3</v>
      </c>
      <c r="D113" s="118">
        <v>4.024120114975157E-3</v>
      </c>
      <c r="E113" s="119">
        <v>4.1719353047769952E-3</v>
      </c>
      <c r="F113" s="120"/>
      <c r="G113" s="120"/>
      <c r="H113" s="120"/>
      <c r="I113" s="120"/>
      <c r="J113" s="120"/>
      <c r="K113" s="120"/>
      <c r="L113" s="2"/>
    </row>
    <row r="114" spans="1:12">
      <c r="A114" s="101"/>
      <c r="B114" s="84" t="s">
        <v>77</v>
      </c>
      <c r="C114" s="118">
        <v>1.8615224746171236E-3</v>
      </c>
      <c r="D114" s="118">
        <v>3.2729422740576815E-3</v>
      </c>
      <c r="E114" s="119">
        <v>4.2170406617432314E-3</v>
      </c>
      <c r="F114" s="120"/>
      <c r="G114" s="120"/>
      <c r="H114" s="120"/>
      <c r="I114" s="120"/>
      <c r="J114" s="120"/>
      <c r="K114" s="120"/>
      <c r="L114" s="2"/>
    </row>
    <row r="115" spans="1:12">
      <c r="A115" s="101"/>
      <c r="B115" s="84" t="s">
        <v>105</v>
      </c>
      <c r="C115" s="118">
        <v>1.4040201598717029E-3</v>
      </c>
      <c r="D115" s="118">
        <v>2.028411478542028E-3</v>
      </c>
      <c r="E115" s="119">
        <v>2.2191955929163005E-3</v>
      </c>
      <c r="F115" s="120"/>
      <c r="G115" s="120"/>
      <c r="H115" s="120"/>
      <c r="I115" s="120"/>
      <c r="J115" s="120"/>
      <c r="K115" s="120"/>
      <c r="L115" s="2"/>
    </row>
    <row r="116" spans="1:12">
      <c r="A116" s="101"/>
      <c r="B116" s="84" t="s">
        <v>186</v>
      </c>
      <c r="C116" s="118">
        <v>7.8167258416885843E-4</v>
      </c>
      <c r="D116" s="118">
        <v>1.1903666891211529E-3</v>
      </c>
      <c r="E116" s="119">
        <v>9.182424578893948E-4</v>
      </c>
      <c r="F116" s="120"/>
      <c r="G116" s="120"/>
      <c r="H116" s="120"/>
      <c r="I116" s="120"/>
      <c r="J116" s="120"/>
      <c r="K116" s="120"/>
      <c r="L116" s="2"/>
    </row>
    <row r="117" spans="1:12">
      <c r="A117" s="101"/>
      <c r="B117" s="84" t="s">
        <v>73</v>
      </c>
      <c r="C117" s="118">
        <v>2.2486116598552305E-3</v>
      </c>
      <c r="D117" s="118">
        <v>3.84094152566565E-3</v>
      </c>
      <c r="E117" s="119">
        <v>3.9935716283304099E-3</v>
      </c>
      <c r="F117" s="120"/>
      <c r="G117" s="120"/>
      <c r="H117" s="120"/>
      <c r="I117" s="120"/>
      <c r="J117" s="120"/>
      <c r="K117" s="120"/>
      <c r="L117" s="2"/>
    </row>
    <row r="118" spans="1:12">
      <c r="A118" s="101"/>
      <c r="B118" s="84" t="s">
        <v>166</v>
      </c>
      <c r="C118" s="118">
        <v>6.8562630517384751E-4</v>
      </c>
      <c r="D118" s="118">
        <v>6.3368478574301723E-4</v>
      </c>
      <c r="E118" s="119">
        <v>1.4945862503165574E-3</v>
      </c>
      <c r="F118" s="120"/>
      <c r="G118" s="120"/>
      <c r="H118" s="120"/>
      <c r="I118" s="120"/>
      <c r="J118" s="120"/>
      <c r="K118" s="120"/>
      <c r="L118" s="2"/>
    </row>
    <row r="119" spans="1:12">
      <c r="A119" s="101"/>
      <c r="B119" s="84" t="s">
        <v>75</v>
      </c>
      <c r="C119" s="118">
        <v>8.7842806497693887E-4</v>
      </c>
      <c r="D119" s="118">
        <v>3.2553601790718009E-3</v>
      </c>
      <c r="E119" s="119">
        <v>6.7002786667621963E-3</v>
      </c>
      <c r="F119" s="120"/>
      <c r="G119" s="120"/>
      <c r="H119" s="120"/>
      <c r="I119" s="120"/>
      <c r="J119" s="120"/>
      <c r="K119" s="120"/>
      <c r="L119" s="2"/>
    </row>
    <row r="120" spans="1:12">
      <c r="A120" s="101"/>
      <c r="B120" s="84" t="s">
        <v>254</v>
      </c>
      <c r="C120" s="121">
        <v>0</v>
      </c>
      <c r="D120" s="121">
        <v>0</v>
      </c>
      <c r="E120" s="122">
        <v>0</v>
      </c>
      <c r="F120" s="120"/>
      <c r="G120" s="120"/>
      <c r="H120" s="120"/>
      <c r="I120" s="120"/>
      <c r="J120" s="120"/>
      <c r="K120" s="120"/>
      <c r="L120" s="2"/>
    </row>
    <row r="121" spans="1:12">
      <c r="A121" s="101"/>
      <c r="B121" s="84" t="s">
        <v>35</v>
      </c>
      <c r="C121" s="118">
        <v>1.3552927351481796E-2</v>
      </c>
      <c r="D121" s="118">
        <v>1.2432384211343432E-2</v>
      </c>
      <c r="E121" s="119">
        <v>2.1749247770654786E-2</v>
      </c>
      <c r="F121" s="120"/>
      <c r="G121" s="120"/>
      <c r="H121" s="120"/>
      <c r="I121" s="120"/>
      <c r="J121" s="120"/>
      <c r="K121" s="120"/>
      <c r="L121" s="2"/>
    </row>
    <row r="122" spans="1:12">
      <c r="A122" s="101"/>
      <c r="B122" s="84" t="s">
        <v>255</v>
      </c>
      <c r="C122" s="121">
        <v>0</v>
      </c>
      <c r="D122" s="121">
        <v>0</v>
      </c>
      <c r="E122" s="122">
        <v>0</v>
      </c>
      <c r="F122" s="120"/>
      <c r="G122" s="120"/>
      <c r="H122" s="120"/>
      <c r="I122" s="120"/>
      <c r="J122" s="120"/>
      <c r="K122" s="120"/>
      <c r="L122" s="2"/>
    </row>
    <row r="123" spans="1:12">
      <c r="A123" s="101"/>
      <c r="B123" s="84" t="s">
        <v>256</v>
      </c>
      <c r="C123" s="121">
        <v>0</v>
      </c>
      <c r="D123" s="121">
        <v>0</v>
      </c>
      <c r="E123" s="122">
        <v>0</v>
      </c>
      <c r="F123" s="120"/>
      <c r="G123" s="120"/>
      <c r="H123" s="120"/>
      <c r="I123" s="120"/>
      <c r="J123" s="120"/>
      <c r="K123" s="120"/>
      <c r="L123" s="2"/>
    </row>
    <row r="124" spans="1:12">
      <c r="A124" s="101"/>
      <c r="B124" s="84" t="s">
        <v>257</v>
      </c>
      <c r="C124" s="121">
        <v>0</v>
      </c>
      <c r="D124" s="121">
        <v>0</v>
      </c>
      <c r="E124" s="122">
        <v>0</v>
      </c>
      <c r="F124" s="120"/>
      <c r="G124" s="120"/>
      <c r="H124" s="120"/>
      <c r="I124" s="120"/>
      <c r="J124" s="120"/>
      <c r="K124" s="120"/>
      <c r="L124" s="2"/>
    </row>
    <row r="125" spans="1:12">
      <c r="A125" s="101"/>
      <c r="B125" s="84" t="s">
        <v>152</v>
      </c>
      <c r="C125" s="118">
        <v>7.1748449350195296E-4</v>
      </c>
      <c r="D125" s="118">
        <v>9.4986911594188261E-4</v>
      </c>
      <c r="E125" s="119">
        <v>1.7757129438344299E-3</v>
      </c>
      <c r="F125" s="120"/>
      <c r="G125" s="120"/>
      <c r="H125" s="120"/>
      <c r="I125" s="120"/>
      <c r="J125" s="120"/>
      <c r="K125" s="120"/>
      <c r="L125" s="2"/>
    </row>
    <row r="126" spans="1:12">
      <c r="A126" s="101"/>
      <c r="B126" s="84" t="s">
        <v>258</v>
      </c>
      <c r="C126" s="121">
        <v>0</v>
      </c>
      <c r="D126" s="121">
        <v>0</v>
      </c>
      <c r="E126" s="122">
        <v>0</v>
      </c>
      <c r="F126" s="120"/>
      <c r="G126" s="120"/>
      <c r="H126" s="120"/>
      <c r="I126" s="120"/>
      <c r="J126" s="120"/>
      <c r="K126" s="120"/>
      <c r="L126" s="2"/>
    </row>
    <row r="127" spans="1:12">
      <c r="A127" s="101"/>
      <c r="B127" s="84" t="s">
        <v>103</v>
      </c>
      <c r="C127" s="118">
        <v>2.1888179465532334E-3</v>
      </c>
      <c r="D127" s="118">
        <v>1.9947730516604607E-3</v>
      </c>
      <c r="E127" s="119">
        <v>3.8369102585660781E-3</v>
      </c>
      <c r="F127" s="120"/>
      <c r="G127" s="120"/>
      <c r="H127" s="120"/>
      <c r="I127" s="120"/>
      <c r="J127" s="120"/>
      <c r="K127" s="120"/>
      <c r="L127" s="2"/>
    </row>
    <row r="128" spans="1:12">
      <c r="A128" s="101"/>
      <c r="B128" s="84" t="s">
        <v>208</v>
      </c>
      <c r="C128" s="121">
        <v>0</v>
      </c>
      <c r="D128" s="121">
        <v>0</v>
      </c>
      <c r="E128" s="119">
        <v>8.0245170297056826E-5</v>
      </c>
      <c r="F128" s="120"/>
      <c r="G128" s="120"/>
      <c r="H128" s="120"/>
      <c r="I128" s="120"/>
      <c r="J128" s="120"/>
      <c r="K128" s="120"/>
      <c r="L128" s="2"/>
    </row>
    <row r="129" spans="1:12">
      <c r="A129" s="101"/>
      <c r="B129" s="84" t="s">
        <v>39</v>
      </c>
      <c r="C129" s="123"/>
      <c r="D129" s="123"/>
      <c r="E129" s="119">
        <v>1.0477513182219832E-2</v>
      </c>
      <c r="F129" s="120"/>
      <c r="G129" s="120"/>
      <c r="H129" s="120"/>
      <c r="I129" s="120"/>
      <c r="J129" s="120"/>
      <c r="K129" s="120"/>
      <c r="L129" s="2"/>
    </row>
    <row r="130" spans="1:12">
      <c r="A130" s="101"/>
      <c r="B130" s="84" t="s">
        <v>176</v>
      </c>
      <c r="C130" s="118">
        <v>4.8862265693420698E-4</v>
      </c>
      <c r="D130" s="118">
        <v>4.0838541262678906E-4</v>
      </c>
      <c r="E130" s="119">
        <v>8.3036292871884886E-4</v>
      </c>
      <c r="F130" s="120"/>
      <c r="G130" s="120"/>
      <c r="H130" s="120"/>
      <c r="I130" s="120"/>
      <c r="J130" s="120"/>
      <c r="K130" s="120"/>
      <c r="L130" s="2"/>
    </row>
    <row r="131" spans="1:12">
      <c r="A131" s="101"/>
      <c r="B131" s="84" t="s">
        <v>259</v>
      </c>
      <c r="C131" s="121">
        <v>0</v>
      </c>
      <c r="D131" s="121">
        <v>0</v>
      </c>
      <c r="E131" s="122">
        <v>0</v>
      </c>
      <c r="F131" s="120"/>
      <c r="G131" s="120"/>
      <c r="H131" s="120"/>
      <c r="I131" s="120"/>
      <c r="J131" s="120"/>
      <c r="K131" s="120"/>
      <c r="L131" s="2"/>
    </row>
    <row r="132" spans="1:12">
      <c r="A132" s="101"/>
      <c r="B132" s="84" t="s">
        <v>260</v>
      </c>
      <c r="C132" s="121">
        <v>0</v>
      </c>
      <c r="D132" s="121">
        <v>0</v>
      </c>
      <c r="E132" s="122">
        <v>0</v>
      </c>
      <c r="F132" s="120"/>
      <c r="G132" s="120"/>
      <c r="H132" s="120"/>
      <c r="I132" s="120"/>
      <c r="J132" s="120"/>
      <c r="K132" s="120"/>
      <c r="L132" s="2"/>
    </row>
    <row r="133" spans="1:12">
      <c r="A133" s="101"/>
      <c r="B133" s="84" t="s">
        <v>91</v>
      </c>
      <c r="C133" s="118">
        <v>2.4610839984513899E-3</v>
      </c>
      <c r="D133" s="118">
        <v>3.4542620556543531E-3</v>
      </c>
      <c r="E133" s="119">
        <v>4.9579613729633359E-3</v>
      </c>
      <c r="F133" s="120"/>
      <c r="G133" s="120"/>
      <c r="H133" s="120"/>
      <c r="I133" s="120"/>
      <c r="J133" s="120"/>
      <c r="K133" s="120"/>
      <c r="L133" s="2"/>
    </row>
    <row r="134" spans="1:12">
      <c r="A134" s="101"/>
      <c r="B134" s="84" t="s">
        <v>261</v>
      </c>
      <c r="C134" s="121">
        <v>0</v>
      </c>
      <c r="D134" s="121">
        <v>0</v>
      </c>
      <c r="E134" s="122">
        <v>0</v>
      </c>
      <c r="F134" s="120"/>
      <c r="G134" s="120"/>
      <c r="H134" s="120"/>
      <c r="I134" s="120"/>
      <c r="J134" s="120"/>
      <c r="K134" s="120"/>
      <c r="L134" s="2"/>
    </row>
    <row r="135" spans="1:12">
      <c r="A135" s="101"/>
      <c r="B135" s="84" t="s">
        <v>262</v>
      </c>
      <c r="C135" s="121">
        <v>0</v>
      </c>
      <c r="D135" s="121">
        <v>0</v>
      </c>
      <c r="E135" s="122">
        <v>0</v>
      </c>
      <c r="F135" s="120"/>
      <c r="G135" s="120"/>
      <c r="H135" s="120"/>
      <c r="I135" s="120"/>
      <c r="J135" s="120"/>
      <c r="K135" s="120"/>
      <c r="L135" s="2"/>
    </row>
    <row r="136" spans="1:12">
      <c r="A136" s="101"/>
      <c r="B136" s="84" t="s">
        <v>148</v>
      </c>
      <c r="C136" s="118">
        <v>0</v>
      </c>
      <c r="D136" s="118">
        <v>1.3920542358754825E-3</v>
      </c>
      <c r="E136" s="119">
        <v>1.8144631126407E-3</v>
      </c>
      <c r="F136" s="120"/>
      <c r="G136" s="120"/>
      <c r="H136" s="120"/>
      <c r="I136" s="120"/>
      <c r="J136" s="120"/>
      <c r="K136" s="120"/>
      <c r="L136" s="2"/>
    </row>
    <row r="137" spans="1:12">
      <c r="A137" s="101"/>
      <c r="B137" s="105" t="s">
        <v>150</v>
      </c>
      <c r="C137" s="118">
        <v>8.5342244146161493E-4</v>
      </c>
      <c r="D137" s="118">
        <v>1.3435541286808993E-3</v>
      </c>
      <c r="E137" s="119">
        <v>1.7060887210316221E-3</v>
      </c>
      <c r="F137" s="120"/>
      <c r="G137" s="120"/>
      <c r="H137" s="120"/>
      <c r="I137" s="120"/>
      <c r="J137" s="120"/>
      <c r="K137" s="120"/>
      <c r="L137" s="2"/>
    </row>
    <row r="138" spans="1:12">
      <c r="A138" s="101"/>
      <c r="B138" s="105" t="s">
        <v>263</v>
      </c>
      <c r="C138" s="121">
        <v>0</v>
      </c>
      <c r="D138" s="121">
        <v>0</v>
      </c>
      <c r="E138" s="122">
        <v>0</v>
      </c>
      <c r="F138" s="120"/>
      <c r="G138" s="120"/>
      <c r="H138" s="120"/>
      <c r="I138" s="120"/>
      <c r="J138" s="120"/>
      <c r="K138" s="120"/>
      <c r="L138" s="2"/>
    </row>
    <row r="139" spans="1:12">
      <c r="A139" s="101"/>
      <c r="B139" s="84" t="s">
        <v>130</v>
      </c>
      <c r="C139" s="118">
        <v>2.0977011629181913E-4</v>
      </c>
      <c r="D139" s="118">
        <v>4.8254279777603564E-4</v>
      </c>
      <c r="E139" s="119">
        <v>5.6187309734485715E-3</v>
      </c>
      <c r="F139" s="120"/>
      <c r="G139" s="120"/>
      <c r="H139" s="120"/>
      <c r="I139" s="120"/>
      <c r="J139" s="120"/>
      <c r="K139" s="120"/>
      <c r="L139" s="2"/>
    </row>
    <row r="140" spans="1:12">
      <c r="A140" s="101"/>
      <c r="B140" s="84" t="s">
        <v>170</v>
      </c>
      <c r="C140" s="123"/>
      <c r="D140" s="123"/>
      <c r="E140" s="119">
        <v>8.3373248194914054E-4</v>
      </c>
      <c r="F140" s="120"/>
      <c r="G140" s="120"/>
      <c r="H140" s="120"/>
      <c r="I140" s="120"/>
      <c r="J140" s="120"/>
      <c r="K140" s="120"/>
      <c r="L140" s="2"/>
    </row>
    <row r="141" spans="1:12">
      <c r="A141" s="101"/>
      <c r="B141" s="84" t="s">
        <v>216</v>
      </c>
      <c r="C141" s="118">
        <v>1.0168038492564382E-4</v>
      </c>
      <c r="D141" s="118">
        <v>1.0804008300154511E-4</v>
      </c>
      <c r="E141" s="119">
        <v>2.0400808027551951E-4</v>
      </c>
      <c r="F141" s="120"/>
      <c r="G141" s="120"/>
      <c r="H141" s="120"/>
      <c r="I141" s="120"/>
      <c r="J141" s="120"/>
      <c r="K141" s="120"/>
      <c r="L141" s="2"/>
    </row>
    <row r="142" spans="1:12">
      <c r="A142" s="101"/>
      <c r="B142" s="84" t="s">
        <v>264</v>
      </c>
      <c r="C142" s="121">
        <v>0</v>
      </c>
      <c r="D142" s="121">
        <v>0</v>
      </c>
      <c r="E142" s="122">
        <v>0</v>
      </c>
      <c r="F142" s="120"/>
      <c r="G142" s="120"/>
      <c r="H142" s="120"/>
      <c r="I142" s="120"/>
      <c r="J142" s="120"/>
      <c r="K142" s="120"/>
      <c r="L142" s="2"/>
    </row>
    <row r="143" spans="1:12">
      <c r="A143" s="101"/>
      <c r="B143" s="84" t="s">
        <v>265</v>
      </c>
      <c r="C143" s="121">
        <v>0</v>
      </c>
      <c r="D143" s="118">
        <v>5.3765209787971775E-5</v>
      </c>
      <c r="E143" s="122">
        <v>0</v>
      </c>
      <c r="F143" s="120"/>
      <c r="G143" s="120"/>
      <c r="H143" s="120"/>
      <c r="I143" s="120"/>
      <c r="J143" s="120"/>
      <c r="K143" s="120"/>
      <c r="L143" s="2"/>
    </row>
    <row r="144" spans="1:12">
      <c r="A144" s="101"/>
      <c r="B144" s="84" t="s">
        <v>266</v>
      </c>
      <c r="C144" s="121">
        <v>0</v>
      </c>
      <c r="D144" s="121">
        <v>0</v>
      </c>
      <c r="E144" s="122">
        <v>0</v>
      </c>
      <c r="F144" s="120"/>
      <c r="G144" s="120"/>
      <c r="H144" s="120"/>
      <c r="I144" s="120"/>
      <c r="J144" s="120"/>
      <c r="K144" s="120"/>
      <c r="L144" s="2"/>
    </row>
    <row r="145" spans="1:12">
      <c r="A145" s="101"/>
      <c r="B145" s="84" t="s">
        <v>65</v>
      </c>
      <c r="C145" s="118">
        <v>1.6644251191884839E-3</v>
      </c>
      <c r="D145" s="118">
        <v>3.6004980618236922E-3</v>
      </c>
      <c r="E145" s="119">
        <v>4.3193658698305994E-3</v>
      </c>
      <c r="F145" s="120"/>
      <c r="G145" s="120"/>
      <c r="H145" s="120"/>
      <c r="I145" s="120"/>
      <c r="J145" s="120"/>
      <c r="K145" s="120"/>
      <c r="L145" s="2"/>
    </row>
    <row r="146" spans="1:12">
      <c r="A146" s="101"/>
      <c r="B146" s="84" t="s">
        <v>81</v>
      </c>
      <c r="C146" s="118">
        <v>2.3470872777787274E-3</v>
      </c>
      <c r="D146" s="118">
        <v>3.369393424024654E-3</v>
      </c>
      <c r="E146" s="119">
        <v>3.6490999277851068E-3</v>
      </c>
      <c r="F146" s="120"/>
      <c r="G146" s="120"/>
      <c r="H146" s="120"/>
      <c r="I146" s="120"/>
      <c r="J146" s="120"/>
      <c r="K146" s="120"/>
      <c r="L146" s="2"/>
    </row>
    <row r="147" spans="1:12">
      <c r="A147" s="101"/>
      <c r="B147" s="84" t="s">
        <v>267</v>
      </c>
      <c r="C147" s="121">
        <v>5.1604179791085526E-5</v>
      </c>
      <c r="D147" s="121">
        <v>0</v>
      </c>
      <c r="E147" s="122">
        <v>0</v>
      </c>
      <c r="F147" s="120"/>
      <c r="G147" s="120"/>
      <c r="H147" s="120"/>
      <c r="I147" s="120"/>
      <c r="J147" s="120"/>
      <c r="K147" s="120"/>
      <c r="L147" s="2"/>
    </row>
    <row r="148" spans="1:12">
      <c r="A148" s="101"/>
      <c r="B148" s="84" t="s">
        <v>268</v>
      </c>
      <c r="C148" s="121">
        <v>0</v>
      </c>
      <c r="D148" s="121">
        <v>0</v>
      </c>
      <c r="E148" s="122">
        <v>0</v>
      </c>
      <c r="F148" s="120"/>
      <c r="G148" s="120"/>
      <c r="H148" s="120"/>
      <c r="I148" s="120"/>
      <c r="J148" s="120"/>
      <c r="K148" s="120"/>
      <c r="L148" s="2"/>
    </row>
    <row r="149" spans="1:12">
      <c r="A149" s="101"/>
      <c r="B149" s="84" t="s">
        <v>269</v>
      </c>
      <c r="C149" s="121">
        <v>0</v>
      </c>
      <c r="D149" s="121">
        <v>0</v>
      </c>
      <c r="E149" s="122">
        <v>0</v>
      </c>
      <c r="F149" s="120"/>
      <c r="G149" s="120"/>
      <c r="H149" s="120"/>
      <c r="I149" s="120"/>
      <c r="J149" s="120"/>
      <c r="K149" s="120"/>
      <c r="L149" s="2"/>
    </row>
    <row r="150" spans="1:12">
      <c r="A150" s="101"/>
      <c r="B150" s="84" t="s">
        <v>55</v>
      </c>
      <c r="C150" s="118">
        <v>3.0151442939524123E-3</v>
      </c>
      <c r="D150" s="118">
        <v>5.5180120987969221E-3</v>
      </c>
      <c r="E150" s="119">
        <v>6.6104546942795757E-3</v>
      </c>
      <c r="F150" s="120"/>
      <c r="G150" s="120"/>
      <c r="H150" s="120"/>
      <c r="I150" s="120"/>
      <c r="J150" s="120"/>
      <c r="K150" s="120"/>
      <c r="L150" s="2"/>
    </row>
    <row r="151" spans="1:12">
      <c r="A151" s="101"/>
      <c r="B151" s="84" t="s">
        <v>45</v>
      </c>
      <c r="C151" s="118">
        <v>5.5984082250383812E-3</v>
      </c>
      <c r="D151" s="118">
        <v>6.8549882411228658E-3</v>
      </c>
      <c r="E151" s="119">
        <v>1.4237323279446466E-2</v>
      </c>
      <c r="F151" s="120"/>
      <c r="G151" s="120"/>
      <c r="H151" s="120"/>
      <c r="I151" s="120"/>
      <c r="J151" s="120"/>
      <c r="K151" s="120"/>
      <c r="L151" s="2"/>
    </row>
    <row r="152" spans="1:12">
      <c r="A152" s="101"/>
      <c r="B152" s="84" t="s">
        <v>270</v>
      </c>
      <c r="C152" s="121">
        <v>0</v>
      </c>
      <c r="D152" s="121">
        <v>0</v>
      </c>
      <c r="E152" s="122">
        <v>0</v>
      </c>
      <c r="F152" s="120"/>
      <c r="G152" s="120"/>
      <c r="H152" s="120"/>
      <c r="I152" s="120"/>
      <c r="J152" s="120"/>
      <c r="K152" s="120"/>
      <c r="L152" s="2"/>
    </row>
    <row r="153" spans="1:12">
      <c r="A153" s="101"/>
      <c r="B153" s="84" t="s">
        <v>164</v>
      </c>
      <c r="C153" s="118">
        <v>4.7172790547038402E-4</v>
      </c>
      <c r="D153" s="118">
        <v>8.1894028893456767E-4</v>
      </c>
      <c r="E153" s="119">
        <v>1.0772508178170225E-3</v>
      </c>
      <c r="F153" s="120"/>
      <c r="G153" s="120"/>
      <c r="H153" s="120"/>
      <c r="I153" s="120"/>
      <c r="J153" s="120"/>
      <c r="K153" s="120"/>
      <c r="L153" s="2"/>
    </row>
    <row r="154" spans="1:12">
      <c r="A154" s="101"/>
      <c r="B154" s="84" t="s">
        <v>224</v>
      </c>
      <c r="C154" s="121">
        <v>0</v>
      </c>
      <c r="D154" s="121">
        <v>0</v>
      </c>
      <c r="E154" s="119">
        <v>1.8242120821205935E-4</v>
      </c>
      <c r="F154" s="120"/>
      <c r="G154" s="120"/>
      <c r="H154" s="120"/>
      <c r="I154" s="120"/>
      <c r="J154" s="120"/>
      <c r="K154" s="120"/>
      <c r="L154" s="2"/>
    </row>
    <row r="155" spans="1:12">
      <c r="A155" s="101"/>
      <c r="B155" s="84" t="s">
        <v>271</v>
      </c>
      <c r="C155" s="121">
        <v>0</v>
      </c>
      <c r="D155" s="121">
        <v>0</v>
      </c>
      <c r="E155" s="122">
        <v>0</v>
      </c>
      <c r="F155" s="120"/>
      <c r="G155" s="120"/>
      <c r="H155" s="120"/>
      <c r="I155" s="120"/>
      <c r="J155" s="120"/>
      <c r="K155" s="120"/>
      <c r="L155" s="2"/>
    </row>
    <row r="156" spans="1:12">
      <c r="A156" s="101"/>
      <c r="B156" s="84" t="s">
        <v>202</v>
      </c>
      <c r="C156" s="121">
        <v>0</v>
      </c>
      <c r="D156" s="118">
        <v>6.8602867477246792E-5</v>
      </c>
      <c r="E156" s="119">
        <v>2.554372991481448E-4</v>
      </c>
      <c r="F156" s="120"/>
      <c r="G156" s="120"/>
      <c r="H156" s="120"/>
      <c r="I156" s="120"/>
      <c r="J156" s="120"/>
      <c r="K156" s="120"/>
      <c r="L156" s="2"/>
    </row>
    <row r="157" spans="1:12">
      <c r="A157" s="101"/>
      <c r="B157" s="84" t="s">
        <v>272</v>
      </c>
      <c r="C157" s="121">
        <v>0</v>
      </c>
      <c r="D157" s="121">
        <v>0</v>
      </c>
      <c r="E157" s="122">
        <v>0</v>
      </c>
      <c r="F157" s="120"/>
      <c r="G157" s="120"/>
      <c r="H157" s="120"/>
      <c r="I157" s="120"/>
      <c r="J157" s="120"/>
      <c r="K157" s="120"/>
      <c r="L157" s="2"/>
    </row>
    <row r="158" spans="1:12">
      <c r="A158" s="101"/>
      <c r="B158" s="84" t="s">
        <v>128</v>
      </c>
      <c r="C158" s="118">
        <v>2.5488846434224401E-4</v>
      </c>
      <c r="D158" s="118">
        <v>1.6328397141985296E-3</v>
      </c>
      <c r="E158" s="119">
        <v>2.3886141838423756E-3</v>
      </c>
      <c r="F158" s="120"/>
      <c r="G158" s="120"/>
      <c r="H158" s="120"/>
      <c r="I158" s="120"/>
      <c r="J158" s="120"/>
      <c r="K158" s="120"/>
      <c r="L158" s="2"/>
    </row>
    <row r="159" spans="1:12">
      <c r="A159" s="101"/>
      <c r="B159" s="84" t="s">
        <v>113</v>
      </c>
      <c r="C159" s="118">
        <v>1.7980597100103178E-3</v>
      </c>
      <c r="D159" s="118">
        <v>2.2322090785412102E-3</v>
      </c>
      <c r="E159" s="119">
        <v>2.480283737394388E-3</v>
      </c>
      <c r="F159" s="120"/>
      <c r="G159" s="120"/>
      <c r="H159" s="120"/>
      <c r="I159" s="120"/>
      <c r="J159" s="120"/>
      <c r="K159" s="120"/>
      <c r="L159" s="2"/>
    </row>
    <row r="160" spans="1:12">
      <c r="A160" s="101"/>
      <c r="B160" s="84" t="s">
        <v>33</v>
      </c>
      <c r="C160" s="118">
        <v>1.7295168648461215E-2</v>
      </c>
      <c r="D160" s="118">
        <v>1.6722306380497511E-2</v>
      </c>
      <c r="E160" s="119">
        <v>3.22092346932535E-2</v>
      </c>
      <c r="F160" s="120"/>
      <c r="G160" s="120"/>
      <c r="H160" s="120"/>
      <c r="I160" s="120"/>
      <c r="J160" s="120"/>
      <c r="K160" s="120"/>
      <c r="L160" s="2"/>
    </row>
    <row r="161" spans="1:12">
      <c r="A161" s="101"/>
      <c r="B161" s="84" t="s">
        <v>188</v>
      </c>
      <c r="C161" s="118">
        <v>0</v>
      </c>
      <c r="D161" s="118">
        <v>1.9981660756061178E-4</v>
      </c>
      <c r="E161" s="119">
        <v>4.4253061396758603E-4</v>
      </c>
      <c r="F161" s="120"/>
      <c r="G161" s="120"/>
      <c r="H161" s="120"/>
      <c r="I161" s="120"/>
      <c r="J161" s="120"/>
      <c r="K161" s="120"/>
      <c r="L161" s="2"/>
    </row>
    <row r="162" spans="1:12">
      <c r="A162" s="101"/>
      <c r="B162" s="84" t="s">
        <v>93</v>
      </c>
      <c r="C162" s="118">
        <v>1.0125651009391806E-3</v>
      </c>
      <c r="D162" s="118">
        <v>3.8363594444206181E-3</v>
      </c>
      <c r="E162" s="119">
        <v>5.5877911863401767E-3</v>
      </c>
      <c r="F162" s="120"/>
      <c r="G162" s="120"/>
      <c r="H162" s="120"/>
      <c r="I162" s="120"/>
      <c r="J162" s="120"/>
      <c r="K162" s="120"/>
      <c r="L162" s="2"/>
    </row>
    <row r="163" spans="1:12">
      <c r="A163" s="101"/>
      <c r="B163" s="84" t="s">
        <v>273</v>
      </c>
      <c r="C163" s="121">
        <v>0</v>
      </c>
      <c r="D163" s="121">
        <v>0</v>
      </c>
      <c r="E163" s="122">
        <v>0</v>
      </c>
      <c r="F163" s="120"/>
      <c r="G163" s="120"/>
      <c r="H163" s="120"/>
      <c r="I163" s="120"/>
      <c r="J163" s="120"/>
      <c r="K163" s="120"/>
      <c r="L163" s="2"/>
    </row>
    <row r="164" spans="1:12">
      <c r="A164" s="101"/>
      <c r="B164" s="84" t="s">
        <v>47</v>
      </c>
      <c r="C164" s="118">
        <v>4.254132103483705E-3</v>
      </c>
      <c r="D164" s="118">
        <v>4.9971511984821092E-3</v>
      </c>
      <c r="E164" s="119">
        <v>1.1612995670424182E-2</v>
      </c>
      <c r="F164" s="120"/>
      <c r="G164" s="120"/>
      <c r="H164" s="120"/>
      <c r="I164" s="120"/>
      <c r="J164" s="120"/>
      <c r="K164" s="120"/>
      <c r="L164" s="2"/>
    </row>
    <row r="165" spans="1:12">
      <c r="A165" s="101"/>
      <c r="B165" s="84" t="s">
        <v>274</v>
      </c>
      <c r="C165" s="121">
        <v>0</v>
      </c>
      <c r="D165" s="121">
        <v>0</v>
      </c>
      <c r="E165" s="122">
        <v>0</v>
      </c>
      <c r="F165" s="120"/>
      <c r="G165" s="120"/>
      <c r="H165" s="120"/>
      <c r="I165" s="120"/>
      <c r="J165" s="120"/>
      <c r="K165" s="120"/>
      <c r="L165" s="2"/>
    </row>
    <row r="166" spans="1:12">
      <c r="A166" s="101"/>
      <c r="B166" s="84" t="s">
        <v>142</v>
      </c>
      <c r="C166" s="118">
        <v>1.2109226635941704E-3</v>
      </c>
      <c r="D166" s="118">
        <v>2.2646676640342978E-3</v>
      </c>
      <c r="E166" s="119">
        <v>3.2135512134817443E-3</v>
      </c>
      <c r="F166" s="120"/>
      <c r="G166" s="120"/>
      <c r="H166" s="120"/>
      <c r="I166" s="120"/>
      <c r="J166" s="120"/>
      <c r="K166" s="120"/>
      <c r="L166" s="2"/>
    </row>
    <row r="167" spans="1:12">
      <c r="A167" s="101"/>
      <c r="B167" s="84" t="s">
        <v>275</v>
      </c>
      <c r="C167" s="121">
        <v>0</v>
      </c>
      <c r="D167" s="121">
        <v>0</v>
      </c>
      <c r="E167" s="122">
        <v>0</v>
      </c>
      <c r="F167" s="120"/>
      <c r="G167" s="120"/>
      <c r="H167" s="120"/>
      <c r="I167" s="120"/>
      <c r="J167" s="120"/>
      <c r="K167" s="120"/>
      <c r="L167" s="2"/>
    </row>
    <row r="168" spans="1:12">
      <c r="A168" s="101"/>
      <c r="B168" s="84" t="s">
        <v>276</v>
      </c>
      <c r="C168" s="121">
        <v>0</v>
      </c>
      <c r="D168" s="121">
        <v>0</v>
      </c>
      <c r="E168" s="122">
        <v>0</v>
      </c>
      <c r="F168" s="120"/>
      <c r="G168" s="120"/>
      <c r="H168" s="120"/>
      <c r="I168" s="120"/>
      <c r="J168" s="120"/>
      <c r="K168" s="120"/>
      <c r="L168" s="2"/>
    </row>
    <row r="169" spans="1:12">
      <c r="A169" s="101"/>
      <c r="B169" s="84" t="s">
        <v>134</v>
      </c>
      <c r="C169" s="118">
        <v>1.0159584346710509E-3</v>
      </c>
      <c r="D169" s="118">
        <v>2.6817883598202947E-3</v>
      </c>
      <c r="E169" s="119">
        <v>1.900941034712613E-3</v>
      </c>
      <c r="F169" s="120"/>
      <c r="G169" s="120"/>
      <c r="H169" s="120"/>
      <c r="I169" s="120"/>
      <c r="J169" s="120"/>
      <c r="K169" s="120"/>
      <c r="L169" s="2"/>
    </row>
    <row r="170" spans="1:12">
      <c r="A170" s="101"/>
      <c r="B170" s="84" t="s">
        <v>87</v>
      </c>
      <c r="C170" s="118">
        <v>1.4953261285798123E-3</v>
      </c>
      <c r="D170" s="118">
        <v>3.0899695861987156E-3</v>
      </c>
      <c r="E170" s="119">
        <v>3.8286296965386558E-3</v>
      </c>
      <c r="F170" s="120"/>
      <c r="G170" s="120"/>
      <c r="H170" s="120"/>
      <c r="I170" s="120"/>
      <c r="J170" s="120"/>
      <c r="K170" s="120"/>
      <c r="L170" s="2"/>
    </row>
    <row r="171" spans="1:12">
      <c r="A171" s="101"/>
      <c r="B171" s="84" t="s">
        <v>277</v>
      </c>
      <c r="C171" s="123"/>
      <c r="D171" s="123"/>
      <c r="E171" s="122">
        <v>0</v>
      </c>
      <c r="F171" s="120"/>
      <c r="G171" s="120"/>
      <c r="H171" s="120"/>
      <c r="I171" s="120"/>
      <c r="J171" s="120"/>
      <c r="K171" s="120"/>
      <c r="L171" s="2"/>
    </row>
    <row r="172" spans="1:12">
      <c r="A172" s="101"/>
      <c r="B172" s="84" t="s">
        <v>118</v>
      </c>
      <c r="C172" s="118">
        <v>1.2237195755282057E-3</v>
      </c>
      <c r="D172" s="118">
        <v>2.8166137004524204E-3</v>
      </c>
      <c r="E172" s="119">
        <v>4.6652747679688487E-3</v>
      </c>
      <c r="F172" s="120"/>
      <c r="G172" s="120"/>
      <c r="H172" s="120"/>
      <c r="I172" s="120"/>
      <c r="J172" s="120"/>
      <c r="K172" s="120"/>
      <c r="L172" s="2"/>
    </row>
    <row r="173" spans="1:12">
      <c r="A173" s="101"/>
      <c r="B173" s="84" t="s">
        <v>61</v>
      </c>
      <c r="C173" s="118">
        <v>4.3378692067402806E-3</v>
      </c>
      <c r="D173" s="118">
        <v>6.8454037999711457E-3</v>
      </c>
      <c r="E173" s="119">
        <v>9.8204570983384115E-3</v>
      </c>
      <c r="F173" s="120"/>
      <c r="G173" s="120"/>
      <c r="H173" s="120"/>
      <c r="I173" s="120"/>
      <c r="J173" s="120"/>
      <c r="K173" s="120"/>
      <c r="L173" s="2"/>
    </row>
    <row r="174" spans="1:12">
      <c r="A174" s="101"/>
      <c r="B174" s="84" t="s">
        <v>99</v>
      </c>
      <c r="C174" s="118">
        <v>2.1663485663303253E-3</v>
      </c>
      <c r="D174" s="118">
        <v>2.8686570884296357E-3</v>
      </c>
      <c r="E174" s="119">
        <v>2.9706208124962389E-3</v>
      </c>
      <c r="F174" s="120"/>
      <c r="G174" s="120"/>
      <c r="H174" s="120"/>
      <c r="I174" s="120"/>
      <c r="J174" s="120"/>
      <c r="K174" s="120"/>
      <c r="L174" s="2"/>
    </row>
    <row r="175" spans="1:12">
      <c r="A175" s="101"/>
      <c r="B175" s="84" t="s">
        <v>278</v>
      </c>
      <c r="C175" s="121">
        <v>0</v>
      </c>
      <c r="D175" s="121">
        <v>0</v>
      </c>
      <c r="E175" s="122">
        <v>0</v>
      </c>
      <c r="F175" s="120"/>
      <c r="G175" s="120"/>
      <c r="H175" s="120"/>
      <c r="I175" s="120"/>
      <c r="J175" s="120"/>
      <c r="K175" s="120"/>
      <c r="L175" s="2"/>
    </row>
    <row r="176" spans="1:12">
      <c r="A176" s="101"/>
      <c r="B176" s="84" t="s">
        <v>279</v>
      </c>
      <c r="C176" s="121">
        <v>0</v>
      </c>
      <c r="D176" s="121">
        <v>0</v>
      </c>
      <c r="E176" s="122">
        <v>0</v>
      </c>
      <c r="F176" s="120"/>
      <c r="G176" s="120"/>
      <c r="H176" s="120"/>
      <c r="I176" s="120"/>
      <c r="J176" s="120"/>
      <c r="K176" s="120"/>
      <c r="L176" s="2"/>
    </row>
    <row r="177" spans="1:12">
      <c r="A177" s="101"/>
      <c r="B177" s="84" t="s">
        <v>168</v>
      </c>
      <c r="C177" s="124"/>
      <c r="D177" s="124"/>
      <c r="E177" s="119">
        <v>8.7499536844358949E-4</v>
      </c>
      <c r="F177" s="120"/>
      <c r="G177" s="120"/>
      <c r="H177" s="120"/>
      <c r="I177" s="120"/>
      <c r="J177" s="120"/>
      <c r="K177" s="120"/>
      <c r="L177" s="2"/>
    </row>
    <row r="178" spans="1:12">
      <c r="A178" s="101"/>
      <c r="B178" s="84" t="s">
        <v>280</v>
      </c>
      <c r="C178" s="121">
        <v>0</v>
      </c>
      <c r="D178" s="121">
        <v>0</v>
      </c>
      <c r="E178" s="122">
        <v>0</v>
      </c>
      <c r="F178" s="120"/>
      <c r="G178" s="120"/>
      <c r="H178" s="120"/>
      <c r="I178" s="120"/>
      <c r="J178" s="120"/>
      <c r="K178" s="120"/>
      <c r="L178" s="2"/>
    </row>
    <row r="179" spans="1:12">
      <c r="A179" s="101"/>
      <c r="B179" s="84" t="s">
        <v>107</v>
      </c>
      <c r="C179" s="118">
        <v>9.7058912526710734E-4</v>
      </c>
      <c r="D179" s="118">
        <v>1.5886438434510874E-3</v>
      </c>
      <c r="E179" s="119">
        <v>1.7812336641925375E-3</v>
      </c>
      <c r="F179" s="120"/>
      <c r="G179" s="120"/>
      <c r="H179" s="120"/>
      <c r="I179" s="120"/>
      <c r="J179" s="120"/>
      <c r="K179" s="120"/>
      <c r="L179" s="2"/>
    </row>
    <row r="180" spans="1:12">
      <c r="A180" s="101"/>
      <c r="B180" s="84" t="s">
        <v>126</v>
      </c>
      <c r="C180" s="118">
        <v>4.1126917726619572E-4</v>
      </c>
      <c r="D180" s="118">
        <v>8.2138417616031147E-4</v>
      </c>
      <c r="E180" s="119">
        <v>9.1484727006087047E-4</v>
      </c>
      <c r="F180" s="120"/>
      <c r="G180" s="120"/>
      <c r="H180" s="120"/>
      <c r="I180" s="120"/>
      <c r="J180" s="120"/>
      <c r="K180" s="120"/>
      <c r="L180" s="2"/>
    </row>
    <row r="181" spans="1:12">
      <c r="A181" s="101"/>
      <c r="B181" s="84" t="s">
        <v>281</v>
      </c>
      <c r="C181" s="121">
        <v>0</v>
      </c>
      <c r="D181" s="121">
        <v>0</v>
      </c>
      <c r="E181" s="122">
        <v>0</v>
      </c>
      <c r="F181" s="120"/>
      <c r="G181" s="120"/>
      <c r="H181" s="120"/>
      <c r="I181" s="120"/>
      <c r="J181" s="120"/>
      <c r="K181" s="120"/>
      <c r="L181" s="2"/>
    </row>
    <row r="182" spans="1:12">
      <c r="A182" s="101"/>
      <c r="B182" s="84" t="s">
        <v>282</v>
      </c>
      <c r="C182" s="121">
        <v>0</v>
      </c>
      <c r="D182" s="121">
        <v>0</v>
      </c>
      <c r="E182" s="122">
        <v>0</v>
      </c>
      <c r="F182" s="120"/>
      <c r="G182" s="120"/>
      <c r="H182" s="120"/>
      <c r="I182" s="120"/>
      <c r="J182" s="120"/>
      <c r="K182" s="120"/>
      <c r="L182" s="2"/>
    </row>
    <row r="183" spans="1:12">
      <c r="A183" s="101"/>
      <c r="B183" s="84" t="s">
        <v>144</v>
      </c>
      <c r="C183" s="118">
        <v>1.3648317842090191E-3</v>
      </c>
      <c r="D183" s="118">
        <v>1.5419280878174251E-3</v>
      </c>
      <c r="E183" s="119">
        <v>2.5078076561179086E-3</v>
      </c>
      <c r="F183" s="120"/>
      <c r="G183" s="120"/>
      <c r="H183" s="120"/>
      <c r="I183" s="120"/>
      <c r="J183" s="120"/>
      <c r="K183" s="120"/>
      <c r="L183" s="2"/>
    </row>
    <row r="184" spans="1:12">
      <c r="A184" s="101"/>
      <c r="B184" s="84" t="s">
        <v>283</v>
      </c>
      <c r="C184" s="121">
        <v>0</v>
      </c>
      <c r="D184" s="121">
        <v>0</v>
      </c>
      <c r="E184" s="122">
        <v>0</v>
      </c>
      <c r="F184" s="120"/>
      <c r="G184" s="120"/>
      <c r="H184" s="120"/>
      <c r="I184" s="120"/>
      <c r="J184" s="120"/>
      <c r="K184" s="120"/>
      <c r="L184" s="2"/>
    </row>
    <row r="185" spans="1:12">
      <c r="A185" s="101"/>
      <c r="B185" s="84" t="s">
        <v>284</v>
      </c>
      <c r="C185" s="121">
        <v>0</v>
      </c>
      <c r="D185" s="121">
        <v>0</v>
      </c>
      <c r="E185" s="122">
        <v>0</v>
      </c>
      <c r="F185" s="120"/>
      <c r="G185" s="120"/>
      <c r="H185" s="120"/>
      <c r="I185" s="120"/>
      <c r="J185" s="120"/>
      <c r="K185" s="120"/>
      <c r="L185" s="2"/>
    </row>
    <row r="186" spans="1:12">
      <c r="A186" s="101"/>
      <c r="B186" s="84" t="s">
        <v>41</v>
      </c>
      <c r="C186" s="118">
        <v>9.9928737369372016E-3</v>
      </c>
      <c r="D186" s="118">
        <v>2.3857611892839851E-2</v>
      </c>
      <c r="E186" s="119">
        <v>3.1779925812846284E-2</v>
      </c>
      <c r="F186" s="120"/>
      <c r="G186" s="120"/>
      <c r="H186" s="120"/>
      <c r="I186" s="120"/>
      <c r="J186" s="120"/>
      <c r="K186" s="120"/>
      <c r="L186" s="2"/>
    </row>
    <row r="187" spans="1:12">
      <c r="A187" s="101"/>
      <c r="B187" s="84" t="s">
        <v>190</v>
      </c>
      <c r="C187" s="118">
        <v>3.8422854304149672E-4</v>
      </c>
      <c r="D187" s="118">
        <v>4.5306404939765983E-4</v>
      </c>
      <c r="E187" s="119">
        <v>6.5741426908957933E-4</v>
      </c>
      <c r="F187" s="120"/>
      <c r="G187" s="120"/>
      <c r="H187" s="120"/>
      <c r="I187" s="120"/>
      <c r="J187" s="120"/>
      <c r="K187" s="120"/>
      <c r="L187" s="2"/>
    </row>
    <row r="188" spans="1:12">
      <c r="A188" s="101"/>
      <c r="B188" s="84" t="s">
        <v>146</v>
      </c>
      <c r="C188" s="118">
        <v>5.7747322687191861E-4</v>
      </c>
      <c r="D188" s="118">
        <v>1.3501210227892708E-3</v>
      </c>
      <c r="E188" s="119">
        <v>1.9992920314164274E-3</v>
      </c>
      <c r="F188" s="120"/>
      <c r="G188" s="120"/>
      <c r="H188" s="120"/>
      <c r="I188" s="120"/>
      <c r="J188" s="120"/>
      <c r="K188" s="120"/>
      <c r="L188" s="2"/>
    </row>
    <row r="189" spans="1:12">
      <c r="A189" s="101"/>
      <c r="B189" s="84" t="s">
        <v>101</v>
      </c>
      <c r="C189" s="118">
        <v>2.9972535154419162E-3</v>
      </c>
      <c r="D189" s="118">
        <v>5.0831424353313384E-3</v>
      </c>
      <c r="E189" s="119">
        <v>9.5292935851247467E-3</v>
      </c>
      <c r="F189" s="120"/>
      <c r="G189" s="120"/>
      <c r="H189" s="120"/>
      <c r="I189" s="120"/>
      <c r="J189" s="120"/>
      <c r="K189" s="120"/>
      <c r="L189" s="2"/>
    </row>
    <row r="190" spans="1:12">
      <c r="A190" s="101"/>
      <c r="B190" s="84" t="s">
        <v>285</v>
      </c>
      <c r="C190" s="121">
        <v>0</v>
      </c>
      <c r="D190" s="121">
        <v>0</v>
      </c>
      <c r="E190" s="122">
        <v>0</v>
      </c>
      <c r="F190" s="120"/>
      <c r="G190" s="120"/>
      <c r="H190" s="120"/>
      <c r="I190" s="120"/>
      <c r="J190" s="120"/>
      <c r="K190" s="120"/>
      <c r="L190" s="2"/>
    </row>
    <row r="191" spans="1:12">
      <c r="A191" s="101"/>
      <c r="B191" s="84" t="s">
        <v>214</v>
      </c>
      <c r="C191" s="121">
        <v>0</v>
      </c>
      <c r="D191" s="121">
        <v>0</v>
      </c>
      <c r="E191" s="119">
        <v>1.9220916712191024E-4</v>
      </c>
      <c r="F191" s="120"/>
      <c r="G191" s="120"/>
      <c r="H191" s="120"/>
      <c r="I191" s="120"/>
      <c r="J191" s="120"/>
      <c r="K191" s="120"/>
      <c r="L191" s="2"/>
    </row>
    <row r="192" spans="1:12">
      <c r="A192" s="101"/>
      <c r="B192" s="84" t="s">
        <v>43</v>
      </c>
      <c r="C192" s="118">
        <v>1.0301206858732434E-2</v>
      </c>
      <c r="D192" s="118">
        <v>8.5483557325525331E-3</v>
      </c>
      <c r="E192" s="119">
        <v>9.530095194727542E-3</v>
      </c>
      <c r="F192" s="120"/>
      <c r="G192" s="120"/>
      <c r="H192" s="120"/>
      <c r="I192" s="120"/>
      <c r="J192" s="120"/>
      <c r="K192" s="120"/>
      <c r="L192" s="2"/>
    </row>
    <row r="193" spans="1:12">
      <c r="A193" s="101"/>
      <c r="B193" s="84" t="s">
        <v>109</v>
      </c>
      <c r="C193" s="118">
        <v>1.0788509860221974E-3</v>
      </c>
      <c r="D193" s="118">
        <v>2.033363591169444E-3</v>
      </c>
      <c r="E193" s="119">
        <v>1.9362434640474786E-3</v>
      </c>
      <c r="F193" s="120"/>
      <c r="G193" s="120"/>
      <c r="H193" s="120"/>
      <c r="I193" s="120"/>
      <c r="J193" s="120"/>
      <c r="K193" s="120"/>
      <c r="L193" s="2"/>
    </row>
    <row r="194" spans="1:12">
      <c r="A194" s="101"/>
      <c r="B194" s="84" t="s">
        <v>49</v>
      </c>
      <c r="C194" s="118">
        <v>5.2828643076881189E-3</v>
      </c>
      <c r="D194" s="118">
        <v>7.9661705806554784E-3</v>
      </c>
      <c r="E194" s="119">
        <v>8.9017015947771925E-3</v>
      </c>
      <c r="F194" s="120"/>
      <c r="G194" s="120"/>
      <c r="H194" s="120"/>
      <c r="I194" s="120"/>
      <c r="J194" s="120"/>
      <c r="K194" s="120"/>
      <c r="L194" s="2"/>
    </row>
    <row r="195" spans="1:12">
      <c r="A195" s="101"/>
      <c r="B195" s="84" t="s">
        <v>194</v>
      </c>
      <c r="C195" s="121">
        <v>0</v>
      </c>
      <c r="D195" s="118">
        <v>8.69091961091846E-5</v>
      </c>
      <c r="E195" s="119">
        <v>2.9250475230546544E-4</v>
      </c>
      <c r="F195" s="120"/>
      <c r="G195" s="120"/>
      <c r="H195" s="120"/>
      <c r="I195" s="120"/>
      <c r="J195" s="120"/>
      <c r="K195" s="120"/>
      <c r="L195" s="2"/>
    </row>
    <row r="196" spans="1:12">
      <c r="A196" s="101"/>
      <c r="B196" s="84" t="s">
        <v>196</v>
      </c>
      <c r="C196" s="118">
        <v>6.2218694149150612E-4</v>
      </c>
      <c r="D196" s="118">
        <v>5.1321681496179872E-4</v>
      </c>
      <c r="E196" s="119">
        <v>1.080084950809199E-3</v>
      </c>
      <c r="F196" s="120"/>
      <c r="G196" s="120"/>
      <c r="H196" s="120"/>
      <c r="I196" s="120"/>
      <c r="J196" s="120"/>
      <c r="K196" s="120"/>
      <c r="L196" s="2"/>
    </row>
    <row r="197" spans="1:12">
      <c r="A197" s="101"/>
      <c r="B197" s="84" t="s">
        <v>115</v>
      </c>
      <c r="C197" s="118">
        <v>2.2089506517667095E-3</v>
      </c>
      <c r="D197" s="118">
        <v>2.6289821688085541E-3</v>
      </c>
      <c r="E197" s="119">
        <v>3.7243311496592724E-3</v>
      </c>
      <c r="F197" s="120"/>
      <c r="G197" s="120"/>
      <c r="H197" s="120"/>
      <c r="I197" s="120"/>
      <c r="J197" s="120"/>
      <c r="K197" s="120"/>
      <c r="L197" s="2"/>
    </row>
    <row r="198" spans="1:12">
      <c r="A198" s="101"/>
      <c r="B198" s="84" t="s">
        <v>220</v>
      </c>
      <c r="C198" s="118">
        <v>8.8358224435811065E-5</v>
      </c>
      <c r="D198" s="118">
        <v>4.6910725367483638E-5</v>
      </c>
      <c r="E198" s="119">
        <v>2.1920340761588357E-4</v>
      </c>
      <c r="F198" s="120"/>
      <c r="G198" s="120"/>
      <c r="H198" s="120"/>
      <c r="I198" s="120"/>
      <c r="J198" s="120"/>
      <c r="K198" s="120"/>
      <c r="L198" s="2"/>
    </row>
    <row r="199" spans="1:12">
      <c r="A199" s="101"/>
      <c r="B199" s="84" t="s">
        <v>286</v>
      </c>
      <c r="C199" s="121">
        <v>0</v>
      </c>
      <c r="D199" s="121">
        <v>0</v>
      </c>
      <c r="E199" s="122">
        <v>0</v>
      </c>
      <c r="F199" s="120"/>
      <c r="G199" s="120"/>
      <c r="H199" s="120"/>
      <c r="I199" s="120"/>
      <c r="J199" s="120"/>
      <c r="K199" s="120"/>
      <c r="L199" s="2"/>
    </row>
    <row r="200" spans="1:12">
      <c r="A200" s="101"/>
      <c r="B200" s="84" t="s">
        <v>287</v>
      </c>
      <c r="C200" s="121">
        <v>0</v>
      </c>
      <c r="D200" s="121">
        <v>0</v>
      </c>
      <c r="E200" s="122">
        <v>0</v>
      </c>
      <c r="F200" s="120"/>
      <c r="G200" s="120"/>
      <c r="H200" s="120"/>
      <c r="I200" s="120"/>
      <c r="J200" s="120"/>
      <c r="K200" s="120"/>
      <c r="L200" s="2"/>
    </row>
    <row r="201" spans="1:12">
      <c r="A201" s="101"/>
      <c r="B201" s="84" t="s">
        <v>288</v>
      </c>
      <c r="C201" s="121">
        <v>0</v>
      </c>
      <c r="D201" s="121">
        <v>0</v>
      </c>
      <c r="E201" s="122">
        <v>0</v>
      </c>
      <c r="F201" s="120"/>
      <c r="G201" s="120"/>
      <c r="H201" s="120"/>
      <c r="I201" s="120"/>
      <c r="J201" s="120"/>
      <c r="K201" s="120"/>
      <c r="L201" s="2"/>
    </row>
    <row r="202" spans="1:12">
      <c r="A202" s="2"/>
      <c r="B202" s="2"/>
      <c r="C202" s="2"/>
      <c r="D202" s="2"/>
      <c r="E202" s="2"/>
      <c r="F202" s="2"/>
      <c r="G202" s="2"/>
      <c r="H202" s="2"/>
      <c r="I202" s="2"/>
      <c r="J202" s="2"/>
      <c r="K202" s="2"/>
      <c r="L202" s="2"/>
    </row>
    <row r="203" spans="1:12">
      <c r="A203" s="2"/>
      <c r="B203" s="2"/>
      <c r="C203" s="2"/>
      <c r="D203" s="2"/>
      <c r="E203" s="2"/>
      <c r="F203" s="2"/>
      <c r="G203" s="2"/>
      <c r="H203" s="2"/>
      <c r="I203" s="2"/>
      <c r="J203" s="2"/>
      <c r="K203" s="2"/>
      <c r="L203" s="2"/>
    </row>
    <row r="204" spans="1:12">
      <c r="A204" s="2"/>
      <c r="B204" s="2"/>
      <c r="C204" s="2"/>
      <c r="D204" s="2"/>
      <c r="E204" s="2"/>
      <c r="F204" s="2"/>
      <c r="G204" s="2"/>
      <c r="H204" s="2"/>
      <c r="I204" s="2"/>
      <c r="J204" s="2"/>
      <c r="K204" s="2"/>
      <c r="L204" s="2"/>
    </row>
  </sheetData>
  <autoFilter ref="B42:E201">
    <sortState ref="B43:E201">
      <sortCondition ref="B42:B201"/>
    </sortState>
  </autoFilter>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AW243"/>
  <sheetViews>
    <sheetView workbookViewId="0">
      <selection activeCell="A2" sqref="A2:B2"/>
    </sheetView>
  </sheetViews>
  <sheetFormatPr defaultRowHeight="15"/>
  <cols>
    <col min="1" max="2" width="23.42578125" customWidth="1"/>
    <col min="3" max="3" width="17.140625" customWidth="1"/>
    <col min="4" max="29" width="10" customWidth="1"/>
    <col min="31" max="31" width="14.85546875" customWidth="1"/>
    <col min="36" max="36" width="10.5703125" customWidth="1"/>
    <col min="37" max="37" width="14.140625" customWidth="1"/>
    <col min="38" max="38" width="18.28515625" customWidth="1"/>
    <col min="42" max="42" width="7.5703125" customWidth="1"/>
    <col min="43" max="43" width="12.5703125" customWidth="1"/>
    <col min="44" max="44" width="15.7109375" customWidth="1"/>
    <col min="45" max="45" width="12.7109375" customWidth="1"/>
    <col min="46" max="47" width="13.7109375" customWidth="1"/>
  </cols>
  <sheetData>
    <row r="1" spans="1:49">
      <c r="A1" s="44" t="s">
        <v>0</v>
      </c>
      <c r="B1" s="153"/>
      <c r="C1" s="292"/>
      <c r="D1" s="2"/>
      <c r="E1" s="293" t="s">
        <v>510</v>
      </c>
      <c r="F1" s="126"/>
      <c r="G1" s="126"/>
      <c r="H1" s="293" t="s">
        <v>302</v>
      </c>
      <c r="I1" s="294"/>
      <c r="J1" s="2"/>
      <c r="K1" s="293" t="s">
        <v>509</v>
      </c>
      <c r="L1" s="2"/>
      <c r="M1" s="2"/>
      <c r="N1" s="295" t="s">
        <v>303</v>
      </c>
      <c r="O1" s="296"/>
      <c r="P1" s="660"/>
      <c r="Q1" s="116"/>
      <c r="R1" s="662">
        <v>6.09</v>
      </c>
      <c r="S1" s="663">
        <f>N2/AH11*AI11</f>
        <v>7.43</v>
      </c>
      <c r="T1" s="664">
        <f>S1-R1</f>
        <v>1.3399999999999999</v>
      </c>
      <c r="U1" s="664">
        <f>T1/R1</f>
        <v>0.22003284072249588</v>
      </c>
      <c r="V1" s="82"/>
      <c r="W1" s="82"/>
      <c r="X1" s="249">
        <f>AC1/S1</f>
        <v>2.5795128080433032</v>
      </c>
      <c r="Y1" s="664">
        <f>D6</f>
        <v>7.9451846456087951</v>
      </c>
      <c r="Z1" s="664">
        <f>X1</f>
        <v>2.5795128080433032</v>
      </c>
      <c r="AA1" s="664">
        <f>Y1-Z1</f>
        <v>5.3656718375654915</v>
      </c>
      <c r="AB1" s="664">
        <f>AA1/25</f>
        <v>0.21462687350261966</v>
      </c>
      <c r="AC1" s="664">
        <f>V2*AH12/AI12</f>
        <v>19.165780163761742</v>
      </c>
      <c r="AD1" s="116"/>
      <c r="AE1" s="116"/>
      <c r="AF1" s="116"/>
      <c r="AG1" s="2"/>
      <c r="AH1" s="297"/>
      <c r="AI1" s="301"/>
      <c r="AJ1" s="301"/>
      <c r="AK1" s="2"/>
      <c r="AL1" s="2"/>
      <c r="AM1" s="2"/>
      <c r="AN1" s="2"/>
      <c r="AO1" s="2"/>
      <c r="AP1" s="2"/>
      <c r="AQ1" s="2"/>
      <c r="AR1" s="2"/>
      <c r="AS1" s="2"/>
      <c r="AT1" s="2"/>
      <c r="AU1" s="2"/>
      <c r="AV1" s="2"/>
      <c r="AW1" s="2"/>
    </row>
    <row r="2" spans="1:49" ht="15.75">
      <c r="A2" s="47" t="s">
        <v>515</v>
      </c>
      <c r="B2" s="70"/>
      <c r="C2" s="302"/>
      <c r="D2" s="303" t="s">
        <v>304</v>
      </c>
      <c r="E2" s="661">
        <v>0.9</v>
      </c>
      <c r="F2" s="304" t="s">
        <v>425</v>
      </c>
      <c r="G2" s="303">
        <v>2016</v>
      </c>
      <c r="H2" s="661">
        <v>21.82</v>
      </c>
      <c r="I2" s="305" t="s">
        <v>305</v>
      </c>
      <c r="J2" s="303">
        <v>2016</v>
      </c>
      <c r="K2" s="661">
        <v>404.21</v>
      </c>
      <c r="L2" s="305" t="s">
        <v>306</v>
      </c>
      <c r="M2" s="303">
        <v>2016</v>
      </c>
      <c r="N2" s="661">
        <v>7.43</v>
      </c>
      <c r="O2" s="304" t="s">
        <v>307</v>
      </c>
      <c r="P2" s="306">
        <f>U1*100</f>
        <v>22.003284072249588</v>
      </c>
      <c r="Q2" s="307" t="s">
        <v>308</v>
      </c>
      <c r="R2" s="300"/>
      <c r="S2" s="300"/>
      <c r="T2" s="206">
        <v>369.41</v>
      </c>
      <c r="U2" s="298">
        <f>K2/AH10*AI10</f>
        <v>404.21</v>
      </c>
      <c r="V2" s="299">
        <f>20*T2/U2</f>
        <v>18.278122757972344</v>
      </c>
      <c r="W2" s="206"/>
      <c r="X2" s="206"/>
      <c r="Y2" s="206"/>
      <c r="Z2" s="206"/>
      <c r="AA2" s="206"/>
      <c r="AB2" s="2"/>
      <c r="AC2" s="2"/>
      <c r="AD2" s="2"/>
      <c r="AE2" s="2"/>
      <c r="AF2" s="2"/>
      <c r="AG2" s="2"/>
      <c r="AH2" s="308"/>
      <c r="AI2" s="52" t="s">
        <v>309</v>
      </c>
      <c r="AJ2" s="2"/>
      <c r="AK2" s="309"/>
      <c r="AL2" s="310" t="s">
        <v>310</v>
      </c>
      <c r="AM2" s="2"/>
      <c r="AN2" s="45"/>
      <c r="AO2" s="2"/>
      <c r="AP2" s="2"/>
      <c r="AQ2" s="2"/>
      <c r="AR2" s="2"/>
      <c r="AS2" s="2"/>
      <c r="AT2" s="2"/>
      <c r="AU2" s="2"/>
      <c r="AV2" s="2"/>
      <c r="AW2" s="2"/>
    </row>
    <row r="3" spans="1:49">
      <c r="A3" s="311" t="s">
        <v>311</v>
      </c>
      <c r="B3" s="48"/>
      <c r="C3" s="81"/>
      <c r="D3" s="2"/>
      <c r="E3" s="312"/>
      <c r="F3" s="313"/>
      <c r="G3" s="313"/>
      <c r="H3" s="312"/>
      <c r="I3" s="313"/>
      <c r="J3" s="313"/>
      <c r="K3" s="312"/>
      <c r="L3" s="313"/>
      <c r="M3" s="313"/>
      <c r="N3" s="313"/>
      <c r="O3" s="313"/>
      <c r="P3" s="313"/>
      <c r="Q3" s="313"/>
      <c r="R3" s="314"/>
      <c r="S3" s="314"/>
      <c r="T3" s="314"/>
      <c r="U3" s="314"/>
      <c r="V3" s="314"/>
      <c r="W3" s="314"/>
      <c r="X3" s="314"/>
      <c r="Y3" s="132"/>
      <c r="Z3" s="45"/>
      <c r="AA3" s="45"/>
      <c r="AB3" s="45"/>
      <c r="AC3" s="45"/>
      <c r="AD3" s="45"/>
      <c r="AE3" s="2"/>
      <c r="AF3" s="2"/>
      <c r="AG3" s="2"/>
      <c r="AH3" s="45"/>
      <c r="AI3" s="644"/>
      <c r="AJ3" s="645" t="s">
        <v>312</v>
      </c>
      <c r="AK3" s="323"/>
      <c r="AL3" s="646" t="str">
        <f>A34</f>
        <v>Norway</v>
      </c>
      <c r="AM3" s="647"/>
      <c r="AN3" s="648"/>
      <c r="AO3" s="2"/>
      <c r="AP3" s="153"/>
      <c r="AQ3" s="315" t="s">
        <v>25</v>
      </c>
      <c r="AR3" s="316" t="s">
        <v>313</v>
      </c>
      <c r="AS3" s="316" t="s">
        <v>314</v>
      </c>
      <c r="AT3" s="316" t="s">
        <v>315</v>
      </c>
      <c r="AU3" s="316" t="s">
        <v>316</v>
      </c>
      <c r="AV3" s="2"/>
      <c r="AW3" s="2"/>
    </row>
    <row r="4" spans="1:49" ht="15.75" thickBot="1">
      <c r="A4" s="317">
        <v>42921</v>
      </c>
      <c r="B4" s="153"/>
      <c r="C4" s="318" t="s">
        <v>423</v>
      </c>
      <c r="D4" s="318" t="s">
        <v>424</v>
      </c>
      <c r="E4" s="266"/>
      <c r="F4" s="2"/>
      <c r="G4" s="2"/>
      <c r="H4" s="266"/>
      <c r="I4" s="2"/>
      <c r="J4" s="2"/>
      <c r="K4" s="266"/>
      <c r="L4" s="2"/>
      <c r="M4" s="2"/>
      <c r="N4" s="266"/>
      <c r="O4" s="2"/>
      <c r="P4" s="2"/>
      <c r="Q4" s="2"/>
      <c r="R4" s="2"/>
      <c r="S4" s="2"/>
      <c r="T4" s="2"/>
      <c r="U4" s="2"/>
      <c r="V4" s="2"/>
      <c r="W4" s="2"/>
      <c r="X4" s="2"/>
      <c r="Y4" s="2"/>
      <c r="Z4" s="2"/>
      <c r="AA4" s="2"/>
      <c r="AB4" s="2"/>
      <c r="AC4" s="2"/>
      <c r="AD4" s="319"/>
      <c r="AE4" s="2"/>
      <c r="AF4" s="2"/>
      <c r="AG4" s="2"/>
      <c r="AH4" s="320">
        <v>10</v>
      </c>
      <c r="AI4" s="321">
        <v>10</v>
      </c>
      <c r="AJ4" s="322" t="s">
        <v>317</v>
      </c>
      <c r="AK4" s="323"/>
      <c r="AL4" s="649" t="s">
        <v>498</v>
      </c>
      <c r="AM4" s="648"/>
      <c r="AN4" s="648"/>
      <c r="AO4" s="2"/>
      <c r="AP4" s="153"/>
      <c r="AQ4" s="315" t="s">
        <v>25</v>
      </c>
      <c r="AR4" s="316" t="s">
        <v>318</v>
      </c>
      <c r="AS4" s="316" t="s">
        <v>319</v>
      </c>
      <c r="AT4" s="316" t="s">
        <v>320</v>
      </c>
      <c r="AU4" s="316" t="s">
        <v>321</v>
      </c>
      <c r="AV4" s="2"/>
      <c r="AW4" s="2"/>
    </row>
    <row r="5" spans="1:49" ht="15.75" thickBot="1">
      <c r="A5" s="2"/>
      <c r="B5" s="324"/>
      <c r="C5" s="318" t="s">
        <v>322</v>
      </c>
      <c r="D5" s="318" t="s">
        <v>323</v>
      </c>
      <c r="E5" s="325">
        <v>2000</v>
      </c>
      <c r="F5" s="325">
        <v>2001</v>
      </c>
      <c r="G5" s="325">
        <v>2002</v>
      </c>
      <c r="H5" s="325">
        <v>2003</v>
      </c>
      <c r="I5" s="325">
        <v>2004</v>
      </c>
      <c r="J5" s="325">
        <v>2005</v>
      </c>
      <c r="K5" s="325">
        <v>2006</v>
      </c>
      <c r="L5" s="325">
        <v>2007</v>
      </c>
      <c r="M5" s="325">
        <v>2008</v>
      </c>
      <c r="N5" s="325">
        <v>2009</v>
      </c>
      <c r="O5" s="325">
        <v>2010</v>
      </c>
      <c r="P5" s="325">
        <v>2011</v>
      </c>
      <c r="Q5" s="325">
        <v>2012</v>
      </c>
      <c r="R5" s="325">
        <v>2013</v>
      </c>
      <c r="S5" s="325">
        <v>2014</v>
      </c>
      <c r="T5" s="326">
        <v>2015</v>
      </c>
      <c r="U5" s="326">
        <v>2016</v>
      </c>
      <c r="V5" s="326">
        <v>2017</v>
      </c>
      <c r="W5" s="326">
        <v>2018</v>
      </c>
      <c r="X5" s="326">
        <v>2019</v>
      </c>
      <c r="Y5" s="327">
        <v>2020</v>
      </c>
      <c r="Z5" s="328">
        <v>2021</v>
      </c>
      <c r="AA5" s="328">
        <v>2022</v>
      </c>
      <c r="AB5" s="328">
        <v>2023</v>
      </c>
      <c r="AC5" s="329">
        <v>2024</v>
      </c>
      <c r="AD5" s="132"/>
      <c r="AE5" s="2"/>
      <c r="AF5" s="2"/>
      <c r="AG5" s="2"/>
      <c r="AH5" s="320">
        <v>10</v>
      </c>
      <c r="AI5" s="330">
        <v>10</v>
      </c>
      <c r="AJ5" s="322" t="s">
        <v>324</v>
      </c>
      <c r="AK5" s="331"/>
      <c r="AL5" s="650">
        <f>B20</f>
        <v>6368.231786841834</v>
      </c>
      <c r="AM5" s="648"/>
      <c r="AN5" s="651"/>
      <c r="AO5" s="2"/>
      <c r="AP5" s="153"/>
      <c r="AQ5" s="315" t="s">
        <v>25</v>
      </c>
      <c r="AR5" s="316" t="s">
        <v>325</v>
      </c>
      <c r="AS5" s="316" t="s">
        <v>326</v>
      </c>
      <c r="AT5" s="316" t="s">
        <v>26</v>
      </c>
      <c r="AU5" s="316" t="s">
        <v>20</v>
      </c>
      <c r="AV5" s="2"/>
      <c r="AW5" s="2"/>
    </row>
    <row r="6" spans="1:49" ht="15.75" thickBot="1">
      <c r="A6" s="332"/>
      <c r="B6" s="333" t="str">
        <f>A34</f>
        <v>Norway</v>
      </c>
      <c r="C6" s="334">
        <f>C34</f>
        <v>7.9451846456087951</v>
      </c>
      <c r="D6" s="335">
        <f>C6+(G34/AH7*AI7)</f>
        <v>7.9451846456087951</v>
      </c>
      <c r="E6" s="334">
        <f>D6-AB1</f>
        <v>7.7305577721061756</v>
      </c>
      <c r="F6" s="334">
        <f>E6-AB1</f>
        <v>7.515930898603556</v>
      </c>
      <c r="G6" s="334">
        <f>F6-AB1</f>
        <v>7.3013040251009365</v>
      </c>
      <c r="H6" s="334">
        <f>G6-AB1</f>
        <v>7.0866771515983169</v>
      </c>
      <c r="I6" s="334">
        <f>H6-AB1</f>
        <v>6.8720502780956974</v>
      </c>
      <c r="J6" s="334">
        <f>I6-AB1</f>
        <v>6.6574234045930778</v>
      </c>
      <c r="K6" s="334">
        <f>J6-AB1</f>
        <v>6.4427965310904582</v>
      </c>
      <c r="L6" s="334">
        <f>K6-AB1</f>
        <v>6.2281696575878387</v>
      </c>
      <c r="M6" s="334">
        <f>L6-AB1</f>
        <v>6.0135427840852191</v>
      </c>
      <c r="N6" s="334">
        <f>M6-AB1</f>
        <v>5.7989159105825996</v>
      </c>
      <c r="O6" s="334">
        <f>N6-AB1</f>
        <v>5.58428903707998</v>
      </c>
      <c r="P6" s="334">
        <f>O6-AB1</f>
        <v>5.3696621635773605</v>
      </c>
      <c r="Q6" s="334">
        <f>P6-AB1</f>
        <v>5.1550352900747409</v>
      </c>
      <c r="R6" s="334">
        <f>Q6-AB1</f>
        <v>4.9404084165721214</v>
      </c>
      <c r="S6" s="334">
        <f>R6-AB1</f>
        <v>4.7257815430695018</v>
      </c>
      <c r="T6" s="334">
        <f>S6-AB1</f>
        <v>4.5111546695668823</v>
      </c>
      <c r="U6" s="334">
        <f>T6-AB1</f>
        <v>4.2965277960642627</v>
      </c>
      <c r="V6" s="334">
        <f>U6-AB1</f>
        <v>4.0819009225616432</v>
      </c>
      <c r="W6" s="334">
        <f>V6-AB1</f>
        <v>3.8672740490590236</v>
      </c>
      <c r="X6" s="334">
        <f>W6-AB1</f>
        <v>3.6526471755564041</v>
      </c>
      <c r="Y6" s="336">
        <f>X6-AB1</f>
        <v>3.4380203020537845</v>
      </c>
      <c r="Z6" s="334">
        <f>Y6-AB1</f>
        <v>3.223393428551165</v>
      </c>
      <c r="AA6" s="334">
        <f>Z6-AB1</f>
        <v>3.0087665550485454</v>
      </c>
      <c r="AB6" s="334">
        <f>AA6-AB1</f>
        <v>2.7941396815459258</v>
      </c>
      <c r="AC6" s="337">
        <f>AB6-AB1</f>
        <v>2.5795128080433063</v>
      </c>
      <c r="AD6" s="338"/>
      <c r="AE6" s="2"/>
      <c r="AF6" s="2"/>
      <c r="AG6" s="2"/>
      <c r="AH6" s="320">
        <v>10</v>
      </c>
      <c r="AI6" s="321">
        <v>10</v>
      </c>
      <c r="AJ6" s="339" t="s">
        <v>327</v>
      </c>
      <c r="AK6" s="323"/>
      <c r="AL6" s="652" t="s">
        <v>499</v>
      </c>
      <c r="AM6" s="652"/>
      <c r="AN6" s="652"/>
      <c r="AO6" s="2"/>
      <c r="AP6" s="153"/>
      <c r="AQ6" s="315" t="s">
        <v>25</v>
      </c>
      <c r="AR6" s="340" t="s">
        <v>25</v>
      </c>
      <c r="AS6" s="340" t="s">
        <v>25</v>
      </c>
      <c r="AT6" s="340" t="s">
        <v>25</v>
      </c>
      <c r="AU6" s="340" t="s">
        <v>25</v>
      </c>
      <c r="AV6" s="2"/>
      <c r="AW6" s="2"/>
    </row>
    <row r="7" spans="1:49">
      <c r="A7" s="2"/>
      <c r="B7" s="341" t="s">
        <v>328</v>
      </c>
      <c r="C7" s="126"/>
      <c r="D7" s="342">
        <f>(140-D34)/(500/(AI4+0.00000001)*AH4)*-1</f>
        <v>-1.0996387577458536E-2</v>
      </c>
      <c r="E7" s="343">
        <f>E6*D7</f>
        <v>-8.5008209452013886E-2</v>
      </c>
      <c r="F7" s="344">
        <f>F6*D7</f>
        <v>-8.2648089166440911E-2</v>
      </c>
      <c r="G7" s="344">
        <f>G6*D7</f>
        <v>-8.0287968880867935E-2</v>
      </c>
      <c r="H7" s="344">
        <f>H6*D7</f>
        <v>-7.7927848595294974E-2</v>
      </c>
      <c r="I7" s="344">
        <f>I6*D7</f>
        <v>-7.5567728309721999E-2</v>
      </c>
      <c r="J7" s="344">
        <f>J6*D7</f>
        <v>-7.3207608024149037E-2</v>
      </c>
      <c r="K7" s="344">
        <f>K6*D7</f>
        <v>-7.0847487738576062E-2</v>
      </c>
      <c r="L7" s="344">
        <f>L6*D7</f>
        <v>-6.8487367453003087E-2</v>
      </c>
      <c r="M7" s="344">
        <f>M6*D7</f>
        <v>-6.6127247167430125E-2</v>
      </c>
      <c r="N7" s="344">
        <f>N6*D7</f>
        <v>-6.376712688185715E-2</v>
      </c>
      <c r="O7" s="344">
        <f>O6*D7</f>
        <v>-6.1407006596284182E-2</v>
      </c>
      <c r="P7" s="344">
        <f>P6*D7</f>
        <v>-5.9046886310711214E-2</v>
      </c>
      <c r="Q7" s="344">
        <f>Q6*D7</f>
        <v>-5.6686766025138238E-2</v>
      </c>
      <c r="R7" s="344">
        <f>R6*D7</f>
        <v>-5.432664573956527E-2</v>
      </c>
      <c r="S7" s="343">
        <f>S6*D7</f>
        <v>-5.1966525453992302E-2</v>
      </c>
      <c r="T7" s="343">
        <f>T6*D7</f>
        <v>-4.9606405168419326E-2</v>
      </c>
      <c r="U7" s="343">
        <f>U6*D7</f>
        <v>-4.7246284882846358E-2</v>
      </c>
      <c r="V7" s="343">
        <f>V6*D7</f>
        <v>-4.488616459727339E-2</v>
      </c>
      <c r="W7" s="343">
        <f>W6*D7</f>
        <v>-4.2526044311700421E-2</v>
      </c>
      <c r="X7" s="343">
        <f>X6*D7</f>
        <v>-4.0165924026127446E-2</v>
      </c>
      <c r="Y7" s="345"/>
      <c r="Z7" s="134"/>
      <c r="AA7" s="134"/>
      <c r="AB7" s="134"/>
      <c r="AC7" s="135"/>
      <c r="AD7" s="132"/>
      <c r="AE7" s="2"/>
      <c r="AF7" s="2"/>
      <c r="AG7" s="2"/>
      <c r="AH7" s="320">
        <v>10</v>
      </c>
      <c r="AI7" s="321">
        <v>10</v>
      </c>
      <c r="AJ7" s="322" t="s">
        <v>329</v>
      </c>
      <c r="AK7" s="323"/>
      <c r="AL7" s="653">
        <f>B21</f>
        <v>33088829274.119011</v>
      </c>
      <c r="AM7" s="652"/>
      <c r="AN7" s="652"/>
      <c r="AO7" s="2"/>
      <c r="AQ7" s="346" t="s">
        <v>47</v>
      </c>
      <c r="AR7" s="347">
        <v>119.74301838563071</v>
      </c>
      <c r="AS7" s="348">
        <v>29.438196613781429</v>
      </c>
      <c r="AT7" s="348">
        <v>0</v>
      </c>
      <c r="AU7" s="349">
        <v>0</v>
      </c>
      <c r="AV7" s="2"/>
      <c r="AW7" s="2"/>
    </row>
    <row r="8" spans="1:49">
      <c r="A8" s="289"/>
      <c r="B8" s="341" t="s">
        <v>331</v>
      </c>
      <c r="C8" s="2"/>
      <c r="D8" s="342">
        <f>(E34/7500*-1/AH5*AI5)*2</f>
        <v>-6.8044444444444435E-2</v>
      </c>
      <c r="E8" s="344">
        <f>E6*D8</f>
        <v>-0.52602150884864685</v>
      </c>
      <c r="F8" s="344">
        <f>F6*D8</f>
        <v>-0.51141734247831305</v>
      </c>
      <c r="G8" s="344">
        <f>G6*D8</f>
        <v>-0.4968131761079792</v>
      </c>
      <c r="H8" s="344">
        <f>H6*D8</f>
        <v>-0.48220900973764541</v>
      </c>
      <c r="I8" s="344">
        <f>I6*D8</f>
        <v>-0.46760484336731162</v>
      </c>
      <c r="J8" s="344">
        <f>J6*D8</f>
        <v>-0.45300067699697782</v>
      </c>
      <c r="K8" s="344">
        <f>K6*D8</f>
        <v>-0.43839651062664403</v>
      </c>
      <c r="L8" s="344">
        <f>L6*D8</f>
        <v>-0.42379234425631024</v>
      </c>
      <c r="M8" s="344">
        <f>M6*D8</f>
        <v>-0.40918817788597639</v>
      </c>
      <c r="N8" s="344">
        <f>N6*D8</f>
        <v>-0.3945840115156426</v>
      </c>
      <c r="O8" s="344">
        <f>O6*D8</f>
        <v>-0.3799798451453088</v>
      </c>
      <c r="P8" s="344">
        <f>P6*D8</f>
        <v>-0.36537567877497501</v>
      </c>
      <c r="Q8" s="344">
        <f>Q6*D8</f>
        <v>-0.35077151240464122</v>
      </c>
      <c r="R8" s="344">
        <f>R6*D8</f>
        <v>-0.33616734603430742</v>
      </c>
      <c r="S8" s="344">
        <f>S6*D8</f>
        <v>-0.32156317966397363</v>
      </c>
      <c r="T8" s="344">
        <f>T6*D8</f>
        <v>-0.30695901329363984</v>
      </c>
      <c r="U8" s="344">
        <f>U6*D8</f>
        <v>-0.29235484692330599</v>
      </c>
      <c r="V8" s="344">
        <f>V6*D8</f>
        <v>-0.2777506805529722</v>
      </c>
      <c r="W8" s="344">
        <f>W6*D8</f>
        <v>-0.2631465141826384</v>
      </c>
      <c r="X8" s="344">
        <f>X6*D8</f>
        <v>-0.24854234781230461</v>
      </c>
      <c r="Y8" s="345"/>
      <c r="Z8" s="174"/>
      <c r="AA8" s="174"/>
      <c r="AB8" s="174"/>
      <c r="AC8" s="350"/>
      <c r="AD8" s="351"/>
      <c r="AE8" s="2"/>
      <c r="AF8" s="2"/>
      <c r="AG8" s="2"/>
      <c r="AH8" s="320">
        <v>10</v>
      </c>
      <c r="AI8" s="321">
        <v>10</v>
      </c>
      <c r="AJ8" s="331" t="s">
        <v>332</v>
      </c>
      <c r="AK8" s="323"/>
      <c r="AL8" s="654" t="s">
        <v>333</v>
      </c>
      <c r="AM8" s="648"/>
      <c r="AN8" s="648"/>
      <c r="AO8" s="2"/>
      <c r="AP8" s="153"/>
      <c r="AQ8" s="346" t="s">
        <v>97</v>
      </c>
      <c r="AR8" s="347">
        <v>61.702543759837489</v>
      </c>
      <c r="AS8" s="348">
        <v>12.181616635397635</v>
      </c>
      <c r="AT8" s="348">
        <v>0</v>
      </c>
      <c r="AU8" s="349">
        <v>0</v>
      </c>
      <c r="AV8" s="2"/>
      <c r="AW8" s="2"/>
    </row>
    <row r="9" spans="1:49">
      <c r="A9" s="352"/>
      <c r="B9" s="125" t="s">
        <v>334</v>
      </c>
      <c r="C9" s="126"/>
      <c r="D9" s="342">
        <f>F34/100/AH6*AI6</f>
        <v>-2.1894672078153862E-4</v>
      </c>
      <c r="E9" s="344">
        <f>E6*D9</f>
        <v>-1.6925802740148841E-3</v>
      </c>
      <c r="F9" s="344">
        <f>F6*D9</f>
        <v>-1.6455884238698914E-3</v>
      </c>
      <c r="G9" s="344">
        <f>G6*D9</f>
        <v>-1.5985965737248988E-3</v>
      </c>
      <c r="H9" s="344">
        <f>H6*D9</f>
        <v>-1.5516047235799061E-3</v>
      </c>
      <c r="I9" s="344">
        <f>I6*D9</f>
        <v>-1.5046128734349134E-3</v>
      </c>
      <c r="J9" s="344">
        <f>J6*D9</f>
        <v>-1.4576210232899209E-3</v>
      </c>
      <c r="K9" s="344">
        <f>K6*D9</f>
        <v>-1.4106291731449281E-3</v>
      </c>
      <c r="L9" s="344">
        <f>L6*D9</f>
        <v>-1.3636373229999356E-3</v>
      </c>
      <c r="M9" s="344">
        <f>M6*D9</f>
        <v>-1.3166454728549429E-3</v>
      </c>
      <c r="N9" s="344">
        <f>N6*D9</f>
        <v>-1.2696536227099502E-3</v>
      </c>
      <c r="O9" s="344">
        <f>O6*D9</f>
        <v>-1.2226617725649576E-3</v>
      </c>
      <c r="P9" s="344">
        <f>P6*D9</f>
        <v>-1.1756699224199649E-3</v>
      </c>
      <c r="Q9" s="344">
        <f>Q6*D9</f>
        <v>-1.1286780722749722E-3</v>
      </c>
      <c r="R9" s="344">
        <f>R6*D9</f>
        <v>-1.0816862221299797E-3</v>
      </c>
      <c r="S9" s="344">
        <f>S6*D9</f>
        <v>-1.0346943719849869E-3</v>
      </c>
      <c r="T9" s="344">
        <f>T6*D9</f>
        <v>-9.877025218399942E-4</v>
      </c>
      <c r="U9" s="344">
        <f>U6*D9</f>
        <v>-9.4071067169500169E-4</v>
      </c>
      <c r="V9" s="344">
        <f>V6*D9</f>
        <v>-8.9371882155000896E-4</v>
      </c>
      <c r="W9" s="344">
        <f>W6*D9</f>
        <v>-8.4672697140501633E-4</v>
      </c>
      <c r="X9" s="343">
        <f>X6*D9</f>
        <v>-7.9973512126002371E-4</v>
      </c>
      <c r="Y9" s="345"/>
      <c r="Z9" s="78"/>
      <c r="AA9" s="78"/>
      <c r="AB9" s="78"/>
      <c r="AC9" s="290"/>
      <c r="AD9" s="2"/>
      <c r="AE9" s="2"/>
      <c r="AF9" s="2"/>
      <c r="AG9" s="2"/>
      <c r="AH9" s="320">
        <v>10</v>
      </c>
      <c r="AI9" s="321">
        <v>10</v>
      </c>
      <c r="AJ9" s="322" t="s">
        <v>335</v>
      </c>
      <c r="AK9" s="322"/>
      <c r="AL9" s="655">
        <f>Y14</f>
        <v>72.53218634418468</v>
      </c>
      <c r="AM9" s="648"/>
      <c r="AN9" s="648"/>
      <c r="AO9" s="2"/>
      <c r="AP9" s="153"/>
      <c r="AQ9" s="346" t="s">
        <v>115</v>
      </c>
      <c r="AR9" s="347">
        <v>35.93157562603853</v>
      </c>
      <c r="AS9" s="348">
        <v>8.5777026506504548</v>
      </c>
      <c r="AT9" s="348">
        <v>0</v>
      </c>
      <c r="AU9" s="349">
        <v>0</v>
      </c>
      <c r="AV9" s="2"/>
      <c r="AW9" s="2"/>
    </row>
    <row r="10" spans="1:49">
      <c r="A10" s="352"/>
      <c r="B10" s="125" t="s">
        <v>336</v>
      </c>
      <c r="C10" s="126"/>
      <c r="D10" s="353">
        <f>H34/AH7*AI7*-1</f>
        <v>0</v>
      </c>
      <c r="E10" s="344">
        <f>D10</f>
        <v>0</v>
      </c>
      <c r="F10" s="344">
        <f t="shared" ref="F10:X10" si="0">E10</f>
        <v>0</v>
      </c>
      <c r="G10" s="344">
        <f t="shared" si="0"/>
        <v>0</v>
      </c>
      <c r="H10" s="344">
        <f t="shared" si="0"/>
        <v>0</v>
      </c>
      <c r="I10" s="344">
        <f t="shared" si="0"/>
        <v>0</v>
      </c>
      <c r="J10" s="344">
        <f t="shared" si="0"/>
        <v>0</v>
      </c>
      <c r="K10" s="344">
        <f t="shared" si="0"/>
        <v>0</v>
      </c>
      <c r="L10" s="344">
        <f t="shared" si="0"/>
        <v>0</v>
      </c>
      <c r="M10" s="344">
        <f t="shared" si="0"/>
        <v>0</v>
      </c>
      <c r="N10" s="344">
        <f t="shared" si="0"/>
        <v>0</v>
      </c>
      <c r="O10" s="344">
        <f t="shared" si="0"/>
        <v>0</v>
      </c>
      <c r="P10" s="344">
        <f t="shared" si="0"/>
        <v>0</v>
      </c>
      <c r="Q10" s="344">
        <f t="shared" si="0"/>
        <v>0</v>
      </c>
      <c r="R10" s="344">
        <f t="shared" si="0"/>
        <v>0</v>
      </c>
      <c r="S10" s="344">
        <f t="shared" si="0"/>
        <v>0</v>
      </c>
      <c r="T10" s="344">
        <f t="shared" si="0"/>
        <v>0</v>
      </c>
      <c r="U10" s="344">
        <f t="shared" si="0"/>
        <v>0</v>
      </c>
      <c r="V10" s="344">
        <f t="shared" si="0"/>
        <v>0</v>
      </c>
      <c r="W10" s="344">
        <f>V10</f>
        <v>0</v>
      </c>
      <c r="X10" s="343">
        <f t="shared" si="0"/>
        <v>0</v>
      </c>
      <c r="Y10" s="345"/>
      <c r="Z10" s="134"/>
      <c r="AA10" s="134"/>
      <c r="AB10" s="134"/>
      <c r="AC10" s="135"/>
      <c r="AD10" s="132"/>
      <c r="AE10" s="2"/>
      <c r="AF10" s="2"/>
      <c r="AG10" s="2"/>
      <c r="AH10" s="320">
        <v>10</v>
      </c>
      <c r="AI10" s="321">
        <v>10</v>
      </c>
      <c r="AJ10" s="331" t="s">
        <v>337</v>
      </c>
      <c r="AK10" s="322"/>
      <c r="AL10" s="649" t="s">
        <v>338</v>
      </c>
      <c r="AM10" s="648"/>
      <c r="AN10" s="648"/>
      <c r="AO10" s="2"/>
      <c r="AP10" s="153"/>
      <c r="AQ10" s="346" t="s">
        <v>146</v>
      </c>
      <c r="AR10" s="347">
        <v>20.075218743456425</v>
      </c>
      <c r="AS10" s="348">
        <v>7.6669142943983539</v>
      </c>
      <c r="AT10" s="348">
        <v>2.5423999212872986E-2</v>
      </c>
      <c r="AU10" s="349">
        <v>5.3483283048134047E-5</v>
      </c>
      <c r="AV10" s="2"/>
      <c r="AW10" s="2"/>
    </row>
    <row r="11" spans="1:49">
      <c r="A11" s="352"/>
      <c r="B11" s="354" t="s">
        <v>426</v>
      </c>
      <c r="C11" s="355"/>
      <c r="D11" s="2"/>
      <c r="E11" s="356">
        <f t="shared" ref="E11:X11" si="1">SUM(E6:E10)</f>
        <v>7.1178354735314997</v>
      </c>
      <c r="F11" s="356">
        <f t="shared" si="1"/>
        <v>6.9202198785349323</v>
      </c>
      <c r="G11" s="356">
        <f t="shared" si="1"/>
        <v>6.7226042835383639</v>
      </c>
      <c r="H11" s="356">
        <f t="shared" si="1"/>
        <v>6.5249886885417965</v>
      </c>
      <c r="I11" s="356">
        <f t="shared" si="1"/>
        <v>6.3273730935452281</v>
      </c>
      <c r="J11" s="356">
        <f t="shared" si="1"/>
        <v>6.1297574985486607</v>
      </c>
      <c r="K11" s="356">
        <f t="shared" si="1"/>
        <v>5.9321419035520933</v>
      </c>
      <c r="L11" s="356">
        <f t="shared" si="1"/>
        <v>5.7345263085555249</v>
      </c>
      <c r="M11" s="356">
        <f t="shared" si="1"/>
        <v>5.5369107135589575</v>
      </c>
      <c r="N11" s="356">
        <f t="shared" si="1"/>
        <v>5.3392951185623891</v>
      </c>
      <c r="O11" s="356">
        <f t="shared" si="1"/>
        <v>5.1416795235658217</v>
      </c>
      <c r="P11" s="356">
        <f t="shared" si="1"/>
        <v>4.9440639285692543</v>
      </c>
      <c r="Q11" s="356">
        <f t="shared" si="1"/>
        <v>4.7464483335726859</v>
      </c>
      <c r="R11" s="356">
        <f t="shared" si="1"/>
        <v>4.5488327385761185</v>
      </c>
      <c r="S11" s="356">
        <f t="shared" si="1"/>
        <v>4.351217143579551</v>
      </c>
      <c r="T11" s="356">
        <f t="shared" si="1"/>
        <v>4.1536015485829827</v>
      </c>
      <c r="U11" s="356">
        <f t="shared" si="1"/>
        <v>3.9559859535864148</v>
      </c>
      <c r="V11" s="356">
        <f t="shared" si="1"/>
        <v>3.7583703585898474</v>
      </c>
      <c r="W11" s="356">
        <f t="shared" si="1"/>
        <v>3.5607547635932795</v>
      </c>
      <c r="X11" s="357">
        <f t="shared" si="1"/>
        <v>3.3631391685967116</v>
      </c>
      <c r="Y11" s="358">
        <f>SUM(E11:X11)</f>
        <v>104.80974642128213</v>
      </c>
      <c r="Z11" s="359" t="s">
        <v>339</v>
      </c>
      <c r="AA11" s="174"/>
      <c r="AB11" s="174"/>
      <c r="AC11" s="350"/>
      <c r="AD11" s="351"/>
      <c r="AE11" s="2"/>
      <c r="AF11" s="2"/>
      <c r="AG11" s="2"/>
      <c r="AH11" s="320">
        <v>10</v>
      </c>
      <c r="AI11" s="321">
        <v>10</v>
      </c>
      <c r="AJ11" s="322" t="s">
        <v>340</v>
      </c>
      <c r="AK11" s="322"/>
      <c r="AL11" s="650">
        <f>B25</f>
        <v>39.140059328503249</v>
      </c>
      <c r="AM11" s="648"/>
      <c r="AN11" s="648"/>
      <c r="AO11" s="2"/>
      <c r="AP11" s="153"/>
      <c r="AQ11" s="346" t="s">
        <v>154</v>
      </c>
      <c r="AR11" s="347">
        <v>19.740907870917631</v>
      </c>
      <c r="AS11" s="348">
        <v>5.9947666472859478</v>
      </c>
      <c r="AT11" s="348">
        <v>0</v>
      </c>
      <c r="AU11" s="349">
        <v>0</v>
      </c>
      <c r="AV11" s="2"/>
      <c r="AW11" s="2"/>
    </row>
    <row r="12" spans="1:49">
      <c r="A12" s="81"/>
      <c r="B12" s="360"/>
      <c r="C12" s="71"/>
      <c r="D12" s="2"/>
      <c r="E12" s="153"/>
      <c r="F12" s="153"/>
      <c r="G12" s="153"/>
      <c r="H12" s="153"/>
      <c r="I12" s="153"/>
      <c r="J12" s="153"/>
      <c r="K12" s="153"/>
      <c r="L12" s="361"/>
      <c r="M12" s="361"/>
      <c r="N12" s="361"/>
      <c r="O12" s="361"/>
      <c r="P12" s="361"/>
      <c r="Q12" s="361" t="s">
        <v>341</v>
      </c>
      <c r="R12" s="361" t="s">
        <v>341</v>
      </c>
      <c r="S12" s="361" t="s">
        <v>341</v>
      </c>
      <c r="T12" s="361" t="s">
        <v>341</v>
      </c>
      <c r="U12" s="361" t="s">
        <v>341</v>
      </c>
      <c r="V12" s="361" t="s">
        <v>341</v>
      </c>
      <c r="W12" s="361" t="s">
        <v>341</v>
      </c>
      <c r="X12" s="362" t="s">
        <v>341</v>
      </c>
      <c r="Y12" s="345"/>
      <c r="Z12" s="132"/>
      <c r="AA12" s="132"/>
      <c r="AB12" s="132"/>
      <c r="AC12" s="363"/>
      <c r="AD12" s="132"/>
      <c r="AE12" s="2"/>
      <c r="AF12" s="2"/>
      <c r="AG12" s="2"/>
      <c r="AH12" s="364">
        <v>10.485639262599999</v>
      </c>
      <c r="AI12" s="321">
        <v>10</v>
      </c>
      <c r="AJ12" s="331" t="s">
        <v>342</v>
      </c>
      <c r="AK12" s="323"/>
      <c r="AL12" s="649" t="s">
        <v>500</v>
      </c>
      <c r="AM12" s="656"/>
      <c r="AN12" s="656"/>
      <c r="AO12" s="2"/>
      <c r="AP12" s="2"/>
      <c r="AQ12" s="346" t="s">
        <v>174</v>
      </c>
      <c r="AR12" s="347">
        <v>7.4420422462524991</v>
      </c>
      <c r="AS12" s="348">
        <v>4.5736438334654617</v>
      </c>
      <c r="AT12" s="348">
        <v>3.3678533814460378E-2</v>
      </c>
      <c r="AU12" s="349">
        <v>2.2544349802244111E-4</v>
      </c>
      <c r="AV12" s="2"/>
      <c r="AW12" s="2"/>
    </row>
    <row r="13" spans="1:49">
      <c r="A13" s="291"/>
      <c r="B13" s="354" t="s">
        <v>343</v>
      </c>
      <c r="C13" s="354"/>
      <c r="D13" s="2"/>
      <c r="E13" s="365">
        <f t="shared" ref="E13:T13" si="2">K34</f>
        <v>8.8267885290628953</v>
      </c>
      <c r="F13" s="365">
        <f t="shared" si="2"/>
        <v>9.2773961168881485</v>
      </c>
      <c r="G13" s="365">
        <f t="shared" si="2"/>
        <v>8.3716802342095118</v>
      </c>
      <c r="H13" s="365">
        <f t="shared" si="2"/>
        <v>9.8983314913617182</v>
      </c>
      <c r="I13" s="365">
        <f t="shared" si="2"/>
        <v>9.2798682901015042</v>
      </c>
      <c r="J13" s="365">
        <f t="shared" si="2"/>
        <v>9.171707340074418</v>
      </c>
      <c r="K13" s="365">
        <f t="shared" si="2"/>
        <v>9.4880670769504079</v>
      </c>
      <c r="L13" s="365">
        <f t="shared" si="2"/>
        <v>9.5670164040115075</v>
      </c>
      <c r="M13" s="365">
        <f t="shared" si="2"/>
        <v>11.670028094388423</v>
      </c>
      <c r="N13" s="365">
        <f t="shared" si="2"/>
        <v>11.452451847547366</v>
      </c>
      <c r="O13" s="365">
        <f t="shared" si="2"/>
        <v>12.284895930911313</v>
      </c>
      <c r="P13" s="365">
        <f t="shared" si="2"/>
        <v>9.1173021759354995</v>
      </c>
      <c r="Q13" s="365">
        <f t="shared" si="2"/>
        <v>9.9328474448812436</v>
      </c>
      <c r="R13" s="365">
        <f t="shared" si="2"/>
        <v>11.730719386064676</v>
      </c>
      <c r="S13" s="665">
        <f t="shared" si="2"/>
        <v>11.340655381820358</v>
      </c>
      <c r="T13" s="665">
        <f t="shared" si="2"/>
        <v>11.293926776891556</v>
      </c>
      <c r="U13" s="357">
        <f>U11</f>
        <v>3.9559859535864148</v>
      </c>
      <c r="V13" s="357">
        <f>V11</f>
        <v>3.7583703585898474</v>
      </c>
      <c r="W13" s="357">
        <f>W11</f>
        <v>3.5607547635932795</v>
      </c>
      <c r="X13" s="357">
        <f>X11</f>
        <v>3.3631391685967116</v>
      </c>
      <c r="Y13" s="358">
        <f>SUM(E13:X13)</f>
        <v>177.34193276546682</v>
      </c>
      <c r="Z13" s="359" t="s">
        <v>339</v>
      </c>
      <c r="AA13" s="134"/>
      <c r="AB13" s="134"/>
      <c r="AC13" s="366"/>
      <c r="AD13" s="367"/>
      <c r="AE13" s="2"/>
      <c r="AF13" s="2"/>
      <c r="AG13" s="2"/>
      <c r="AH13" s="368">
        <f>AH14-AI13</f>
        <v>0</v>
      </c>
      <c r="AI13" s="321">
        <v>10</v>
      </c>
      <c r="AJ13" s="331" t="s">
        <v>344</v>
      </c>
      <c r="AK13" s="323"/>
      <c r="AL13" s="649" t="s">
        <v>501</v>
      </c>
      <c r="AM13" s="657"/>
      <c r="AN13" s="658"/>
      <c r="AO13" s="2"/>
      <c r="AP13" s="2"/>
      <c r="AQ13" s="346" t="s">
        <v>198</v>
      </c>
      <c r="AR13" s="347">
        <v>6.528931579969294</v>
      </c>
      <c r="AS13" s="348">
        <v>1.5735802137857029</v>
      </c>
      <c r="AT13" s="348">
        <v>0</v>
      </c>
      <c r="AU13" s="349">
        <v>0</v>
      </c>
      <c r="AV13" s="2"/>
      <c r="AW13" s="2"/>
    </row>
    <row r="14" spans="1:49">
      <c r="A14" s="291"/>
      <c r="B14" s="341" t="s">
        <v>345</v>
      </c>
      <c r="C14" s="369"/>
      <c r="D14" s="2"/>
      <c r="E14" s="370">
        <f t="shared" ref="E14:X14" si="3">E13-E11</f>
        <v>1.7089530555313956</v>
      </c>
      <c r="F14" s="370">
        <f t="shared" si="3"/>
        <v>2.3571762383532162</v>
      </c>
      <c r="G14" s="370">
        <f t="shared" si="3"/>
        <v>1.6490759506711479</v>
      </c>
      <c r="H14" s="370">
        <f t="shared" si="3"/>
        <v>3.3733428028199217</v>
      </c>
      <c r="I14" s="370">
        <f t="shared" si="3"/>
        <v>2.952495196556276</v>
      </c>
      <c r="J14" s="370">
        <f t="shared" si="3"/>
        <v>3.0419498415257573</v>
      </c>
      <c r="K14" s="370">
        <f t="shared" si="3"/>
        <v>3.5559251733983146</v>
      </c>
      <c r="L14" s="370">
        <f t="shared" si="3"/>
        <v>3.8324900954559826</v>
      </c>
      <c r="M14" s="370">
        <f t="shared" si="3"/>
        <v>6.1331173808294652</v>
      </c>
      <c r="N14" s="370">
        <f t="shared" si="3"/>
        <v>6.1131567289849764</v>
      </c>
      <c r="O14" s="370">
        <f t="shared" si="3"/>
        <v>7.1432164073454913</v>
      </c>
      <c r="P14" s="370">
        <f t="shared" si="3"/>
        <v>4.1732382473662453</v>
      </c>
      <c r="Q14" s="370">
        <f t="shared" si="3"/>
        <v>5.1863991113085577</v>
      </c>
      <c r="R14" s="370">
        <f t="shared" si="3"/>
        <v>7.1818866474885574</v>
      </c>
      <c r="S14" s="370">
        <f t="shared" si="3"/>
        <v>6.9894382382408073</v>
      </c>
      <c r="T14" s="370">
        <f t="shared" si="3"/>
        <v>7.1403252283085736</v>
      </c>
      <c r="U14" s="370">
        <f t="shared" si="3"/>
        <v>0</v>
      </c>
      <c r="V14" s="370">
        <f t="shared" si="3"/>
        <v>0</v>
      </c>
      <c r="W14" s="370">
        <f t="shared" si="3"/>
        <v>0</v>
      </c>
      <c r="X14" s="370">
        <f t="shared" si="3"/>
        <v>0</v>
      </c>
      <c r="Y14" s="358">
        <f>SUM(E14:X14)</f>
        <v>72.53218634418468</v>
      </c>
      <c r="Z14" s="359" t="s">
        <v>339</v>
      </c>
      <c r="AA14" s="371"/>
      <c r="AB14" s="372"/>
      <c r="AC14" s="373"/>
      <c r="AD14" s="129"/>
      <c r="AE14" s="2"/>
      <c r="AF14" s="2"/>
      <c r="AG14" s="2"/>
      <c r="AH14" s="320">
        <v>10</v>
      </c>
      <c r="AI14" s="321">
        <v>10</v>
      </c>
      <c r="AJ14" s="331" t="s">
        <v>346</v>
      </c>
      <c r="AK14" s="323"/>
      <c r="AL14" s="659">
        <f>U25</f>
        <v>-0.57670723606713448</v>
      </c>
      <c r="AM14" s="658"/>
      <c r="AN14" s="658"/>
      <c r="AO14" s="2"/>
      <c r="AQ14" s="346" t="s">
        <v>238</v>
      </c>
      <c r="AR14" s="347">
        <v>0</v>
      </c>
      <c r="AS14" s="348">
        <v>0</v>
      </c>
      <c r="AT14" s="348">
        <v>0</v>
      </c>
      <c r="AU14" s="349">
        <v>0</v>
      </c>
      <c r="AV14" s="2"/>
      <c r="AW14" s="2"/>
    </row>
    <row r="15" spans="1:49">
      <c r="A15" s="81"/>
      <c r="B15" s="125"/>
      <c r="C15" s="126"/>
      <c r="D15" s="127" t="s">
        <v>347</v>
      </c>
      <c r="E15" s="128"/>
      <c r="F15" s="128"/>
      <c r="G15" s="128"/>
      <c r="H15" s="128"/>
      <c r="I15" s="128"/>
      <c r="J15" s="128"/>
      <c r="K15" s="128"/>
      <c r="L15" s="128"/>
      <c r="M15" s="128"/>
      <c r="N15" s="128"/>
      <c r="O15" s="128"/>
      <c r="P15" s="128"/>
      <c r="Q15" s="128"/>
      <c r="R15" s="128"/>
      <c r="S15" s="129"/>
      <c r="T15" s="129"/>
      <c r="U15" s="129"/>
      <c r="V15" s="129"/>
      <c r="W15" s="129"/>
      <c r="X15" s="130"/>
      <c r="Y15" s="131"/>
      <c r="Z15" s="132"/>
      <c r="AA15" s="133"/>
      <c r="AB15" s="134"/>
      <c r="AC15" s="135"/>
      <c r="AD15" s="132"/>
      <c r="AE15" s="2"/>
      <c r="AF15" s="2"/>
      <c r="AG15" s="2"/>
      <c r="AH15" s="132"/>
      <c r="AI15" s="2"/>
      <c r="AJ15" s="2"/>
      <c r="AK15" s="2"/>
      <c r="AL15" s="45"/>
      <c r="AM15" s="45"/>
      <c r="AN15" s="45"/>
      <c r="AO15" s="2"/>
      <c r="AV15" s="2"/>
      <c r="AW15" s="2"/>
    </row>
    <row r="16" spans="1:49">
      <c r="A16" s="136"/>
      <c r="B16" s="125" t="s">
        <v>348</v>
      </c>
      <c r="C16" s="126"/>
      <c r="D16" s="137">
        <f>(K27/AH14*AI14*(E2/AH8*AI8)*H2/AH9*AI9/13700)</f>
        <v>87.798701622240714</v>
      </c>
      <c r="E16" s="138">
        <f>E14*D16</f>
        <v>150.04385940901759</v>
      </c>
      <c r="F16" s="138">
        <f>F14*D16</f>
        <v>206.95701322220978</v>
      </c>
      <c r="G16" s="138">
        <f>G14*D16</f>
        <v>144.78672734538907</v>
      </c>
      <c r="H16" s="138">
        <f>H14*D16</f>
        <v>296.17511821431947</v>
      </c>
      <c r="I16" s="138">
        <f>I14*D16</f>
        <v>259.22524480354343</v>
      </c>
      <c r="J16" s="138">
        <f>J14*D16</f>
        <v>267.07924648594241</v>
      </c>
      <c r="K16" s="138">
        <f>K14*D16</f>
        <v>312.20561329021319</v>
      </c>
      <c r="L16" s="138">
        <f>L14*D16</f>
        <v>336.48765436113263</v>
      </c>
      <c r="M16" s="138">
        <f>M14*D16</f>
        <v>538.47974293362472</v>
      </c>
      <c r="N16" s="138">
        <f>N14*D16</f>
        <v>536.72722361814499</v>
      </c>
      <c r="O16" s="138">
        <f>O14*D16</f>
        <v>627.16512597162102</v>
      </c>
      <c r="P16" s="138">
        <f>P14*D16</f>
        <v>366.40489967903176</v>
      </c>
      <c r="Q16" s="138">
        <f>Q14*D16</f>
        <v>455.35910806763445</v>
      </c>
      <c r="R16" s="138">
        <f>R14*D16</f>
        <v>630.56032284760249</v>
      </c>
      <c r="S16" s="138">
        <f>S14*D16</f>
        <v>613.66360238638447</v>
      </c>
      <c r="T16" s="138">
        <f>T14*D16</f>
        <v>626.91128420602229</v>
      </c>
      <c r="U16" s="140">
        <f>U14*D16</f>
        <v>0</v>
      </c>
      <c r="V16" s="140">
        <f>V14*D16</f>
        <v>0</v>
      </c>
      <c r="W16" s="140">
        <f>W14*D16</f>
        <v>0</v>
      </c>
      <c r="X16" s="140">
        <f>X14*D16</f>
        <v>0</v>
      </c>
      <c r="Y16" s="141"/>
      <c r="Z16" s="134"/>
      <c r="AA16" s="133"/>
      <c r="AB16" s="134"/>
      <c r="AC16" s="135"/>
      <c r="AD16" s="132"/>
      <c r="AE16" s="2"/>
      <c r="AF16" s="2"/>
      <c r="AG16" s="2"/>
      <c r="AH16" s="132"/>
      <c r="AI16" s="142"/>
      <c r="AJ16" s="45"/>
      <c r="AK16" s="45"/>
      <c r="AO16" s="2"/>
      <c r="AP16" s="2"/>
      <c r="AQ16" s="2"/>
      <c r="AR16" s="2"/>
      <c r="AS16" s="2"/>
      <c r="AT16" s="2"/>
      <c r="AU16" s="2"/>
      <c r="AV16" s="2"/>
    </row>
    <row r="17" spans="1:48" ht="15.75" thickBot="1">
      <c r="A17" s="144"/>
      <c r="B17" s="125" t="s">
        <v>349</v>
      </c>
      <c r="C17" s="126"/>
      <c r="D17" s="145"/>
      <c r="E17" s="138">
        <f>E16</f>
        <v>150.04385940901759</v>
      </c>
      <c r="F17" s="138">
        <f t="shared" ref="F17:S17" si="4">F16+E17</f>
        <v>357.00087263122737</v>
      </c>
      <c r="G17" s="138">
        <f t="shared" si="4"/>
        <v>501.78759997661643</v>
      </c>
      <c r="H17" s="138">
        <f t="shared" si="4"/>
        <v>797.9627181909359</v>
      </c>
      <c r="I17" s="138">
        <f t="shared" si="4"/>
        <v>1057.1879629944792</v>
      </c>
      <c r="J17" s="138">
        <f t="shared" si="4"/>
        <v>1324.2672094804216</v>
      </c>
      <c r="K17" s="138">
        <f t="shared" si="4"/>
        <v>1636.4728227706348</v>
      </c>
      <c r="L17" s="138">
        <f t="shared" si="4"/>
        <v>1972.9604771317674</v>
      </c>
      <c r="M17" s="138">
        <f t="shared" si="4"/>
        <v>2511.4402200653922</v>
      </c>
      <c r="N17" s="138">
        <f t="shared" si="4"/>
        <v>3048.1674436835374</v>
      </c>
      <c r="O17" s="138">
        <f t="shared" si="4"/>
        <v>3675.3325696551583</v>
      </c>
      <c r="P17" s="138">
        <f t="shared" si="4"/>
        <v>4041.7374693341899</v>
      </c>
      <c r="Q17" s="138">
        <f t="shared" si="4"/>
        <v>4497.0965774018241</v>
      </c>
      <c r="R17" s="138">
        <f t="shared" si="4"/>
        <v>5127.6569002494271</v>
      </c>
      <c r="S17" s="138">
        <f t="shared" si="4"/>
        <v>5741.3205026358119</v>
      </c>
      <c r="T17" s="146">
        <f>T16+S17</f>
        <v>6368.231786841834</v>
      </c>
      <c r="U17" s="139">
        <f>U16+T17</f>
        <v>6368.231786841834</v>
      </c>
      <c r="V17" s="140">
        <f>V16+U17</f>
        <v>6368.231786841834</v>
      </c>
      <c r="W17" s="140">
        <f>W16+V17</f>
        <v>6368.231786841834</v>
      </c>
      <c r="X17" s="147">
        <f>X16+W17</f>
        <v>6368.231786841834</v>
      </c>
      <c r="Y17" s="148"/>
      <c r="Z17" s="149"/>
      <c r="AA17" s="150"/>
      <c r="AB17" s="149"/>
      <c r="AC17" s="151"/>
      <c r="AD17" s="132"/>
      <c r="AE17" s="2"/>
      <c r="AF17" s="2"/>
      <c r="AG17" s="2"/>
      <c r="AH17" s="2"/>
      <c r="AI17" s="2"/>
      <c r="AJ17" s="2"/>
      <c r="AK17" s="2"/>
      <c r="AO17" s="2"/>
      <c r="AP17" s="718" t="s">
        <v>330</v>
      </c>
      <c r="AQ17" s="714" t="str">
        <f>A34</f>
        <v>Norway</v>
      </c>
      <c r="AR17" s="715">
        <f>Y14</f>
        <v>72.53218634418468</v>
      </c>
      <c r="AS17" s="716">
        <f>B25</f>
        <v>39.140059328503249</v>
      </c>
      <c r="AT17" s="716">
        <f>B26</f>
        <v>438.42083049376618</v>
      </c>
      <c r="AU17" s="717">
        <f>B27</f>
        <v>7.3935043413891885E-2</v>
      </c>
      <c r="AV17" s="2"/>
    </row>
    <row r="18" spans="1:48">
      <c r="A18" s="81"/>
      <c r="B18" s="153"/>
      <c r="C18" s="154"/>
      <c r="D18" s="153"/>
      <c r="E18" s="153"/>
      <c r="F18" s="2"/>
      <c r="G18" s="153"/>
      <c r="H18" s="153"/>
      <c r="I18" s="153"/>
      <c r="J18" s="153"/>
      <c r="K18" s="153"/>
      <c r="L18" s="153"/>
      <c r="M18" s="153"/>
      <c r="N18" s="153"/>
      <c r="O18" s="153"/>
      <c r="P18" s="153"/>
      <c r="Q18" s="153"/>
      <c r="R18" s="153"/>
      <c r="S18" s="153"/>
      <c r="T18" s="153"/>
      <c r="U18" s="153"/>
      <c r="V18" s="153"/>
      <c r="W18" s="153"/>
      <c r="X18" s="153"/>
      <c r="Y18" s="2"/>
      <c r="Z18" s="155" t="s">
        <v>350</v>
      </c>
      <c r="AA18" s="156"/>
      <c r="AB18" s="156"/>
      <c r="AC18" s="157"/>
      <c r="AD18" s="157"/>
      <c r="AE18" s="2"/>
      <c r="AF18" s="2"/>
      <c r="AG18" s="2"/>
      <c r="AH18" s="45"/>
      <c r="AI18" s="45"/>
      <c r="AJ18" s="45"/>
      <c r="AK18" s="152"/>
      <c r="AO18" s="2"/>
      <c r="AP18" s="2"/>
      <c r="AQ18" s="2"/>
      <c r="AR18" s="2"/>
      <c r="AS18" s="2"/>
      <c r="AT18" s="2"/>
      <c r="AU18" s="2"/>
      <c r="AV18" s="2"/>
    </row>
    <row r="19" spans="1:48">
      <c r="A19" s="158" t="str">
        <f>A34</f>
        <v>Norway</v>
      </c>
      <c r="B19" s="159" t="s">
        <v>351</v>
      </c>
      <c r="C19" s="160" t="s">
        <v>511</v>
      </c>
      <c r="D19" s="161"/>
      <c r="E19" s="162"/>
      <c r="F19" s="162"/>
      <c r="G19" s="163" t="str">
        <f>A34</f>
        <v>Norway</v>
      </c>
      <c r="H19" s="163"/>
      <c r="I19" s="162"/>
      <c r="J19" s="164"/>
      <c r="K19" s="162"/>
      <c r="L19" s="165"/>
      <c r="M19" s="165"/>
      <c r="N19" s="166" t="str">
        <f>A34</f>
        <v>Norway</v>
      </c>
      <c r="O19" s="167"/>
      <c r="P19" s="167"/>
      <c r="Q19" s="167"/>
      <c r="R19" s="167"/>
      <c r="S19" s="168"/>
      <c r="T19" s="169"/>
      <c r="U19" s="170"/>
      <c r="V19" s="170"/>
      <c r="W19" s="171"/>
      <c r="X19" s="172"/>
      <c r="Y19" s="172"/>
      <c r="Z19" s="171"/>
      <c r="AA19" s="81"/>
      <c r="AB19" s="172"/>
      <c r="AC19" s="172"/>
      <c r="AD19" s="172"/>
      <c r="AE19" s="81"/>
      <c r="AF19" s="116"/>
      <c r="AG19" s="116"/>
      <c r="AH19" s="81"/>
      <c r="AI19" s="102"/>
      <c r="AJ19" s="152"/>
      <c r="AK19" s="152"/>
      <c r="AL19" s="2"/>
      <c r="AM19" s="2"/>
      <c r="AN19" s="45"/>
      <c r="AO19" s="2"/>
      <c r="AP19" s="2"/>
      <c r="AQ19" s="2"/>
      <c r="AR19" s="2"/>
      <c r="AS19" s="2"/>
      <c r="AT19" s="2"/>
      <c r="AU19" s="2"/>
      <c r="AV19" s="2"/>
    </row>
    <row r="20" spans="1:48">
      <c r="A20" s="173" t="s">
        <v>352</v>
      </c>
      <c r="B20" s="194">
        <f>T17</f>
        <v>6368.231786841834</v>
      </c>
      <c r="C20" s="385">
        <f>X17</f>
        <v>6368.231786841834</v>
      </c>
      <c r="D20" s="174"/>
      <c r="E20" s="175"/>
      <c r="F20" s="164"/>
      <c r="G20" s="176" t="s">
        <v>322</v>
      </c>
      <c r="H20" s="177">
        <f>C34</f>
        <v>7.9451846456087951</v>
      </c>
      <c r="I20" s="178">
        <f>C34</f>
        <v>7.9451846456087951</v>
      </c>
      <c r="J20" s="164"/>
      <c r="K20" s="179"/>
      <c r="L20" s="374">
        <v>2000</v>
      </c>
      <c r="M20" s="374">
        <v>2001</v>
      </c>
      <c r="N20" s="374">
        <v>2002</v>
      </c>
      <c r="O20" s="374">
        <v>2003</v>
      </c>
      <c r="P20" s="374">
        <v>2004</v>
      </c>
      <c r="Q20" s="374">
        <v>2005</v>
      </c>
      <c r="R20" s="374">
        <v>2006</v>
      </c>
      <c r="S20" s="374">
        <v>2007</v>
      </c>
      <c r="T20" s="374">
        <v>2008</v>
      </c>
      <c r="U20" s="180">
        <v>2009</v>
      </c>
      <c r="V20" s="180">
        <v>2010</v>
      </c>
      <c r="W20" s="180">
        <v>2011</v>
      </c>
      <c r="X20" s="181">
        <v>2012</v>
      </c>
      <c r="Y20" s="181">
        <v>2013</v>
      </c>
      <c r="Z20" s="181">
        <v>2014</v>
      </c>
      <c r="AA20" s="181">
        <v>2015</v>
      </c>
      <c r="AB20" s="181">
        <v>2016</v>
      </c>
      <c r="AC20" s="181">
        <v>2017</v>
      </c>
      <c r="AD20" s="181">
        <v>2018</v>
      </c>
      <c r="AE20" s="181">
        <v>2019</v>
      </c>
      <c r="AF20" s="81"/>
      <c r="AG20" s="81"/>
      <c r="AH20" s="102"/>
      <c r="AI20" s="116"/>
      <c r="AJ20" s="2"/>
      <c r="AK20" s="45"/>
      <c r="AL20" s="2"/>
      <c r="AM20" s="2"/>
      <c r="AN20" s="2"/>
      <c r="AO20" s="2"/>
      <c r="AP20" s="2"/>
      <c r="AQ20" s="2"/>
      <c r="AR20" s="2"/>
      <c r="AS20" s="2"/>
      <c r="AT20" s="2"/>
      <c r="AU20" s="2"/>
      <c r="AV20" s="2"/>
    </row>
    <row r="21" spans="1:48">
      <c r="A21" s="173" t="s">
        <v>353</v>
      </c>
      <c r="B21" s="182">
        <f>B20*B34</f>
        <v>33088829274.119011</v>
      </c>
      <c r="C21" s="183">
        <f>C20*B34</f>
        <v>33088829274.119011</v>
      </c>
      <c r="D21" s="153"/>
      <c r="E21" s="184"/>
      <c r="F21" s="164"/>
      <c r="G21" s="176" t="s">
        <v>354</v>
      </c>
      <c r="H21" s="177">
        <f>(E13+F13+G13+H13+I13+J13+K13+L13+M13+N13)/10</f>
        <v>9.7003335424595925</v>
      </c>
      <c r="I21" s="178">
        <f>(E11+F11+G11+H11+I11+J11+K11+L11+M11+N11)/10</f>
        <v>6.2285652960469449</v>
      </c>
      <c r="J21" s="184"/>
      <c r="K21" s="164"/>
      <c r="L21" s="375">
        <f t="shared" ref="L21:AA21" si="5">K34</f>
        <v>8.8267885290628953</v>
      </c>
      <c r="M21" s="375">
        <f t="shared" si="5"/>
        <v>9.2773961168881485</v>
      </c>
      <c r="N21" s="375">
        <f t="shared" si="5"/>
        <v>8.3716802342095118</v>
      </c>
      <c r="O21" s="375">
        <f t="shared" si="5"/>
        <v>9.8983314913617182</v>
      </c>
      <c r="P21" s="375">
        <f t="shared" si="5"/>
        <v>9.2798682901015042</v>
      </c>
      <c r="Q21" s="375">
        <f t="shared" si="5"/>
        <v>9.171707340074418</v>
      </c>
      <c r="R21" s="375">
        <f t="shared" si="5"/>
        <v>9.4880670769504079</v>
      </c>
      <c r="S21" s="375">
        <f t="shared" si="5"/>
        <v>9.5670164040115075</v>
      </c>
      <c r="T21" s="375">
        <f t="shared" si="5"/>
        <v>11.670028094388423</v>
      </c>
      <c r="U21" s="185">
        <f t="shared" si="5"/>
        <v>11.452451847547366</v>
      </c>
      <c r="V21" s="185">
        <f t="shared" si="5"/>
        <v>12.284895930911313</v>
      </c>
      <c r="W21" s="185">
        <f t="shared" si="5"/>
        <v>9.1173021759354995</v>
      </c>
      <c r="X21" s="185">
        <f t="shared" si="5"/>
        <v>9.9328474448812436</v>
      </c>
      <c r="Y21" s="185">
        <f t="shared" si="5"/>
        <v>11.730719386064676</v>
      </c>
      <c r="Z21" s="185">
        <f t="shared" si="5"/>
        <v>11.340655381820358</v>
      </c>
      <c r="AA21" s="185">
        <f t="shared" si="5"/>
        <v>11.293926776891556</v>
      </c>
      <c r="AB21" s="185"/>
      <c r="AC21" s="185"/>
      <c r="AD21" s="185"/>
      <c r="AE21" s="186"/>
      <c r="AF21" s="102"/>
      <c r="AG21" s="102"/>
      <c r="AH21" s="102"/>
      <c r="AI21" s="116"/>
      <c r="AJ21" s="2"/>
      <c r="AK21" s="45"/>
      <c r="AL21" s="2"/>
      <c r="AM21" s="2"/>
      <c r="AN21" s="2"/>
      <c r="AO21" s="2"/>
      <c r="AP21" s="2"/>
      <c r="AQ21" s="2"/>
      <c r="AR21" s="2"/>
      <c r="AS21" s="2"/>
      <c r="AT21" s="2"/>
      <c r="AU21" s="2"/>
      <c r="AV21" s="2"/>
    </row>
    <row r="22" spans="1:48">
      <c r="A22" s="187" t="s">
        <v>535</v>
      </c>
      <c r="B22" s="182">
        <f>J34*1000000</f>
        <v>2278000000</v>
      </c>
      <c r="C22" s="188">
        <f>J34*1000000</f>
        <v>2278000000</v>
      </c>
      <c r="D22" s="153"/>
      <c r="E22" s="184"/>
      <c r="F22" s="164"/>
      <c r="G22" s="176" t="s">
        <v>355</v>
      </c>
      <c r="H22" s="177">
        <f>(O13+P13+Q13+R13+S13+T13)/6</f>
        <v>10.950057849417441</v>
      </c>
      <c r="I22" s="178">
        <f>(O11+P11+Q11+R11+S11+T11)/6</f>
        <v>4.6476405360744026</v>
      </c>
      <c r="J22" s="189"/>
      <c r="K22" s="190"/>
      <c r="L22" s="376">
        <f t="shared" ref="L22:AE22" si="6">E11</f>
        <v>7.1178354735314997</v>
      </c>
      <c r="M22" s="376">
        <f t="shared" si="6"/>
        <v>6.9202198785349323</v>
      </c>
      <c r="N22" s="376">
        <f t="shared" si="6"/>
        <v>6.7226042835383639</v>
      </c>
      <c r="O22" s="376">
        <f t="shared" si="6"/>
        <v>6.5249886885417965</v>
      </c>
      <c r="P22" s="376">
        <f t="shared" si="6"/>
        <v>6.3273730935452281</v>
      </c>
      <c r="Q22" s="376">
        <f t="shared" si="6"/>
        <v>6.1297574985486607</v>
      </c>
      <c r="R22" s="376">
        <f t="shared" si="6"/>
        <v>5.9321419035520933</v>
      </c>
      <c r="S22" s="376">
        <f t="shared" si="6"/>
        <v>5.7345263085555249</v>
      </c>
      <c r="T22" s="376">
        <f t="shared" si="6"/>
        <v>5.5369107135589575</v>
      </c>
      <c r="U22" s="191">
        <f t="shared" si="6"/>
        <v>5.3392951185623891</v>
      </c>
      <c r="V22" s="191">
        <f t="shared" si="6"/>
        <v>5.1416795235658217</v>
      </c>
      <c r="W22" s="191">
        <f t="shared" si="6"/>
        <v>4.9440639285692543</v>
      </c>
      <c r="X22" s="192">
        <f t="shared" si="6"/>
        <v>4.7464483335726859</v>
      </c>
      <c r="Y22" s="192">
        <f t="shared" si="6"/>
        <v>4.5488327385761185</v>
      </c>
      <c r="Z22" s="192">
        <f t="shared" si="6"/>
        <v>4.351217143579551</v>
      </c>
      <c r="AA22" s="192">
        <f t="shared" si="6"/>
        <v>4.1536015485829827</v>
      </c>
      <c r="AB22" s="192">
        <f t="shared" si="6"/>
        <v>3.9559859535864148</v>
      </c>
      <c r="AC22" s="192">
        <f t="shared" si="6"/>
        <v>3.7583703585898474</v>
      </c>
      <c r="AD22" s="192">
        <f t="shared" si="6"/>
        <v>3.5607547635932795</v>
      </c>
      <c r="AE22" s="192">
        <f t="shared" si="6"/>
        <v>3.3631391685967116</v>
      </c>
      <c r="AF22" s="81"/>
      <c r="AG22" s="81"/>
      <c r="AH22" s="102"/>
      <c r="AI22" s="116"/>
      <c r="AJ22" s="193"/>
      <c r="AK22" s="45"/>
      <c r="AL22" s="2"/>
      <c r="AM22" s="2"/>
      <c r="AN22" s="2"/>
      <c r="AO22" s="2"/>
      <c r="AP22" s="2"/>
      <c r="AQ22" s="2"/>
      <c r="AR22" s="2"/>
      <c r="AS22" s="2"/>
      <c r="AT22" s="2"/>
      <c r="AU22" s="2"/>
      <c r="AV22" s="2"/>
    </row>
    <row r="23" spans="1:48">
      <c r="A23" s="187" t="s">
        <v>356</v>
      </c>
      <c r="B23" s="194">
        <f>B21-B22</f>
        <v>30810829274.119011</v>
      </c>
      <c r="C23" s="188">
        <f>C21-C22</f>
        <v>30810829274.119011</v>
      </c>
      <c r="D23" s="153"/>
      <c r="E23" s="162"/>
      <c r="F23" s="164"/>
      <c r="G23" s="195" t="s">
        <v>357</v>
      </c>
      <c r="H23" s="196">
        <v>3.98</v>
      </c>
      <c r="I23" s="197">
        <f>H23</f>
        <v>3.98</v>
      </c>
      <c r="J23" s="168"/>
      <c r="K23" s="198"/>
      <c r="L23" s="377">
        <v>100</v>
      </c>
      <c r="M23" s="378"/>
      <c r="N23" s="379">
        <f>C6-AE22</f>
        <v>4.582045477012084</v>
      </c>
      <c r="O23" s="380">
        <f>N24</f>
        <v>0.57670723606713448</v>
      </c>
      <c r="P23" s="381"/>
      <c r="Q23" s="381"/>
      <c r="R23" s="381"/>
      <c r="S23" s="381"/>
      <c r="T23" s="381"/>
      <c r="U23" s="171"/>
      <c r="V23" s="171"/>
      <c r="W23" s="171"/>
      <c r="X23" s="172"/>
      <c r="Y23" s="172"/>
      <c r="Z23" s="172"/>
      <c r="AA23" s="81"/>
      <c r="AB23" s="81"/>
      <c r="AC23" s="81"/>
      <c r="AD23" s="81"/>
      <c r="AE23" s="81"/>
      <c r="AF23" s="102"/>
      <c r="AG23" s="102"/>
      <c r="AH23" s="102"/>
      <c r="AI23" s="116"/>
      <c r="AJ23" s="193"/>
      <c r="AK23" s="45"/>
      <c r="AL23" s="2"/>
      <c r="AM23" s="2"/>
      <c r="AN23" s="2"/>
      <c r="AO23" s="2"/>
      <c r="AP23" s="2"/>
      <c r="AQ23" s="2"/>
      <c r="AR23" s="2"/>
      <c r="AS23" s="2"/>
      <c r="AT23" s="2"/>
      <c r="AU23" s="2"/>
      <c r="AV23" s="2"/>
    </row>
    <row r="24" spans="1:48">
      <c r="A24" s="384" t="s">
        <v>358</v>
      </c>
      <c r="B24" s="386">
        <f>B23/B34</f>
        <v>5929.8109563480684</v>
      </c>
      <c r="C24" s="188">
        <f>C23/B34</f>
        <v>5929.8109563480684</v>
      </c>
      <c r="D24" s="199"/>
      <c r="E24" s="164"/>
      <c r="F24" s="164"/>
      <c r="G24" s="195" t="s">
        <v>359</v>
      </c>
      <c r="H24" s="196">
        <v>4.25</v>
      </c>
      <c r="I24" s="197">
        <f>H24</f>
        <v>4.25</v>
      </c>
      <c r="J24" s="162"/>
      <c r="K24" s="168"/>
      <c r="L24" s="379">
        <f>C34-I34</f>
        <v>-61242.803986588624</v>
      </c>
      <c r="M24" s="378"/>
      <c r="N24" s="378">
        <f>N23/C6</f>
        <v>0.57670723606713448</v>
      </c>
      <c r="O24" s="382"/>
      <c r="P24" s="378"/>
      <c r="Q24" s="381"/>
      <c r="R24" s="381"/>
      <c r="S24" s="381"/>
      <c r="T24" s="383">
        <f>O23</f>
        <v>0.57670723606713448</v>
      </c>
      <c r="U24" s="200"/>
      <c r="V24" s="200"/>
      <c r="W24" s="200"/>
      <c r="X24" s="81"/>
      <c r="Y24" s="81"/>
      <c r="Z24" s="81"/>
      <c r="AA24" s="81"/>
      <c r="AB24" s="81"/>
      <c r="AC24" s="81"/>
      <c r="AD24" s="193"/>
      <c r="AE24" s="193"/>
      <c r="AF24" s="45"/>
      <c r="AG24" s="45"/>
      <c r="AH24" s="152"/>
      <c r="AI24" s="45"/>
      <c r="AJ24" s="45"/>
      <c r="AK24" s="45"/>
      <c r="AL24" s="2"/>
      <c r="AM24" s="2"/>
      <c r="AN24" s="2"/>
      <c r="AO24" s="2"/>
      <c r="AP24" s="2"/>
      <c r="AQ24" s="2"/>
      <c r="AR24" s="2"/>
      <c r="AS24" s="2"/>
      <c r="AT24" s="2"/>
      <c r="AU24" s="2"/>
      <c r="AV24" s="2"/>
    </row>
    <row r="25" spans="1:48">
      <c r="A25" s="187" t="s">
        <v>360</v>
      </c>
      <c r="B25" s="194">
        <f>B20/AE34</f>
        <v>39.140059328503249</v>
      </c>
      <c r="C25" s="188">
        <f>C20/Y13</f>
        <v>35.909340151738199</v>
      </c>
      <c r="D25" s="153"/>
      <c r="E25" s="162"/>
      <c r="F25" s="164"/>
      <c r="G25" s="195" t="s">
        <v>361</v>
      </c>
      <c r="H25" s="201">
        <v>4.79</v>
      </c>
      <c r="I25" s="197">
        <f>H25</f>
        <v>4.79</v>
      </c>
      <c r="J25" s="164"/>
      <c r="K25" s="168"/>
      <c r="L25" s="165"/>
      <c r="M25" s="165"/>
      <c r="N25" s="168"/>
      <c r="O25" s="168"/>
      <c r="P25" s="168"/>
      <c r="Q25" s="165"/>
      <c r="R25" s="165"/>
      <c r="S25" s="165"/>
      <c r="T25" s="165"/>
      <c r="U25" s="202">
        <f>T24*-1</f>
        <v>-0.57670723606713448</v>
      </c>
      <c r="V25" s="203" t="s">
        <v>362</v>
      </c>
      <c r="W25" s="204"/>
      <c r="X25" s="2"/>
      <c r="Y25" s="2"/>
      <c r="Z25" s="205"/>
      <c r="AA25" s="206"/>
      <c r="AB25" s="206"/>
      <c r="AC25" s="157"/>
      <c r="AD25" s="157"/>
      <c r="AE25" s="157"/>
      <c r="AF25" s="152"/>
      <c r="AG25" s="152"/>
      <c r="AH25" s="152"/>
      <c r="AI25" s="153"/>
      <c r="AJ25" s="153"/>
      <c r="AK25" s="153"/>
      <c r="AL25" s="2"/>
      <c r="AM25" s="2"/>
      <c r="AN25" s="2"/>
      <c r="AO25" s="2"/>
      <c r="AP25" s="2"/>
      <c r="AQ25" s="2"/>
      <c r="AR25" s="2"/>
      <c r="AS25" s="2"/>
      <c r="AT25" s="2"/>
      <c r="AU25" s="2"/>
      <c r="AV25" s="2"/>
    </row>
    <row r="26" spans="1:48">
      <c r="A26" s="187" t="s">
        <v>536</v>
      </c>
      <c r="B26" s="194">
        <f>B22/B34</f>
        <v>438.42083049376618</v>
      </c>
      <c r="C26" s="188">
        <f>C22/B34</f>
        <v>438.42083049376618</v>
      </c>
      <c r="D26" s="2"/>
      <c r="E26" s="162"/>
      <c r="F26" s="207"/>
      <c r="G26" s="164"/>
      <c r="H26" s="164"/>
      <c r="I26" s="208"/>
      <c r="J26" s="177"/>
      <c r="K26" s="209"/>
      <c r="L26" s="168"/>
      <c r="M26" s="168"/>
      <c r="N26" s="168"/>
      <c r="O26" s="168"/>
      <c r="P26" s="168"/>
      <c r="Q26" s="168"/>
      <c r="R26" s="168"/>
      <c r="S26" s="210"/>
      <c r="T26" s="168"/>
      <c r="U26" s="211"/>
      <c r="V26" s="211"/>
      <c r="W26" s="211"/>
      <c r="X26" s="2"/>
      <c r="Y26" s="2"/>
      <c r="Z26" s="2"/>
      <c r="AA26" s="212"/>
      <c r="AB26" s="212"/>
      <c r="AC26" s="212"/>
      <c r="AD26" s="45"/>
      <c r="AE26" s="157"/>
      <c r="AF26" s="45"/>
      <c r="AG26" s="45"/>
      <c r="AH26" s="2"/>
      <c r="AI26" s="153"/>
      <c r="AJ26" s="153"/>
      <c r="AK26" s="153"/>
      <c r="AL26" s="2"/>
      <c r="AM26" s="2"/>
      <c r="AN26" s="2"/>
      <c r="AO26" s="2"/>
      <c r="AP26" s="2"/>
      <c r="AQ26" s="2"/>
      <c r="AR26" s="2"/>
      <c r="AS26" s="2"/>
      <c r="AT26" s="2"/>
      <c r="AU26" s="2"/>
      <c r="AV26" s="2"/>
    </row>
    <row r="27" spans="1:48">
      <c r="A27" s="187" t="s">
        <v>537</v>
      </c>
      <c r="B27" s="213">
        <f>B22/B23</f>
        <v>7.3935043413891885E-2</v>
      </c>
      <c r="C27" s="214">
        <f>C22/C21</f>
        <v>6.8844986358637242E-2</v>
      </c>
      <c r="D27" s="2"/>
      <c r="E27" s="215"/>
      <c r="F27" s="216">
        <f>I34</f>
        <v>61250.749171234231</v>
      </c>
      <c r="G27" s="216">
        <v>11000</v>
      </c>
      <c r="H27" s="217">
        <f>F27-G27</f>
        <v>50250.749171234231</v>
      </c>
      <c r="I27" s="217">
        <f>H27/10</f>
        <v>5025.0749171234229</v>
      </c>
      <c r="J27" s="217">
        <f>I27*AH13</f>
        <v>0</v>
      </c>
      <c r="K27" s="217">
        <f>F27-J27</f>
        <v>61250.749171234231</v>
      </c>
      <c r="L27" s="168"/>
      <c r="M27" s="168"/>
      <c r="N27" s="168"/>
      <c r="O27" s="168"/>
      <c r="P27" s="168"/>
      <c r="Q27" s="168"/>
      <c r="R27" s="168"/>
      <c r="S27" s="210"/>
      <c r="T27" s="168"/>
      <c r="U27" s="218"/>
      <c r="V27" s="218"/>
      <c r="W27" s="218"/>
      <c r="X27" s="45"/>
      <c r="Y27" s="218"/>
      <c r="Z27" s="45"/>
      <c r="AA27" s="45"/>
      <c r="AB27" s="45"/>
      <c r="AC27" s="45"/>
      <c r="AD27" s="45"/>
      <c r="AE27" s="45"/>
      <c r="AF27" s="152"/>
      <c r="AG27" s="152"/>
      <c r="AH27" s="2"/>
      <c r="AI27" s="153"/>
      <c r="AJ27" s="153"/>
      <c r="AK27" s="153"/>
      <c r="AL27" s="2"/>
      <c r="AM27" s="2"/>
      <c r="AN27" s="2"/>
      <c r="AO27" s="2"/>
      <c r="AP27" s="2"/>
      <c r="AQ27" s="2"/>
      <c r="AR27" s="2"/>
      <c r="AS27" s="2"/>
      <c r="AT27" s="2"/>
      <c r="AU27" s="2"/>
      <c r="AV27" s="2"/>
    </row>
    <row r="28" spans="1:48">
      <c r="A28" s="219" t="s">
        <v>363</v>
      </c>
      <c r="B28" s="220">
        <f>B23/1000000000</f>
        <v>30.810829274119012</v>
      </c>
      <c r="C28" s="221" t="s">
        <v>364</v>
      </c>
      <c r="D28" s="2"/>
      <c r="E28" s="222"/>
      <c r="F28" s="164"/>
      <c r="G28" s="164"/>
      <c r="H28" s="164"/>
      <c r="I28" s="164"/>
      <c r="J28" s="164"/>
      <c r="K28" s="164"/>
      <c r="L28" s="168"/>
      <c r="M28" s="168"/>
      <c r="N28" s="168"/>
      <c r="O28" s="168"/>
      <c r="P28" s="168"/>
      <c r="Q28" s="168"/>
      <c r="R28" s="168"/>
      <c r="S28" s="168"/>
      <c r="T28" s="168"/>
      <c r="U28" s="218"/>
      <c r="V28" s="218"/>
      <c r="W28" s="218"/>
      <c r="X28" s="218"/>
      <c r="Y28" s="218"/>
      <c r="Z28" s="45"/>
      <c r="AA28" s="45"/>
      <c r="AB28" s="45"/>
      <c r="AC28" s="45"/>
      <c r="AD28" s="45"/>
      <c r="AE28" s="157"/>
      <c r="AF28" s="45"/>
      <c r="AG28" s="223"/>
      <c r="AH28" s="2"/>
      <c r="AI28" s="2"/>
      <c r="AJ28" s="224"/>
      <c r="AK28" s="2"/>
      <c r="AL28" s="2"/>
      <c r="AM28" s="2"/>
      <c r="AN28" s="2"/>
      <c r="AO28" s="2"/>
      <c r="AP28" s="2"/>
      <c r="AQ28" s="2"/>
      <c r="AR28" s="2"/>
      <c r="AS28" s="2"/>
      <c r="AT28" s="2"/>
      <c r="AU28" s="2"/>
      <c r="AV28" s="2"/>
    </row>
    <row r="29" spans="1:48">
      <c r="A29" s="225"/>
      <c r="B29" s="173"/>
      <c r="C29" s="226" t="str">
        <f>A34</f>
        <v>Norway</v>
      </c>
      <c r="D29" s="227" t="s">
        <v>365</v>
      </c>
      <c r="E29" s="164"/>
      <c r="F29" s="164"/>
      <c r="G29" s="164"/>
      <c r="H29" s="164"/>
      <c r="I29" s="164"/>
      <c r="J29" s="164"/>
      <c r="K29" s="164"/>
      <c r="L29" s="164"/>
      <c r="M29" s="164"/>
      <c r="N29" s="164"/>
      <c r="O29" s="164"/>
      <c r="P29" s="164"/>
      <c r="Q29" s="164"/>
      <c r="R29" s="164"/>
      <c r="S29" s="164"/>
      <c r="T29" s="164"/>
      <c r="U29" s="61"/>
      <c r="V29" s="61"/>
      <c r="W29" s="61"/>
      <c r="X29" s="2"/>
      <c r="Y29" s="2"/>
      <c r="Z29" s="2"/>
      <c r="AA29" s="2"/>
      <c r="AB29" s="2"/>
      <c r="AC29" s="2"/>
      <c r="AD29" s="2"/>
      <c r="AE29" s="2"/>
      <c r="AF29" s="2"/>
      <c r="AG29" s="2"/>
      <c r="AH29" s="2"/>
      <c r="AI29" s="2"/>
      <c r="AJ29" s="223"/>
      <c r="AK29" s="2"/>
      <c r="AL29" s="2"/>
      <c r="AM29" s="2"/>
      <c r="AN29" s="2"/>
      <c r="AO29" s="2"/>
      <c r="AP29" s="2"/>
      <c r="AQ29" s="2"/>
      <c r="AR29" s="2"/>
      <c r="AS29" s="2"/>
      <c r="AT29" s="2"/>
      <c r="AU29" s="2"/>
      <c r="AV29" s="2"/>
    </row>
    <row r="30" spans="1:48">
      <c r="A30" s="228"/>
      <c r="B30" s="228"/>
      <c r="C30" s="229"/>
      <c r="D30" s="161"/>
      <c r="E30" s="164"/>
      <c r="F30" s="164"/>
      <c r="G30" s="164"/>
      <c r="H30" s="164"/>
      <c r="I30" s="164"/>
      <c r="J30" s="164"/>
      <c r="K30" s="164"/>
      <c r="L30" s="164"/>
      <c r="M30" s="164"/>
      <c r="N30" s="164"/>
      <c r="O30" s="164"/>
      <c r="P30" s="164"/>
      <c r="Q30" s="164"/>
      <c r="R30" s="164"/>
      <c r="S30" s="164"/>
      <c r="T30" s="164"/>
      <c r="U30" s="61"/>
      <c r="V30" s="61"/>
      <c r="W30" s="61"/>
      <c r="X30" s="2"/>
      <c r="Y30" s="2"/>
      <c r="Z30" s="2"/>
      <c r="AA30" s="2"/>
      <c r="AB30" s="2"/>
      <c r="AC30" s="2"/>
      <c r="AD30" s="2"/>
      <c r="AE30" s="2"/>
      <c r="AF30" s="2"/>
      <c r="AG30" s="2"/>
      <c r="AH30" s="2"/>
      <c r="AI30" s="2"/>
      <c r="AJ30" s="223"/>
      <c r="AK30" s="2"/>
      <c r="AL30" s="2"/>
      <c r="AM30" s="2"/>
      <c r="AN30" s="2"/>
      <c r="AO30" s="2"/>
      <c r="AP30" s="2"/>
      <c r="AQ30" s="2"/>
      <c r="AR30" s="2"/>
      <c r="AS30" s="2"/>
      <c r="AT30" s="2"/>
      <c r="AU30" s="2"/>
      <c r="AV30" s="2"/>
    </row>
    <row r="31" spans="1:48">
      <c r="A31" s="2"/>
      <c r="B31" s="2"/>
      <c r="C31" s="2"/>
      <c r="D31" s="2"/>
      <c r="E31" s="162"/>
      <c r="F31" s="162"/>
      <c r="G31" s="162"/>
      <c r="H31" s="162"/>
      <c r="I31" s="162"/>
      <c r="J31" s="162"/>
      <c r="K31" s="162"/>
      <c r="L31" s="162"/>
      <c r="M31" s="162"/>
      <c r="N31" s="162"/>
      <c r="O31" s="162"/>
      <c r="P31" s="162"/>
      <c r="Q31" s="162"/>
      <c r="R31" s="162"/>
      <c r="S31" s="162"/>
      <c r="T31" s="162"/>
      <c r="U31" s="2"/>
      <c r="V31" s="2"/>
      <c r="W31" s="2"/>
      <c r="X31" s="2"/>
      <c r="Y31" s="2"/>
      <c r="Z31" s="2"/>
      <c r="AA31" s="2"/>
      <c r="AB31" s="2"/>
      <c r="AC31" s="2"/>
      <c r="AD31" s="2"/>
      <c r="AE31" s="2"/>
      <c r="AF31" s="2"/>
      <c r="AG31" s="152"/>
      <c r="AH31" s="2"/>
      <c r="AI31" s="2"/>
      <c r="AJ31" s="230"/>
      <c r="AK31" s="2"/>
      <c r="AL31" s="2"/>
      <c r="AM31" s="2"/>
      <c r="AN31" s="2"/>
      <c r="AO31" s="2"/>
      <c r="AP31" s="2"/>
      <c r="AQ31" s="2"/>
      <c r="AR31" s="2"/>
      <c r="AS31" s="2"/>
      <c r="AT31" s="2"/>
      <c r="AU31" s="2"/>
      <c r="AV31" s="2"/>
    </row>
    <row r="32" spans="1:48">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23"/>
      <c r="AG32" s="152"/>
      <c r="AH32" s="2"/>
      <c r="AI32" s="231"/>
      <c r="AJ32" s="232"/>
      <c r="AK32" s="233"/>
      <c r="AL32" s="2"/>
      <c r="AM32" s="2"/>
      <c r="AN32" s="2"/>
      <c r="AO32" s="2"/>
      <c r="AP32" s="2"/>
      <c r="AQ32" s="2"/>
      <c r="AR32" s="2"/>
      <c r="AS32" s="2"/>
      <c r="AT32" s="2"/>
      <c r="AU32" s="2"/>
      <c r="AV32" s="2"/>
    </row>
    <row r="33" spans="1:48">
      <c r="A33" s="525" t="s">
        <v>366</v>
      </c>
      <c r="B33" s="630" t="s">
        <v>21</v>
      </c>
      <c r="C33" s="630" t="s">
        <v>322</v>
      </c>
      <c r="D33" s="630" t="s">
        <v>367</v>
      </c>
      <c r="E33" s="630" t="s">
        <v>368</v>
      </c>
      <c r="F33" s="630" t="s">
        <v>369</v>
      </c>
      <c r="G33" s="630" t="s">
        <v>323</v>
      </c>
      <c r="H33" s="630" t="s">
        <v>323</v>
      </c>
      <c r="I33" s="630" t="s">
        <v>370</v>
      </c>
      <c r="J33" s="630" t="s">
        <v>532</v>
      </c>
      <c r="K33" s="630">
        <v>2000</v>
      </c>
      <c r="L33" s="630">
        <v>2001</v>
      </c>
      <c r="M33" s="630">
        <v>2002</v>
      </c>
      <c r="N33" s="630">
        <v>2003</v>
      </c>
      <c r="O33" s="630">
        <v>2004</v>
      </c>
      <c r="P33" s="630">
        <v>2005</v>
      </c>
      <c r="Q33" s="630">
        <v>2006</v>
      </c>
      <c r="R33" s="630">
        <v>2007</v>
      </c>
      <c r="S33" s="630">
        <v>2008</v>
      </c>
      <c r="T33" s="630">
        <v>2009</v>
      </c>
      <c r="U33" s="630">
        <v>2010</v>
      </c>
      <c r="V33" s="630">
        <v>2011</v>
      </c>
      <c r="W33" s="630">
        <v>2012</v>
      </c>
      <c r="X33" s="630">
        <v>2013</v>
      </c>
      <c r="Y33" s="630">
        <v>2014</v>
      </c>
      <c r="Z33" s="630">
        <v>2015</v>
      </c>
      <c r="AA33" s="630">
        <v>2016</v>
      </c>
      <c r="AB33" s="630">
        <v>2017</v>
      </c>
      <c r="AC33" s="630">
        <v>2018</v>
      </c>
      <c r="AD33" s="630">
        <v>2019</v>
      </c>
      <c r="AE33" s="223"/>
      <c r="AF33" s="224"/>
      <c r="AG33" s="223"/>
      <c r="AH33" s="2"/>
      <c r="AI33" s="233"/>
      <c r="AJ33" s="234"/>
      <c r="AK33" s="233"/>
      <c r="AL33" s="2"/>
      <c r="AM33" s="2"/>
      <c r="AN33" s="2"/>
      <c r="AO33" s="2"/>
      <c r="AP33" s="2"/>
      <c r="AQ33" s="2"/>
      <c r="AR33" s="2"/>
      <c r="AS33" s="2"/>
      <c r="AT33" s="2"/>
      <c r="AU33" s="2"/>
      <c r="AV33" s="2"/>
    </row>
    <row r="34" spans="1:48">
      <c r="A34" s="235" t="s">
        <v>55</v>
      </c>
      <c r="B34" s="254">
        <v>5195921</v>
      </c>
      <c r="C34" s="237">
        <v>7.9451846456087951</v>
      </c>
      <c r="D34" s="238">
        <v>134.50180621676893</v>
      </c>
      <c r="E34" s="238">
        <v>255.16666666666666</v>
      </c>
      <c r="F34" s="255">
        <v>-2.1894672078153862E-2</v>
      </c>
      <c r="G34" s="240"/>
      <c r="H34" s="240"/>
      <c r="I34" s="241">
        <v>61250.749171234231</v>
      </c>
      <c r="J34" s="242">
        <v>2278</v>
      </c>
      <c r="K34" s="257">
        <v>8.8267885290628953</v>
      </c>
      <c r="L34" s="257">
        <v>9.2773961168881485</v>
      </c>
      <c r="M34" s="257">
        <v>8.3716802342095118</v>
      </c>
      <c r="N34" s="257">
        <v>9.8983314913617182</v>
      </c>
      <c r="O34" s="257">
        <v>9.2798682901015042</v>
      </c>
      <c r="P34" s="257">
        <v>9.171707340074418</v>
      </c>
      <c r="Q34" s="257">
        <v>9.4880670769504079</v>
      </c>
      <c r="R34" s="257">
        <v>9.5670164040115075</v>
      </c>
      <c r="S34" s="237">
        <v>11.670028094388423</v>
      </c>
      <c r="T34" s="237">
        <v>11.452451847547366</v>
      </c>
      <c r="U34" s="237">
        <v>12.284895930911313</v>
      </c>
      <c r="V34" s="237">
        <v>9.1173021759354995</v>
      </c>
      <c r="W34" s="245">
        <v>9.9328474448812436</v>
      </c>
      <c r="X34" s="245">
        <v>11.730719386064676</v>
      </c>
      <c r="Y34" s="246">
        <v>11.340655381820358</v>
      </c>
      <c r="Z34" s="247">
        <v>11.293926776891556</v>
      </c>
      <c r="AA34" s="248"/>
      <c r="AB34" s="248"/>
      <c r="AC34" s="248"/>
      <c r="AD34" s="248"/>
      <c r="AE34" s="249">
        <f>SUM(K34:AD34)</f>
        <v>162.70368252110057</v>
      </c>
      <c r="AF34" s="223"/>
      <c r="AG34" s="224"/>
      <c r="AH34" s="2"/>
      <c r="AI34" s="250"/>
      <c r="AJ34" s="233"/>
      <c r="AK34" s="233"/>
      <c r="AL34" s="2"/>
      <c r="AM34" s="2"/>
      <c r="AN34" s="2"/>
      <c r="AO34" s="2"/>
      <c r="AP34" s="2"/>
      <c r="AQ34" s="2"/>
      <c r="AR34" s="2"/>
      <c r="AS34" s="2"/>
      <c r="AT34" s="2"/>
      <c r="AU34" s="2"/>
      <c r="AV34" s="2"/>
    </row>
    <row r="35" spans="1:48">
      <c r="A35" s="153"/>
      <c r="B35" s="153"/>
      <c r="C35" s="153"/>
      <c r="D35" s="134"/>
      <c r="E35" s="2"/>
      <c r="F35" s="251"/>
      <c r="G35" s="2"/>
      <c r="H35" s="252"/>
      <c r="I35" s="134"/>
      <c r="J35" s="153"/>
      <c r="K35" s="134"/>
      <c r="L35" s="134"/>
      <c r="M35" s="153"/>
      <c r="N35" s="153"/>
      <c r="O35" s="153"/>
      <c r="P35" s="153"/>
      <c r="Q35" s="153"/>
      <c r="R35" s="153"/>
      <c r="S35" s="153"/>
      <c r="T35" s="153"/>
      <c r="U35" s="153"/>
      <c r="V35" s="153"/>
      <c r="W35" s="153"/>
      <c r="X35" s="153"/>
      <c r="Y35" s="153"/>
      <c r="Z35" s="223"/>
      <c r="AA35" s="253"/>
      <c r="AB35" s="223"/>
      <c r="AC35" s="153"/>
      <c r="AD35" s="153"/>
      <c r="AE35" s="223"/>
      <c r="AF35" s="223"/>
      <c r="AG35" s="223"/>
      <c r="AH35" s="2"/>
      <c r="AI35" s="250"/>
      <c r="AJ35" s="233"/>
      <c r="AK35" s="233"/>
      <c r="AL35" s="2"/>
      <c r="AM35" s="2"/>
      <c r="AN35" s="2"/>
      <c r="AO35" s="2"/>
      <c r="AP35" s="2"/>
      <c r="AQ35" s="2"/>
      <c r="AR35" s="2"/>
      <c r="AS35" s="2"/>
      <c r="AT35" s="2"/>
      <c r="AU35" s="2"/>
      <c r="AV35" s="2"/>
    </row>
    <row r="36" spans="1:48">
      <c r="A36" s="525" t="s">
        <v>300</v>
      </c>
      <c r="B36" s="630" t="s">
        <v>21</v>
      </c>
      <c r="C36" s="592" t="s">
        <v>420</v>
      </c>
      <c r="D36" s="592" t="s">
        <v>367</v>
      </c>
      <c r="E36" s="592" t="s">
        <v>368</v>
      </c>
      <c r="F36" s="592" t="s">
        <v>369</v>
      </c>
      <c r="G36" s="592" t="s">
        <v>323</v>
      </c>
      <c r="H36" s="592" t="s">
        <v>323</v>
      </c>
      <c r="I36" s="592" t="s">
        <v>370</v>
      </c>
      <c r="J36" s="592" t="s">
        <v>531</v>
      </c>
      <c r="K36" s="592" t="s">
        <v>421</v>
      </c>
      <c r="L36" s="592" t="s">
        <v>421</v>
      </c>
      <c r="M36" s="592" t="s">
        <v>422</v>
      </c>
      <c r="N36" s="592" t="s">
        <v>422</v>
      </c>
      <c r="O36" s="592" t="s">
        <v>422</v>
      </c>
      <c r="P36" s="592" t="s">
        <v>422</v>
      </c>
      <c r="Q36" s="592" t="s">
        <v>422</v>
      </c>
      <c r="R36" s="592" t="s">
        <v>422</v>
      </c>
      <c r="S36" s="592" t="s">
        <v>422</v>
      </c>
      <c r="T36" s="592" t="s">
        <v>422</v>
      </c>
      <c r="U36" s="592" t="s">
        <v>422</v>
      </c>
      <c r="V36" s="592" t="s">
        <v>422</v>
      </c>
      <c r="W36" s="592" t="s">
        <v>422</v>
      </c>
      <c r="X36" s="592" t="s">
        <v>422</v>
      </c>
      <c r="Y36" s="592" t="s">
        <v>422</v>
      </c>
      <c r="Z36" s="592" t="s">
        <v>422</v>
      </c>
      <c r="AA36" s="592" t="s">
        <v>422</v>
      </c>
      <c r="AB36" s="592" t="s">
        <v>422</v>
      </c>
      <c r="AC36" s="592" t="s">
        <v>422</v>
      </c>
      <c r="AD36" s="592" t="s">
        <v>422</v>
      </c>
      <c r="AE36" s="592" t="s">
        <v>371</v>
      </c>
      <c r="AF36" s="232"/>
      <c r="AG36" s="223"/>
      <c r="AH36" s="2"/>
      <c r="AI36" s="250"/>
      <c r="AJ36" s="233"/>
      <c r="AK36" s="233"/>
      <c r="AL36" s="2"/>
      <c r="AM36" s="2"/>
      <c r="AN36" s="2"/>
      <c r="AO36" s="2"/>
      <c r="AP36" s="2"/>
      <c r="AQ36" s="2"/>
      <c r="AR36" s="2"/>
      <c r="AS36" s="2"/>
      <c r="AT36" s="2"/>
      <c r="AU36" s="2"/>
      <c r="AV36" s="2"/>
    </row>
    <row r="37" spans="1:48">
      <c r="A37" s="538" t="s">
        <v>533</v>
      </c>
      <c r="B37" s="592">
        <v>2015</v>
      </c>
      <c r="C37" s="592" t="s">
        <v>322</v>
      </c>
      <c r="D37" s="592"/>
      <c r="E37" s="592" t="s">
        <v>372</v>
      </c>
      <c r="F37" s="592" t="s">
        <v>373</v>
      </c>
      <c r="G37" s="592" t="s">
        <v>374</v>
      </c>
      <c r="H37" s="592" t="s">
        <v>375</v>
      </c>
      <c r="I37" s="592" t="s">
        <v>530</v>
      </c>
      <c r="J37" s="592" t="s">
        <v>376</v>
      </c>
      <c r="K37" s="592">
        <v>2000</v>
      </c>
      <c r="L37" s="592">
        <v>2001</v>
      </c>
      <c r="M37" s="592">
        <v>2002</v>
      </c>
      <c r="N37" s="592">
        <v>2003</v>
      </c>
      <c r="O37" s="592">
        <v>2004</v>
      </c>
      <c r="P37" s="592">
        <v>2005</v>
      </c>
      <c r="Q37" s="592">
        <v>2006</v>
      </c>
      <c r="R37" s="592">
        <v>2007</v>
      </c>
      <c r="S37" s="592">
        <v>2008</v>
      </c>
      <c r="T37" s="592">
        <v>2009</v>
      </c>
      <c r="U37" s="592">
        <v>2010</v>
      </c>
      <c r="V37" s="592">
        <v>2011</v>
      </c>
      <c r="W37" s="592">
        <v>2012</v>
      </c>
      <c r="X37" s="592">
        <v>2013</v>
      </c>
      <c r="Y37" s="592">
        <v>2014</v>
      </c>
      <c r="Z37" s="592">
        <v>2015</v>
      </c>
      <c r="AA37" s="592">
        <v>2016</v>
      </c>
      <c r="AB37" s="592">
        <v>2017</v>
      </c>
      <c r="AC37" s="592">
        <v>2018</v>
      </c>
      <c r="AD37" s="592">
        <v>2019</v>
      </c>
      <c r="AE37" s="592"/>
      <c r="AF37" s="232"/>
      <c r="AG37" s="2"/>
      <c r="AH37" s="2"/>
      <c r="AI37" s="250"/>
      <c r="AJ37" s="233"/>
      <c r="AK37" s="233"/>
      <c r="AL37" s="2"/>
      <c r="AM37" s="2"/>
      <c r="AN37" s="2"/>
      <c r="AO37" s="2"/>
      <c r="AP37" s="2"/>
      <c r="AQ37" s="2"/>
      <c r="AR37" s="2"/>
      <c r="AS37" s="2"/>
      <c r="AT37" s="2"/>
      <c r="AU37" s="2"/>
      <c r="AV37" s="2"/>
    </row>
    <row r="38" spans="1:48">
      <c r="A38" s="538"/>
      <c r="B38" s="538"/>
      <c r="C38" s="538"/>
      <c r="D38" s="538"/>
      <c r="E38" s="538"/>
      <c r="F38" s="538"/>
      <c r="G38" s="538"/>
      <c r="H38" s="538"/>
      <c r="I38" s="537"/>
      <c r="J38" s="538"/>
      <c r="K38" s="538"/>
      <c r="L38" s="538"/>
      <c r="M38" s="538"/>
      <c r="N38" s="538"/>
      <c r="O38" s="538"/>
      <c r="P38" s="538"/>
      <c r="Q38" s="538"/>
      <c r="R38" s="538"/>
      <c r="S38" s="538"/>
      <c r="T38" s="538"/>
      <c r="U38" s="538"/>
      <c r="V38" s="637"/>
      <c r="W38" s="592"/>
      <c r="X38" s="637"/>
      <c r="Y38" s="638"/>
      <c r="Z38" s="637"/>
      <c r="AA38" s="637"/>
      <c r="AB38" s="637"/>
      <c r="AC38" s="637"/>
      <c r="AD38" s="637"/>
      <c r="AE38" s="592"/>
      <c r="AF38" s="232"/>
      <c r="AG38" s="2"/>
      <c r="AH38" s="2"/>
      <c r="AI38" s="2"/>
      <c r="AJ38" s="2"/>
      <c r="AK38" s="2"/>
      <c r="AL38" s="2"/>
      <c r="AM38" s="2"/>
      <c r="AN38" s="2"/>
      <c r="AO38" s="2"/>
      <c r="AP38" s="2"/>
      <c r="AQ38" s="2"/>
      <c r="AR38" s="2"/>
      <c r="AS38" s="2"/>
      <c r="AT38" s="2"/>
      <c r="AU38" s="2"/>
      <c r="AV38" s="2"/>
    </row>
    <row r="39" spans="1:48">
      <c r="A39" s="235" t="s">
        <v>227</v>
      </c>
      <c r="B39" s="254">
        <v>32526562</v>
      </c>
      <c r="C39" s="237">
        <v>9.8190066197568787E-2</v>
      </c>
      <c r="D39" s="238">
        <v>44.645072097243975</v>
      </c>
      <c r="E39" s="238">
        <v>31.440067506380174</v>
      </c>
      <c r="F39" s="255">
        <v>0</v>
      </c>
      <c r="G39" s="255"/>
      <c r="H39" s="255"/>
      <c r="I39" s="242">
        <v>1713.4048497269644</v>
      </c>
      <c r="J39" s="242"/>
      <c r="K39" s="257">
        <v>3.9239993624993273E-2</v>
      </c>
      <c r="L39" s="257">
        <v>3.1052117854032602E-2</v>
      </c>
      <c r="M39" s="257">
        <v>4.1095581209525965E-2</v>
      </c>
      <c r="N39" s="257">
        <v>4.5581518016677924E-2</v>
      </c>
      <c r="O39" s="257">
        <v>4.0382215205628971E-2</v>
      </c>
      <c r="P39" s="257">
        <v>5.4359460110324824E-2</v>
      </c>
      <c r="Q39" s="257">
        <v>6.5471140660306321E-2</v>
      </c>
      <c r="R39" s="257">
        <v>8.7785765140617672E-2</v>
      </c>
      <c r="S39" s="237">
        <v>0.15883151032308698</v>
      </c>
      <c r="T39" s="237">
        <v>0.24886976068289929</v>
      </c>
      <c r="U39" s="237">
        <v>0.30268855387559357</v>
      </c>
      <c r="V39" s="237">
        <v>0.42491419484638343</v>
      </c>
      <c r="W39" s="245">
        <v>0.68752068629781682</v>
      </c>
      <c r="X39" s="260">
        <v>0.69261631223009856</v>
      </c>
      <c r="Y39" s="246">
        <v>0.71692048973699929</v>
      </c>
      <c r="Z39" s="247">
        <v>0.70733629514532503</v>
      </c>
      <c r="AA39" s="248"/>
      <c r="AB39" s="248"/>
      <c r="AC39" s="248"/>
      <c r="AD39" s="258"/>
      <c r="AE39" s="639" t="s">
        <v>540</v>
      </c>
      <c r="AF39" s="2"/>
      <c r="AG39" s="2"/>
      <c r="AH39" s="2"/>
      <c r="AI39" s="2"/>
      <c r="AJ39" s="2"/>
      <c r="AK39" s="2"/>
      <c r="AL39" s="2"/>
      <c r="AM39" s="2"/>
      <c r="AN39" s="2"/>
      <c r="AO39" s="2"/>
      <c r="AP39" s="2"/>
      <c r="AQ39" s="2"/>
      <c r="AR39" s="2"/>
      <c r="AS39" s="2"/>
      <c r="AT39" s="2"/>
      <c r="AU39" s="2"/>
      <c r="AV39" s="2"/>
    </row>
    <row r="40" spans="1:48">
      <c r="A40" s="235" t="s">
        <v>206</v>
      </c>
      <c r="B40" s="236">
        <v>2889167</v>
      </c>
      <c r="C40" s="237">
        <v>0.83217052020281446</v>
      </c>
      <c r="D40" s="238">
        <v>114.68471091680975</v>
      </c>
      <c r="E40" s="238">
        <v>75.435951263686505</v>
      </c>
      <c r="F40" s="239">
        <v>-0.57029634109385385</v>
      </c>
      <c r="G40" s="239"/>
      <c r="H40" s="239"/>
      <c r="I40" s="256">
        <v>10260.94986249758</v>
      </c>
      <c r="J40" s="242"/>
      <c r="K40" s="243">
        <v>0.97737442890593074</v>
      </c>
      <c r="L40" s="243">
        <v>1.0524424599524276</v>
      </c>
      <c r="M40" s="243">
        <v>1.2285348130619043</v>
      </c>
      <c r="N40" s="243">
        <v>1.4115414578683623</v>
      </c>
      <c r="O40" s="243">
        <v>1.3750868451594169</v>
      </c>
      <c r="P40" s="243">
        <v>1.4113426357145158</v>
      </c>
      <c r="Q40" s="243">
        <v>1.3015107197982188</v>
      </c>
      <c r="R40" s="243">
        <v>1.3212530433327485</v>
      </c>
      <c r="S40" s="244">
        <v>1.4830968128947237</v>
      </c>
      <c r="T40" s="244">
        <v>1.4943766376921892</v>
      </c>
      <c r="U40" s="237">
        <v>1.5772821411174174</v>
      </c>
      <c r="V40" s="237">
        <v>1.8024965746115025</v>
      </c>
      <c r="W40" s="245">
        <v>1.6232573197140205</v>
      </c>
      <c r="X40" s="260">
        <v>1.6604157017097598</v>
      </c>
      <c r="Y40" s="246">
        <v>1.6558712256428429</v>
      </c>
      <c r="Z40" s="247">
        <v>1.6788258048778983</v>
      </c>
      <c r="AA40" s="248"/>
      <c r="AB40" s="248"/>
      <c r="AC40" s="248"/>
      <c r="AD40" s="258"/>
      <c r="AE40" s="639"/>
      <c r="AF40" s="2"/>
      <c r="AG40" s="2"/>
      <c r="AH40" s="2"/>
      <c r="AI40" s="2"/>
      <c r="AJ40" s="2"/>
      <c r="AK40" s="2"/>
      <c r="AL40" s="2"/>
      <c r="AM40" s="2"/>
      <c r="AN40" s="2"/>
      <c r="AO40" s="2"/>
      <c r="AP40" s="2"/>
      <c r="AQ40" s="2"/>
      <c r="AR40" s="2"/>
      <c r="AS40" s="2"/>
      <c r="AT40" s="2"/>
      <c r="AU40" s="2"/>
      <c r="AV40" s="2"/>
    </row>
    <row r="41" spans="1:48">
      <c r="A41" s="235" t="s">
        <v>182</v>
      </c>
      <c r="B41" s="236">
        <v>39666519</v>
      </c>
      <c r="C41" s="237">
        <v>3.106591096534427</v>
      </c>
      <c r="D41" s="238">
        <v>103.24760312383906</v>
      </c>
      <c r="E41" s="238">
        <v>65.712686259981879</v>
      </c>
      <c r="F41" s="239">
        <v>0.10164901982420393</v>
      </c>
      <c r="G41" s="239"/>
      <c r="H41" s="239"/>
      <c r="I41" s="256">
        <v>13494.039361293564</v>
      </c>
      <c r="J41" s="242"/>
      <c r="K41" s="257">
        <v>2.8174711254208855</v>
      </c>
      <c r="L41" s="257">
        <v>2.6661448190458343</v>
      </c>
      <c r="M41" s="257">
        <v>2.8377044641566855</v>
      </c>
      <c r="N41" s="257">
        <v>2.8540732015540971</v>
      </c>
      <c r="O41" s="257">
        <v>2.7247861450808228</v>
      </c>
      <c r="P41" s="257">
        <v>3.2175201268418405</v>
      </c>
      <c r="Q41" s="257">
        <v>2.9950946578847435</v>
      </c>
      <c r="R41" s="257">
        <v>3.1932500322296109</v>
      </c>
      <c r="S41" s="237">
        <v>3.1659322975494657</v>
      </c>
      <c r="T41" s="237">
        <v>3.4273227427200714</v>
      </c>
      <c r="U41" s="237">
        <v>3.304458724360718</v>
      </c>
      <c r="V41" s="237">
        <v>3.2978575777650607</v>
      </c>
      <c r="W41" s="245">
        <v>3.4691095031983261</v>
      </c>
      <c r="X41" s="245">
        <v>3.5119046219262566</v>
      </c>
      <c r="Y41" s="246">
        <v>3.6944260909739159</v>
      </c>
      <c r="Z41" s="247">
        <v>3.7799325310592597</v>
      </c>
      <c r="AA41" s="248"/>
      <c r="AB41" s="248"/>
      <c r="AC41" s="248"/>
      <c r="AD41" s="258"/>
      <c r="AE41" s="639"/>
      <c r="AF41" s="2"/>
      <c r="AG41" s="2"/>
      <c r="AH41" s="2"/>
      <c r="AI41" s="2"/>
      <c r="AJ41" s="2"/>
      <c r="AK41" s="2"/>
      <c r="AL41" s="2"/>
      <c r="AM41" s="2"/>
      <c r="AN41" s="2"/>
      <c r="AO41" s="2"/>
      <c r="AP41" s="2"/>
      <c r="AQ41" s="2"/>
      <c r="AR41" s="2"/>
      <c r="AS41" s="2"/>
      <c r="AT41" s="2"/>
      <c r="AU41" s="2"/>
      <c r="AV41" s="2"/>
    </row>
    <row r="42" spans="1:48">
      <c r="A42" s="235" t="s">
        <v>210</v>
      </c>
      <c r="B42" s="236">
        <v>25021974</v>
      </c>
      <c r="C42" s="237">
        <v>0.54141985205663956</v>
      </c>
      <c r="D42" s="238">
        <v>66.716992301555322</v>
      </c>
      <c r="E42" s="238">
        <v>54.833333333333336</v>
      </c>
      <c r="F42" s="239">
        <v>-2.4999999999999964</v>
      </c>
      <c r="G42" s="239"/>
      <c r="H42" s="239"/>
      <c r="I42" s="256">
        <v>6047.0875336400641</v>
      </c>
      <c r="J42" s="242"/>
      <c r="K42" s="257">
        <v>0.63310692507516286</v>
      </c>
      <c r="L42" s="257">
        <v>0.62484010740746954</v>
      </c>
      <c r="M42" s="257">
        <v>0.7855800630874723</v>
      </c>
      <c r="N42" s="257">
        <v>0.54263936597270634</v>
      </c>
      <c r="O42" s="257">
        <v>1.0857159376716488</v>
      </c>
      <c r="P42" s="257">
        <v>1.068542286353632</v>
      </c>
      <c r="Q42" s="257">
        <v>1.1998947008885543</v>
      </c>
      <c r="R42" s="257">
        <v>1.3100238653158609</v>
      </c>
      <c r="S42" s="237">
        <v>1.2946265018016354</v>
      </c>
      <c r="T42" s="237">
        <v>1.3532805366522771</v>
      </c>
      <c r="U42" s="237">
        <v>1.3682186115954822</v>
      </c>
      <c r="V42" s="237">
        <v>1.3816209570776004</v>
      </c>
      <c r="W42" s="245">
        <v>1.4710505750952851</v>
      </c>
      <c r="X42" s="245">
        <v>1.3833637223016075</v>
      </c>
      <c r="Y42" s="246">
        <v>1.3381354634670448</v>
      </c>
      <c r="Z42" s="247">
        <v>1.3164426194686696</v>
      </c>
      <c r="AA42" s="248"/>
      <c r="AB42" s="248"/>
      <c r="AC42" s="248"/>
      <c r="AD42" s="258"/>
      <c r="AE42" s="639"/>
      <c r="AF42" s="2"/>
      <c r="AG42" s="2"/>
      <c r="AH42" s="2"/>
      <c r="AI42" s="2"/>
      <c r="AJ42" s="2"/>
      <c r="AK42" s="2"/>
      <c r="AL42" s="2"/>
      <c r="AM42" s="2"/>
      <c r="AN42" s="2"/>
      <c r="AO42" s="2"/>
      <c r="AP42" s="2"/>
      <c r="AQ42" s="2"/>
      <c r="AR42" s="2"/>
      <c r="AS42" s="2"/>
      <c r="AT42" s="2"/>
      <c r="AU42" s="2"/>
      <c r="AV42" s="2"/>
    </row>
    <row r="43" spans="1:48">
      <c r="A43" s="235" t="s">
        <v>377</v>
      </c>
      <c r="B43" s="236">
        <v>91818</v>
      </c>
      <c r="C43" s="237">
        <v>4.6467215282489125</v>
      </c>
      <c r="D43" s="238">
        <v>109.24800488697367</v>
      </c>
      <c r="E43" s="259"/>
      <c r="F43" s="239">
        <v>-1.0842150426419694</v>
      </c>
      <c r="G43" s="239"/>
      <c r="H43" s="239"/>
      <c r="I43" s="256">
        <v>20373.260377120834</v>
      </c>
      <c r="J43" s="242"/>
      <c r="K43" s="243">
        <v>4.4356068411291982</v>
      </c>
      <c r="L43" s="243">
        <v>4.3612419591754037</v>
      </c>
      <c r="M43" s="243">
        <v>4.5325003123828562</v>
      </c>
      <c r="N43" s="243">
        <v>4.8005537427074065</v>
      </c>
      <c r="O43" s="243">
        <v>4.9769206294818771</v>
      </c>
      <c r="P43" s="243">
        <v>4.9702416278083934</v>
      </c>
      <c r="Q43" s="243">
        <v>5.0921202391364249</v>
      </c>
      <c r="R43" s="243">
        <v>5.556974773984857</v>
      </c>
      <c r="S43" s="244">
        <v>5.6237141183362622</v>
      </c>
      <c r="T43" s="244">
        <v>5.9014600231749714</v>
      </c>
      <c r="U43" s="237">
        <v>6.0063508076072134</v>
      </c>
      <c r="V43" s="237">
        <v>5.8190398402758881</v>
      </c>
      <c r="W43" s="245">
        <v>5.8825405023072008</v>
      </c>
      <c r="X43" s="260">
        <v>5.8226593321109084</v>
      </c>
      <c r="Y43" s="246">
        <v>5.9043003567057042</v>
      </c>
      <c r="Z43" s="247">
        <v>5.9766297768157806</v>
      </c>
      <c r="AA43" s="248"/>
      <c r="AB43" s="248"/>
      <c r="AC43" s="248"/>
      <c r="AD43" s="258"/>
      <c r="AE43" s="639" t="s">
        <v>496</v>
      </c>
      <c r="AF43" s="2"/>
      <c r="AG43" s="2"/>
      <c r="AH43" s="2"/>
      <c r="AI43" s="2"/>
      <c r="AJ43" s="2"/>
      <c r="AK43" s="2"/>
      <c r="AL43" s="2"/>
      <c r="AM43" s="2"/>
      <c r="AN43" s="2"/>
      <c r="AO43" s="2"/>
      <c r="AP43" s="2"/>
      <c r="AQ43" s="2"/>
      <c r="AR43" s="2"/>
      <c r="AS43" s="2"/>
      <c r="AT43" s="2"/>
      <c r="AU43" s="2"/>
      <c r="AV43" s="2"/>
    </row>
    <row r="44" spans="1:48">
      <c r="A44" s="235" t="s">
        <v>378</v>
      </c>
      <c r="B44" s="236">
        <v>43416755</v>
      </c>
      <c r="C44" s="237">
        <v>3.6778967054515483</v>
      </c>
      <c r="D44" s="238">
        <v>110.18302543585446</v>
      </c>
      <c r="E44" s="238">
        <v>128.16646085453198</v>
      </c>
      <c r="F44" s="239">
        <v>-2.7487649612421183</v>
      </c>
      <c r="G44" s="239">
        <v>5.0925047882866906E-2</v>
      </c>
      <c r="H44" s="239">
        <v>3.8987646824682018E-2</v>
      </c>
      <c r="I44" s="256">
        <v>18977.620991260959</v>
      </c>
      <c r="J44" s="242"/>
      <c r="K44" s="243">
        <v>3.8324356506638488</v>
      </c>
      <c r="L44" s="243">
        <v>3.5656778938999962</v>
      </c>
      <c r="M44" s="243">
        <v>3.2888485586869143</v>
      </c>
      <c r="N44" s="243">
        <v>3.5226911358090915</v>
      </c>
      <c r="O44" s="243">
        <v>4.065720844587454</v>
      </c>
      <c r="P44" s="243">
        <v>4.1378485200249502</v>
      </c>
      <c r="Q44" s="243">
        <v>4.4312089739943756</v>
      </c>
      <c r="R44" s="243">
        <v>4.3791185582812151</v>
      </c>
      <c r="S44" s="244">
        <v>4.6791425654984691</v>
      </c>
      <c r="T44" s="244">
        <v>4.4073640590136325</v>
      </c>
      <c r="U44" s="237">
        <v>4.5548823074567215</v>
      </c>
      <c r="V44" s="237">
        <v>4.5966665335113515</v>
      </c>
      <c r="W44" s="245">
        <v>4.5658967867708702</v>
      </c>
      <c r="X44" s="260">
        <v>4.4586473405239664</v>
      </c>
      <c r="Y44" s="246">
        <v>4.4398426724081483</v>
      </c>
      <c r="Z44" s="247">
        <v>4.455849908146388</v>
      </c>
      <c r="AA44" s="248"/>
      <c r="AB44" s="248"/>
      <c r="AC44" s="248"/>
      <c r="AD44" s="258"/>
      <c r="AE44" s="639" t="s">
        <v>496</v>
      </c>
      <c r="AF44" s="2"/>
      <c r="AG44" s="2"/>
      <c r="AH44" s="2"/>
      <c r="AI44" s="2"/>
      <c r="AJ44" s="2"/>
      <c r="AK44" s="2"/>
      <c r="AL44" s="2"/>
      <c r="AM44" s="2"/>
      <c r="AN44" s="2"/>
      <c r="AO44" s="2"/>
      <c r="AP44" s="2"/>
      <c r="AQ44" s="2"/>
      <c r="AR44" s="2"/>
      <c r="AS44" s="2"/>
      <c r="AT44" s="2"/>
      <c r="AU44" s="2"/>
      <c r="AV44" s="2"/>
    </row>
    <row r="45" spans="1:48">
      <c r="A45" s="235" t="s">
        <v>212</v>
      </c>
      <c r="B45" s="236">
        <v>3017712</v>
      </c>
      <c r="C45" s="237">
        <v>1.1564545996700333</v>
      </c>
      <c r="D45" s="238">
        <v>107.07369647947228</v>
      </c>
      <c r="E45" s="238">
        <v>69.21993084712274</v>
      </c>
      <c r="F45" s="239">
        <v>-0.10000000000000009</v>
      </c>
      <c r="G45" s="239">
        <v>6.6864243098197287E-2</v>
      </c>
      <c r="H45" s="239">
        <v>0.18589560554070442</v>
      </c>
      <c r="I45" s="256">
        <v>7661.3723518306788</v>
      </c>
      <c r="J45" s="242"/>
      <c r="K45" s="257">
        <v>1.1256078317400811</v>
      </c>
      <c r="L45" s="257">
        <v>1.1566609020286036</v>
      </c>
      <c r="M45" s="257">
        <v>0.99798867765646992</v>
      </c>
      <c r="N45" s="257">
        <v>1.1282497151250486</v>
      </c>
      <c r="O45" s="257">
        <v>1.2035815150255356</v>
      </c>
      <c r="P45" s="257">
        <v>1.4425498280715523</v>
      </c>
      <c r="Q45" s="257">
        <v>1.4584427683925012</v>
      </c>
      <c r="R45" s="257">
        <v>1.6933687670194975</v>
      </c>
      <c r="S45" s="237">
        <v>1.8670823040716578</v>
      </c>
      <c r="T45" s="237">
        <v>1.4687583864107443</v>
      </c>
      <c r="U45" s="237">
        <v>1.4218342120252569</v>
      </c>
      <c r="V45" s="237">
        <v>1.655475231672408</v>
      </c>
      <c r="W45" s="245">
        <v>1.9105252961466106</v>
      </c>
      <c r="X45" s="245">
        <v>1.8355560071011485</v>
      </c>
      <c r="Y45" s="246">
        <v>1.8160891877664616</v>
      </c>
      <c r="Z45" s="247">
        <v>1.8517467700728785</v>
      </c>
      <c r="AA45" s="248"/>
      <c r="AB45" s="248"/>
      <c r="AC45" s="248"/>
      <c r="AD45" s="258"/>
      <c r="AE45" s="639"/>
      <c r="AF45" s="2"/>
      <c r="AG45" s="2"/>
      <c r="AH45" s="2"/>
      <c r="AI45" s="2"/>
      <c r="AJ45" s="2"/>
      <c r="AK45" s="2"/>
      <c r="AL45" s="2"/>
      <c r="AM45" s="2"/>
      <c r="AN45" s="2"/>
      <c r="AO45" s="2"/>
      <c r="AP45" s="2"/>
      <c r="AQ45" s="2"/>
      <c r="AR45" s="2"/>
      <c r="AS45" s="2"/>
      <c r="AT45" s="2"/>
      <c r="AU45" s="2"/>
      <c r="AV45" s="2"/>
    </row>
    <row r="46" spans="1:48">
      <c r="A46" s="235" t="s">
        <v>379</v>
      </c>
      <c r="B46" s="236">
        <v>103889</v>
      </c>
      <c r="C46" s="237">
        <v>21.888431660673518</v>
      </c>
      <c r="D46" s="259"/>
      <c r="E46" s="259"/>
      <c r="F46" s="255">
        <v>0</v>
      </c>
      <c r="G46" s="255"/>
      <c r="H46" s="255"/>
      <c r="I46" s="720"/>
      <c r="J46" s="242"/>
      <c r="K46" s="243">
        <v>25.526778049263687</v>
      </c>
      <c r="L46" s="243">
        <v>25.361724115658706</v>
      </c>
      <c r="M46" s="243">
        <v>24.95508184641297</v>
      </c>
      <c r="N46" s="243">
        <v>24.888687316394371</v>
      </c>
      <c r="O46" s="243">
        <v>24.490490368840007</v>
      </c>
      <c r="P46" s="243">
        <v>24.944107326728712</v>
      </c>
      <c r="Q46" s="243">
        <v>24.746444510562334</v>
      </c>
      <c r="R46" s="243">
        <v>25.592760180995477</v>
      </c>
      <c r="S46" s="244">
        <v>24.729884944050838</v>
      </c>
      <c r="T46" s="244">
        <v>24.856354026977993</v>
      </c>
      <c r="U46" s="237">
        <v>24.162918196403439</v>
      </c>
      <c r="V46" s="237">
        <v>23.902840998273426</v>
      </c>
      <c r="W46" s="245">
        <v>12.703212133641948</v>
      </c>
      <c r="X46" s="260">
        <v>8.5084287949009454</v>
      </c>
      <c r="Y46" s="246">
        <v>8.6716447651329709</v>
      </c>
      <c r="Z46" s="247">
        <v>8.828287755657545</v>
      </c>
      <c r="AA46" s="248"/>
      <c r="AB46" s="248"/>
      <c r="AC46" s="248"/>
      <c r="AD46" s="258"/>
      <c r="AE46" s="639" t="s">
        <v>496</v>
      </c>
      <c r="AF46" s="2"/>
      <c r="AG46" s="2"/>
      <c r="AH46" s="2"/>
      <c r="AI46" s="2"/>
      <c r="AJ46" s="2"/>
      <c r="AK46" s="2"/>
      <c r="AL46" s="2"/>
      <c r="AM46" s="2"/>
      <c r="AN46" s="2"/>
      <c r="AO46" s="2"/>
      <c r="AP46" s="2"/>
      <c r="AQ46" s="2"/>
      <c r="AR46" s="2"/>
      <c r="AS46" s="2"/>
      <c r="AT46" s="2"/>
      <c r="AU46" s="2"/>
      <c r="AV46" s="2"/>
    </row>
    <row r="47" spans="1:48">
      <c r="A47" s="235" t="s">
        <v>53</v>
      </c>
      <c r="B47" s="236">
        <v>23781169</v>
      </c>
      <c r="C47" s="237">
        <v>15.978441256835122</v>
      </c>
      <c r="D47" s="238">
        <v>124.3219442540596</v>
      </c>
      <c r="E47" s="238">
        <v>274.8709146291265</v>
      </c>
      <c r="F47" s="255">
        <v>1.9711035685366809</v>
      </c>
      <c r="G47" s="240"/>
      <c r="H47" s="240"/>
      <c r="I47" s="241">
        <v>43126.487351136333</v>
      </c>
      <c r="J47" s="241">
        <v>452</v>
      </c>
      <c r="K47" s="257">
        <v>17.186537879183419</v>
      </c>
      <c r="L47" s="257">
        <v>16.719677741719465</v>
      </c>
      <c r="M47" s="257">
        <v>17.356240878512473</v>
      </c>
      <c r="N47" s="257">
        <v>16.888131326839371</v>
      </c>
      <c r="O47" s="257">
        <v>17.012585828273895</v>
      </c>
      <c r="P47" s="257">
        <v>17.155664777296174</v>
      </c>
      <c r="Q47" s="257">
        <v>17.636957565743383</v>
      </c>
      <c r="R47" s="257">
        <v>17.850644337321629</v>
      </c>
      <c r="S47" s="237">
        <v>18.146018108917044</v>
      </c>
      <c r="T47" s="237">
        <v>18.185292254641176</v>
      </c>
      <c r="U47" s="237">
        <v>16.907110510967126</v>
      </c>
      <c r="V47" s="237">
        <v>16.848805533960036</v>
      </c>
      <c r="W47" s="245">
        <v>16.505871150507204</v>
      </c>
      <c r="X47" s="245">
        <v>16.327914005217014</v>
      </c>
      <c r="Y47" s="246">
        <v>16.016235175810397</v>
      </c>
      <c r="Z47" s="247">
        <v>16.097946654468107</v>
      </c>
      <c r="AA47" s="248"/>
      <c r="AB47" s="248"/>
      <c r="AC47" s="248"/>
      <c r="AD47" s="258"/>
      <c r="AE47" s="639" t="s">
        <v>538</v>
      </c>
      <c r="AF47" s="2"/>
      <c r="AG47" s="2"/>
      <c r="AH47" s="2"/>
      <c r="AI47" s="2"/>
      <c r="AJ47" s="2"/>
      <c r="AK47" s="2"/>
      <c r="AL47" s="2"/>
      <c r="AM47" s="2"/>
      <c r="AN47" s="2"/>
      <c r="AO47" s="2"/>
      <c r="AP47" s="2"/>
      <c r="AQ47" s="2"/>
      <c r="AR47" s="2"/>
      <c r="AS47" s="2"/>
      <c r="AT47" s="2"/>
      <c r="AU47" s="2"/>
      <c r="AV47" s="2"/>
    </row>
    <row r="48" spans="1:48">
      <c r="A48" s="235" t="s">
        <v>71</v>
      </c>
      <c r="B48" s="236">
        <v>8611088</v>
      </c>
      <c r="C48" s="237">
        <v>7.6078896383935897</v>
      </c>
      <c r="D48" s="238">
        <v>133.79314582943809</v>
      </c>
      <c r="E48" s="238">
        <v>144.14139293652752</v>
      </c>
      <c r="F48" s="239">
        <v>1.1000000000000065</v>
      </c>
      <c r="G48" s="240"/>
      <c r="H48" s="240"/>
      <c r="I48" s="241">
        <v>45817.250533327635</v>
      </c>
      <c r="J48" s="242">
        <v>71</v>
      </c>
      <c r="K48" s="243">
        <v>7.7491486683127864</v>
      </c>
      <c r="L48" s="243">
        <v>8.1660213076046837</v>
      </c>
      <c r="M48" s="243">
        <v>8.2723785835534631</v>
      </c>
      <c r="N48" s="243">
        <v>8.8610855511404836</v>
      </c>
      <c r="O48" s="243">
        <v>8.8291468662498112</v>
      </c>
      <c r="P48" s="243">
        <v>9.0127901296927782</v>
      </c>
      <c r="Q48" s="243">
        <v>8.7201580041992415</v>
      </c>
      <c r="R48" s="243">
        <v>8.3982165242378173</v>
      </c>
      <c r="S48" s="244">
        <v>8.279943894703548</v>
      </c>
      <c r="T48" s="244">
        <v>7.5494888547404901</v>
      </c>
      <c r="U48" s="237">
        <v>8.1039576708239842</v>
      </c>
      <c r="V48" s="237">
        <v>7.7701761144986747</v>
      </c>
      <c r="W48" s="245">
        <v>7.3779912695043217</v>
      </c>
      <c r="X48" s="245">
        <v>7.3540344659836379</v>
      </c>
      <c r="Y48" s="246">
        <v>6.9799354375672316</v>
      </c>
      <c r="Z48" s="247">
        <v>7.147674685508755</v>
      </c>
      <c r="AA48" s="248"/>
      <c r="AB48" s="248"/>
      <c r="AC48" s="248"/>
      <c r="AD48" s="258"/>
      <c r="AE48" s="639"/>
      <c r="AF48" s="2"/>
      <c r="AG48" s="2"/>
      <c r="AH48" s="2"/>
      <c r="AI48" s="2"/>
      <c r="AJ48" s="2"/>
      <c r="AK48" s="2"/>
      <c r="AL48" s="2"/>
      <c r="AM48" s="2"/>
      <c r="AN48" s="2"/>
      <c r="AO48" s="2"/>
      <c r="AP48" s="2"/>
      <c r="AQ48" s="2"/>
      <c r="AR48" s="2"/>
      <c r="AS48" s="2"/>
      <c r="AT48" s="2"/>
      <c r="AU48" s="2"/>
      <c r="AV48" s="2"/>
    </row>
    <row r="49" spans="1:48">
      <c r="A49" s="235" t="s">
        <v>228</v>
      </c>
      <c r="B49" s="236">
        <v>9651349</v>
      </c>
      <c r="C49" s="237">
        <v>5.6469630262295381</v>
      </c>
      <c r="D49" s="238">
        <v>100.44162010481701</v>
      </c>
      <c r="E49" s="238">
        <v>62.268502510908043</v>
      </c>
      <c r="F49" s="239">
        <v>3.5000000000000004</v>
      </c>
      <c r="G49" s="240"/>
      <c r="H49" s="240"/>
      <c r="I49" s="241">
        <v>15824.811499826303</v>
      </c>
      <c r="J49" s="242"/>
      <c r="K49" s="257">
        <v>3.6632716248788615</v>
      </c>
      <c r="L49" s="257">
        <v>3.5442035703718315</v>
      </c>
      <c r="M49" s="257">
        <v>3.6209795703595842</v>
      </c>
      <c r="N49" s="257">
        <v>3.7151280649979963</v>
      </c>
      <c r="O49" s="257">
        <v>3.860069102510082</v>
      </c>
      <c r="P49" s="257">
        <v>4.0884543932505943</v>
      </c>
      <c r="Q49" s="257">
        <v>4.6125232334066038</v>
      </c>
      <c r="R49" s="257">
        <v>3.5524314497803364</v>
      </c>
      <c r="S49" s="237">
        <v>4.0480690143095144</v>
      </c>
      <c r="T49" s="237">
        <v>3.5627511178583173</v>
      </c>
      <c r="U49" s="237">
        <v>3.3854539462436324</v>
      </c>
      <c r="V49" s="237">
        <v>3.6431969102641837</v>
      </c>
      <c r="W49" s="245">
        <v>3.8217480096353356</v>
      </c>
      <c r="X49" s="260">
        <v>3.7819722430154359</v>
      </c>
      <c r="Y49" s="246">
        <v>3.908725647675996</v>
      </c>
      <c r="Z49" s="247">
        <v>3.9718024802283298</v>
      </c>
      <c r="AA49" s="248"/>
      <c r="AB49" s="248"/>
      <c r="AC49" s="248"/>
      <c r="AD49" s="258"/>
      <c r="AE49" s="639" t="s">
        <v>540</v>
      </c>
      <c r="AF49" s="2"/>
      <c r="AG49" s="2"/>
      <c r="AH49" s="2"/>
      <c r="AI49" s="2"/>
      <c r="AJ49" s="2"/>
      <c r="AK49" s="2"/>
      <c r="AL49" s="2"/>
      <c r="AM49" s="2"/>
      <c r="AN49" s="2"/>
      <c r="AO49" s="2"/>
      <c r="AP49" s="2"/>
      <c r="AQ49" s="2"/>
      <c r="AR49" s="2"/>
      <c r="AS49" s="2"/>
      <c r="AT49" s="2"/>
      <c r="AU49" s="2"/>
      <c r="AV49" s="2"/>
    </row>
    <row r="50" spans="1:48">
      <c r="A50" s="235" t="s">
        <v>138</v>
      </c>
      <c r="B50" s="236">
        <v>388019</v>
      </c>
      <c r="C50" s="237">
        <v>6.1650975698874761</v>
      </c>
      <c r="D50" s="238">
        <v>93.535362939907188</v>
      </c>
      <c r="E50" s="238">
        <v>169.14450647551686</v>
      </c>
      <c r="F50" s="255">
        <v>1.8620365559227782E-2</v>
      </c>
      <c r="G50" s="255"/>
      <c r="H50" s="255"/>
      <c r="I50" s="241">
        <v>23140.244391091677</v>
      </c>
      <c r="J50" s="242"/>
      <c r="K50" s="243">
        <v>5.5964094249238814</v>
      </c>
      <c r="L50" s="243">
        <v>5.1731950464804806</v>
      </c>
      <c r="M50" s="243">
        <v>5.0959666203059806</v>
      </c>
      <c r="N50" s="243">
        <v>4.8039980111288116</v>
      </c>
      <c r="O50" s="243">
        <v>5.3391372826231871</v>
      </c>
      <c r="P50" s="243">
        <v>5.2860653073869459</v>
      </c>
      <c r="Q50" s="243">
        <v>4.9536957900661402</v>
      </c>
      <c r="R50" s="243">
        <v>4.9351631366888817</v>
      </c>
      <c r="S50" s="244">
        <v>4.288490391207934</v>
      </c>
      <c r="T50" s="244">
        <v>4.6267320593043575</v>
      </c>
      <c r="U50" s="237">
        <v>6.8237341684449744</v>
      </c>
      <c r="V50" s="237">
        <v>5.1955899877560254</v>
      </c>
      <c r="W50" s="245">
        <v>5.1459015865172884</v>
      </c>
      <c r="X50" s="260">
        <v>8.223226171855357</v>
      </c>
      <c r="Y50" s="246">
        <v>8.3000560769258005</v>
      </c>
      <c r="Z50" s="247">
        <v>8.3776699743891765</v>
      </c>
      <c r="AA50" s="248"/>
      <c r="AB50" s="248"/>
      <c r="AC50" s="248"/>
      <c r="AD50" s="258"/>
      <c r="AE50" s="639"/>
      <c r="AF50" s="2"/>
      <c r="AG50" s="2"/>
      <c r="AH50" s="2"/>
      <c r="AI50" s="2"/>
      <c r="AJ50" s="2"/>
      <c r="AK50" s="2"/>
      <c r="AL50" s="2"/>
      <c r="AM50" s="2"/>
      <c r="AN50" s="2"/>
      <c r="AO50" s="2"/>
      <c r="AP50" s="2"/>
      <c r="AQ50" s="2"/>
      <c r="AR50" s="2"/>
      <c r="AS50" s="2"/>
      <c r="AT50" s="2"/>
      <c r="AU50" s="2"/>
      <c r="AV50" s="2"/>
    </row>
    <row r="51" spans="1:48">
      <c r="A51" s="235" t="s">
        <v>51</v>
      </c>
      <c r="B51" s="236">
        <v>1377237</v>
      </c>
      <c r="C51" s="237">
        <v>26.335759161918908</v>
      </c>
      <c r="D51" s="238">
        <v>84.768384033041727</v>
      </c>
      <c r="E51" s="238">
        <v>100.25067918004446</v>
      </c>
      <c r="F51" s="239">
        <v>0.93664448152130131</v>
      </c>
      <c r="G51" s="240"/>
      <c r="H51" s="240"/>
      <c r="I51" s="241">
        <v>44177.024335845788</v>
      </c>
      <c r="J51" s="242"/>
      <c r="K51" s="257">
        <v>27.933772709209652</v>
      </c>
      <c r="L51" s="257">
        <v>20.025920537406478</v>
      </c>
      <c r="M51" s="257">
        <v>21.624401508206212</v>
      </c>
      <c r="N51" s="257">
        <v>21.606003190672205</v>
      </c>
      <c r="O51" s="257">
        <v>21.653265081579082</v>
      </c>
      <c r="P51" s="257">
        <v>22.135780967781375</v>
      </c>
      <c r="Q51" s="257">
        <v>19.998384367479868</v>
      </c>
      <c r="R51" s="257">
        <v>25.980018858955276</v>
      </c>
      <c r="S51" s="237">
        <v>26.516768135568306</v>
      </c>
      <c r="T51" s="237">
        <v>22.796404333650298</v>
      </c>
      <c r="U51" s="237">
        <v>23.082300353835944</v>
      </c>
      <c r="V51" s="237">
        <v>22.466307405586772</v>
      </c>
      <c r="W51" s="245">
        <v>21.793153301234199</v>
      </c>
      <c r="X51" s="245">
        <v>23.663199269023075</v>
      </c>
      <c r="Y51" s="246">
        <v>22.874827008925379</v>
      </c>
      <c r="Z51" s="247">
        <v>24.06175223103363</v>
      </c>
      <c r="AA51" s="248"/>
      <c r="AB51" s="248"/>
      <c r="AC51" s="248"/>
      <c r="AD51" s="258"/>
      <c r="AE51" s="639" t="s">
        <v>538</v>
      </c>
      <c r="AF51" s="2"/>
      <c r="AG51" s="2"/>
      <c r="AH51" s="2"/>
      <c r="AI51" s="2"/>
      <c r="AJ51" s="2"/>
      <c r="AK51" s="2"/>
      <c r="AL51" s="2"/>
      <c r="AM51" s="2"/>
      <c r="AN51" s="2"/>
      <c r="AO51" s="2"/>
      <c r="AP51" s="2"/>
      <c r="AQ51" s="2"/>
      <c r="AR51" s="2"/>
      <c r="AS51" s="2"/>
      <c r="AT51" s="2"/>
      <c r="AU51" s="2"/>
      <c r="AV51" s="2"/>
    </row>
    <row r="52" spans="1:48">
      <c r="A52" s="235" t="s">
        <v>229</v>
      </c>
      <c r="B52" s="236">
        <v>160995642</v>
      </c>
      <c r="C52" s="237">
        <v>0.17497610879698794</v>
      </c>
      <c r="D52" s="238">
        <v>69.340478176520719</v>
      </c>
      <c r="E52" s="238">
        <v>32.56306083806701</v>
      </c>
      <c r="F52" s="239">
        <v>-9.2455720319760903E-2</v>
      </c>
      <c r="G52" s="240"/>
      <c r="H52" s="240"/>
      <c r="I52" s="241">
        <v>2850.7466198343977</v>
      </c>
      <c r="J52" s="242"/>
      <c r="K52" s="257">
        <v>0.21211337026370641</v>
      </c>
      <c r="L52" s="257">
        <v>0.24242052748689036</v>
      </c>
      <c r="M52" s="257">
        <v>0.24722799471499551</v>
      </c>
      <c r="N52" s="257">
        <v>0.25716700759697458</v>
      </c>
      <c r="O52" s="257">
        <v>0.26748250007991126</v>
      </c>
      <c r="P52" s="257">
        <v>0.27598565588538987</v>
      </c>
      <c r="Q52" s="257">
        <v>0.30037672526280484</v>
      </c>
      <c r="R52" s="257">
        <v>0.30268249329518054</v>
      </c>
      <c r="S52" s="237">
        <v>0.33401776711002995</v>
      </c>
      <c r="T52" s="237">
        <v>0.35875982840321174</v>
      </c>
      <c r="U52" s="237">
        <v>0.39535888564627647</v>
      </c>
      <c r="V52" s="237">
        <v>0.41405984547683961</v>
      </c>
      <c r="W52" s="245">
        <v>0.43427838960087611</v>
      </c>
      <c r="X52" s="260">
        <v>0.43837703239085268</v>
      </c>
      <c r="Y52" s="246">
        <v>0.45080675548973648</v>
      </c>
      <c r="Z52" s="247">
        <v>0.47487877009402013</v>
      </c>
      <c r="AA52" s="248"/>
      <c r="AB52" s="248"/>
      <c r="AC52" s="248"/>
      <c r="AD52" s="258"/>
      <c r="AE52" s="639" t="s">
        <v>540</v>
      </c>
      <c r="AF52" s="2"/>
      <c r="AG52" s="2"/>
      <c r="AH52" s="2"/>
      <c r="AI52" s="2"/>
      <c r="AJ52" s="2"/>
      <c r="AK52" s="2"/>
      <c r="AL52" s="2"/>
      <c r="AM52" s="2"/>
      <c r="AN52" s="2"/>
      <c r="AO52" s="2"/>
      <c r="AP52" s="2"/>
      <c r="AQ52" s="2"/>
      <c r="AR52" s="2"/>
      <c r="AS52" s="2"/>
      <c r="AT52" s="2"/>
      <c r="AU52" s="2"/>
      <c r="AV52" s="2"/>
    </row>
    <row r="53" spans="1:48">
      <c r="A53" s="235" t="s">
        <v>122</v>
      </c>
      <c r="B53" s="236">
        <v>284215</v>
      </c>
      <c r="C53" s="237">
        <v>3.7979930948369778</v>
      </c>
      <c r="D53" s="238">
        <v>88.212342600103966</v>
      </c>
      <c r="E53" s="238">
        <v>85.223795071637326</v>
      </c>
      <c r="F53" s="255">
        <v>7.5518008774933299E-5</v>
      </c>
      <c r="G53" s="255"/>
      <c r="H53" s="255"/>
      <c r="I53" s="242">
        <v>15703.456750530182</v>
      </c>
      <c r="J53" s="242"/>
      <c r="K53" s="257">
        <v>4.3994396637982787</v>
      </c>
      <c r="L53" s="257">
        <v>4.5074809927369719</v>
      </c>
      <c r="M53" s="257">
        <v>4.521307357106811</v>
      </c>
      <c r="N53" s="257">
        <v>4.6563554824231161</v>
      </c>
      <c r="O53" s="257">
        <v>4.7361209267240589</v>
      </c>
      <c r="P53" s="257">
        <v>4.9341308624043387</v>
      </c>
      <c r="Q53" s="257">
        <v>4.9823152995927869</v>
      </c>
      <c r="R53" s="257">
        <v>4.9356808157767045</v>
      </c>
      <c r="S53" s="237">
        <v>5.8398860501595662</v>
      </c>
      <c r="T53" s="237">
        <v>5.8025899032556936</v>
      </c>
      <c r="U53" s="237">
        <v>5.2817295379266431</v>
      </c>
      <c r="V53" s="237">
        <v>5.4450360296790468</v>
      </c>
      <c r="W53" s="245">
        <v>5.2179274096171602</v>
      </c>
      <c r="X53" s="260">
        <v>5.1230606400639997</v>
      </c>
      <c r="Y53" s="246">
        <v>5.2288603313925757</v>
      </c>
      <c r="Z53" s="247">
        <v>5.320263932873508</v>
      </c>
      <c r="AA53" s="248"/>
      <c r="AB53" s="248"/>
      <c r="AC53" s="248"/>
      <c r="AD53" s="258"/>
      <c r="AE53" s="639"/>
      <c r="AF53" s="2"/>
      <c r="AG53" s="2"/>
      <c r="AH53" s="2"/>
      <c r="AI53" s="2"/>
      <c r="AJ53" s="2"/>
      <c r="AK53" s="2"/>
      <c r="AL53" s="2"/>
      <c r="AM53" s="2"/>
      <c r="AN53" s="2"/>
      <c r="AO53" s="2"/>
      <c r="AP53" s="2"/>
      <c r="AQ53" s="2"/>
      <c r="AR53" s="2"/>
      <c r="AS53" s="2"/>
      <c r="AT53" s="2"/>
      <c r="AU53" s="2"/>
      <c r="AV53" s="2"/>
    </row>
    <row r="54" spans="1:48">
      <c r="A54" s="235" t="s">
        <v>162</v>
      </c>
      <c r="B54" s="254">
        <v>9513000</v>
      </c>
      <c r="C54" s="237">
        <v>7.0366358275150542</v>
      </c>
      <c r="D54" s="238">
        <v>115.46141466315362</v>
      </c>
      <c r="E54" s="238">
        <v>137.72952169259898</v>
      </c>
      <c r="F54" s="239">
        <v>4.0999999999999979</v>
      </c>
      <c r="G54" s="240"/>
      <c r="H54" s="240"/>
      <c r="I54" s="241">
        <v>16865.580653782352</v>
      </c>
      <c r="J54" s="242"/>
      <c r="K54" s="257">
        <v>5.3716693653173424</v>
      </c>
      <c r="L54" s="257">
        <v>5.3099951651893633</v>
      </c>
      <c r="M54" s="257">
        <v>5.3078787633046121</v>
      </c>
      <c r="N54" s="257">
        <v>5.4595357762580381</v>
      </c>
      <c r="O54" s="257">
        <v>5.9723576567317584</v>
      </c>
      <c r="P54" s="257">
        <v>6.1180420159370801</v>
      </c>
      <c r="Q54" s="257">
        <v>6.4577809246147435</v>
      </c>
      <c r="R54" s="257">
        <v>6.3257656903765689</v>
      </c>
      <c r="S54" s="237">
        <v>6.6177346767422334</v>
      </c>
      <c r="T54" s="237">
        <v>6.3756760281897549</v>
      </c>
      <c r="U54" s="237">
        <v>6.5971304531085355</v>
      </c>
      <c r="V54" s="237">
        <v>6.714174601498998</v>
      </c>
      <c r="W54" s="245">
        <v>6.6748757396449703</v>
      </c>
      <c r="X54" s="245">
        <v>6.7311388125924365</v>
      </c>
      <c r="Y54" s="246">
        <v>6.7992640593775491</v>
      </c>
      <c r="Z54" s="247">
        <v>6.391349720945005</v>
      </c>
      <c r="AA54" s="248"/>
      <c r="AB54" s="248"/>
      <c r="AC54" s="248"/>
      <c r="AD54" s="258"/>
      <c r="AE54" s="639"/>
      <c r="AF54" s="2"/>
      <c r="AG54" s="2"/>
      <c r="AH54" s="2"/>
      <c r="AI54" s="2"/>
      <c r="AJ54" s="2"/>
      <c r="AK54" s="2"/>
      <c r="AL54" s="2"/>
      <c r="AM54" s="2"/>
      <c r="AN54" s="2"/>
      <c r="AO54" s="2"/>
      <c r="AP54" s="2"/>
      <c r="AQ54" s="2"/>
      <c r="AR54" s="2"/>
      <c r="AS54" s="2"/>
      <c r="AT54" s="2"/>
      <c r="AU54" s="2"/>
      <c r="AV54" s="2"/>
    </row>
    <row r="55" spans="1:48">
      <c r="A55" s="235" t="s">
        <v>69</v>
      </c>
      <c r="B55" s="254">
        <v>11285721</v>
      </c>
      <c r="C55" s="237">
        <v>11.137488640464531</v>
      </c>
      <c r="D55" s="238">
        <v>115.83242792379455</v>
      </c>
      <c r="E55" s="238">
        <v>221.14452128097471</v>
      </c>
      <c r="F55" s="239">
        <v>0.69439902328130809</v>
      </c>
      <c r="G55" s="239">
        <v>1.0409230460387087</v>
      </c>
      <c r="H55" s="239">
        <v>0.9808714512361093</v>
      </c>
      <c r="I55" s="241">
        <v>42400.277510699409</v>
      </c>
      <c r="J55" s="242">
        <v>307</v>
      </c>
      <c r="K55" s="243">
        <v>11.220480624314108</v>
      </c>
      <c r="L55" s="243">
        <v>11.124606938950496</v>
      </c>
      <c r="M55" s="243">
        <v>10.376998650412256</v>
      </c>
      <c r="N55" s="243">
        <v>10.873211436283633</v>
      </c>
      <c r="O55" s="243">
        <v>10.65256814107712</v>
      </c>
      <c r="P55" s="243">
        <v>10.346921163355812</v>
      </c>
      <c r="Q55" s="243">
        <v>10.142734356735209</v>
      </c>
      <c r="R55" s="243">
        <v>9.7368049163819794</v>
      </c>
      <c r="S55" s="244">
        <v>9.7440066375517471</v>
      </c>
      <c r="T55" s="244">
        <v>9.2787004076231057</v>
      </c>
      <c r="U55" s="237">
        <v>9.8590013142529784</v>
      </c>
      <c r="V55" s="237">
        <v>8.9462970901570493</v>
      </c>
      <c r="W55" s="245">
        <v>8.2780599925630689</v>
      </c>
      <c r="X55" s="245">
        <v>8.3647903743752572</v>
      </c>
      <c r="Y55" s="246">
        <v>7.8969644309699998</v>
      </c>
      <c r="Z55" s="247">
        <v>8.1533895822864757</v>
      </c>
      <c r="AA55" s="248"/>
      <c r="AB55" s="248"/>
      <c r="AC55" s="248"/>
      <c r="AD55" s="258"/>
      <c r="AE55" s="639"/>
      <c r="AF55" s="2"/>
      <c r="AG55" s="2"/>
      <c r="AH55" s="2"/>
      <c r="AI55" s="2"/>
      <c r="AJ55" s="2"/>
      <c r="AK55" s="2"/>
      <c r="AL55" s="2"/>
      <c r="AM55" s="2"/>
      <c r="AN55" s="2"/>
      <c r="AO55" s="2"/>
      <c r="AP55" s="2"/>
      <c r="AQ55" s="2"/>
      <c r="AR55" s="2"/>
      <c r="AS55" s="2"/>
      <c r="AT55" s="2"/>
      <c r="AU55" s="2"/>
      <c r="AV55" s="2"/>
    </row>
    <row r="56" spans="1:48">
      <c r="A56" s="235" t="s">
        <v>380</v>
      </c>
      <c r="B56" s="254">
        <v>359287</v>
      </c>
      <c r="C56" s="237">
        <v>1.7210728216212607</v>
      </c>
      <c r="D56" s="238">
        <v>106.24202093259269</v>
      </c>
      <c r="E56" s="259"/>
      <c r="F56" s="239">
        <v>-10.281649832880221</v>
      </c>
      <c r="G56" s="240"/>
      <c r="H56" s="240"/>
      <c r="I56" s="241">
        <v>8072.9892829586679</v>
      </c>
      <c r="J56" s="242"/>
      <c r="K56" s="243">
        <v>1.6741282266934074</v>
      </c>
      <c r="L56" s="243">
        <v>1.6093556976967633</v>
      </c>
      <c r="M56" s="243">
        <v>1.3973959008703214</v>
      </c>
      <c r="N56" s="243">
        <v>1.4294844165688212</v>
      </c>
      <c r="O56" s="243">
        <v>1.4332977162830287</v>
      </c>
      <c r="P56" s="243">
        <v>1.4615696892462908</v>
      </c>
      <c r="Q56" s="243">
        <v>1.4870181013994792</v>
      </c>
      <c r="R56" s="243">
        <v>1.5348371162488312</v>
      </c>
      <c r="S56" s="244">
        <v>1.2565773357503307</v>
      </c>
      <c r="T56" s="244">
        <v>1.377246157521701</v>
      </c>
      <c r="U56" s="237">
        <v>1.6747292519798886</v>
      </c>
      <c r="V56" s="237">
        <v>1.814230557757911</v>
      </c>
      <c r="W56" s="245">
        <v>1.4255242688747189</v>
      </c>
      <c r="X56" s="260">
        <v>1.5009718384743445</v>
      </c>
      <c r="Y56" s="246">
        <v>1.5052709935547659</v>
      </c>
      <c r="Z56" s="247">
        <v>1.5061314935637946</v>
      </c>
      <c r="AA56" s="248"/>
      <c r="AB56" s="248"/>
      <c r="AC56" s="248"/>
      <c r="AD56" s="258"/>
      <c r="AE56" s="639" t="s">
        <v>496</v>
      </c>
      <c r="AF56" s="2"/>
      <c r="AG56" s="2"/>
      <c r="AH56" s="2"/>
      <c r="AI56" s="2"/>
      <c r="AJ56" s="2"/>
      <c r="AK56" s="2"/>
      <c r="AL56" s="2"/>
      <c r="AM56" s="2"/>
      <c r="AN56" s="2"/>
      <c r="AO56" s="2"/>
      <c r="AP56" s="2"/>
      <c r="AQ56" s="2"/>
      <c r="AR56" s="2"/>
      <c r="AS56" s="2"/>
      <c r="AT56" s="2"/>
      <c r="AU56" s="2"/>
      <c r="AV56" s="2"/>
    </row>
    <row r="57" spans="1:48">
      <c r="A57" s="235" t="s">
        <v>230</v>
      </c>
      <c r="B57" s="254">
        <v>10879829</v>
      </c>
      <c r="C57" s="237">
        <v>0.19222290340754453</v>
      </c>
      <c r="D57" s="238">
        <v>76.657754391073084</v>
      </c>
      <c r="E57" s="238">
        <v>62.008808759364456</v>
      </c>
      <c r="F57" s="239">
        <v>-13.100000000000001</v>
      </c>
      <c r="G57" s="240"/>
      <c r="H57" s="240"/>
      <c r="I57" s="241">
        <v>1954.1301767117914</v>
      </c>
      <c r="J57" s="242"/>
      <c r="K57" s="257">
        <v>0.22987766078229294</v>
      </c>
      <c r="L57" s="257">
        <v>0.25278083588772043</v>
      </c>
      <c r="M57" s="257">
        <v>0.28018337517788883</v>
      </c>
      <c r="N57" s="257">
        <v>0.30685962538749001</v>
      </c>
      <c r="O57" s="257">
        <v>0.3163246914346905</v>
      </c>
      <c r="P57" s="257">
        <v>0.29240847569442663</v>
      </c>
      <c r="Q57" s="257">
        <v>0.45823231640757262</v>
      </c>
      <c r="R57" s="257">
        <v>0.51587635084007288</v>
      </c>
      <c r="S57" s="237">
        <v>0.49119961219253305</v>
      </c>
      <c r="T57" s="237">
        <v>0.50394471063789548</v>
      </c>
      <c r="U57" s="237">
        <v>0.53477813093401139</v>
      </c>
      <c r="V57" s="237">
        <v>0.54214091654582586</v>
      </c>
      <c r="W57" s="245">
        <v>0.54797074407112112</v>
      </c>
      <c r="X57" s="260">
        <v>0.56119490435789465</v>
      </c>
      <c r="Y57" s="246">
        <v>0.5434006889804035</v>
      </c>
      <c r="Z57" s="247">
        <v>0.53986933410143001</v>
      </c>
      <c r="AA57" s="248"/>
      <c r="AB57" s="248"/>
      <c r="AC57" s="248"/>
      <c r="AD57" s="258"/>
      <c r="AE57" s="639" t="s">
        <v>540</v>
      </c>
      <c r="AF57" s="2"/>
      <c r="AG57" s="2"/>
      <c r="AH57" s="2"/>
      <c r="AI57" s="2"/>
      <c r="AJ57" s="2"/>
      <c r="AK57" s="2"/>
      <c r="AL57" s="2"/>
      <c r="AM57" s="2"/>
      <c r="AN57" s="262"/>
      <c r="AO57" s="263"/>
      <c r="AP57" s="264"/>
      <c r="AQ57" s="264"/>
      <c r="AR57" s="153"/>
      <c r="AS57" s="153"/>
      <c r="AT57" s="2"/>
      <c r="AU57" s="2"/>
      <c r="AV57" s="2"/>
    </row>
    <row r="58" spans="1:48">
      <c r="A58" s="235" t="s">
        <v>381</v>
      </c>
      <c r="B58" s="254">
        <v>65235</v>
      </c>
      <c r="C58" s="237">
        <v>7.836059977009012</v>
      </c>
      <c r="D58" s="259"/>
      <c r="E58" s="259"/>
      <c r="F58" s="255">
        <v>0</v>
      </c>
      <c r="G58" s="255"/>
      <c r="H58" s="255"/>
      <c r="I58" s="241">
        <v>54486.546527824881</v>
      </c>
      <c r="J58" s="242"/>
      <c r="K58" s="257">
        <v>7.5255607846942567</v>
      </c>
      <c r="L58" s="257">
        <v>7.4447715346217844</v>
      </c>
      <c r="M58" s="257">
        <v>7.8624109867751786</v>
      </c>
      <c r="N58" s="257">
        <v>7.4061113304382156</v>
      </c>
      <c r="O58" s="257">
        <v>7.1279573266394731</v>
      </c>
      <c r="P58" s="257">
        <v>6.1681578701250119</v>
      </c>
      <c r="Q58" s="257">
        <v>8.0636052260434266</v>
      </c>
      <c r="R58" s="257">
        <v>11.236838860806312</v>
      </c>
      <c r="S58" s="237">
        <v>9.9356242244113187</v>
      </c>
      <c r="T58" s="237">
        <v>6.9220549698336278</v>
      </c>
      <c r="U58" s="237">
        <v>8.7768564584484974</v>
      </c>
      <c r="V58" s="237">
        <v>6.1289882906883095</v>
      </c>
      <c r="W58" s="245">
        <v>6.8419395660359887</v>
      </c>
      <c r="X58" s="260">
        <v>5.5804679928001111</v>
      </c>
      <c r="Y58" s="246">
        <v>5.7004673634493965</v>
      </c>
      <c r="Z58" s="247">
        <v>5.8237493271415683</v>
      </c>
      <c r="AA58" s="248"/>
      <c r="AB58" s="248"/>
      <c r="AC58" s="248"/>
      <c r="AD58" s="258"/>
      <c r="AE58" s="639" t="s">
        <v>496</v>
      </c>
      <c r="AF58" s="2"/>
      <c r="AG58" s="2"/>
      <c r="AH58" s="2"/>
      <c r="AI58" s="2"/>
      <c r="AJ58" s="2"/>
      <c r="AK58" s="2"/>
      <c r="AL58" s="2"/>
      <c r="AM58" s="2"/>
      <c r="AN58" s="262"/>
      <c r="AO58" s="263"/>
      <c r="AP58" s="264"/>
      <c r="AQ58" s="264"/>
      <c r="AR58" s="153"/>
      <c r="AS58" s="153"/>
      <c r="AT58" s="2"/>
      <c r="AU58" s="2"/>
      <c r="AV58" s="2"/>
    </row>
    <row r="59" spans="1:48">
      <c r="A59" s="235" t="s">
        <v>231</v>
      </c>
      <c r="B59" s="254">
        <v>774830</v>
      </c>
      <c r="C59" s="237">
        <v>0.50113580924471446</v>
      </c>
      <c r="D59" s="238">
        <v>106.97682814438296</v>
      </c>
      <c r="E59" s="238">
        <v>162.84543508685269</v>
      </c>
      <c r="F59" s="239">
        <v>6.4999999999999947</v>
      </c>
      <c r="G59" s="240"/>
      <c r="H59" s="240"/>
      <c r="I59" s="241">
        <v>7118.708092077748</v>
      </c>
      <c r="J59" s="242"/>
      <c r="K59" s="257">
        <v>0.70138447004273408</v>
      </c>
      <c r="L59" s="257">
        <v>0.66241494256040112</v>
      </c>
      <c r="M59" s="257">
        <v>0.69799689516243579</v>
      </c>
      <c r="N59" s="257">
        <v>0.61217829137968516</v>
      </c>
      <c r="O59" s="257">
        <v>0.48527123227194968</v>
      </c>
      <c r="P59" s="257">
        <v>0.60770037609630767</v>
      </c>
      <c r="Q59" s="257">
        <v>0.58784861752534034</v>
      </c>
      <c r="R59" s="257">
        <v>0.57529667439993781</v>
      </c>
      <c r="S59" s="237">
        <v>0.60628210477848599</v>
      </c>
      <c r="T59" s="237">
        <v>0.54869672096407329</v>
      </c>
      <c r="U59" s="237">
        <v>0.67659105361223804</v>
      </c>
      <c r="V59" s="237">
        <v>1.0007565763418305</v>
      </c>
      <c r="W59" s="245">
        <v>1.0986418111336258</v>
      </c>
      <c r="X59" s="260">
        <v>1.1701308046120187</v>
      </c>
      <c r="Y59" s="246">
        <v>1.2085307049619125</v>
      </c>
      <c r="Z59" s="247">
        <v>1.2067847876420148</v>
      </c>
      <c r="AA59" s="248"/>
      <c r="AB59" s="248"/>
      <c r="AC59" s="248"/>
      <c r="AD59" s="258"/>
      <c r="AE59" s="639" t="s">
        <v>540</v>
      </c>
      <c r="AF59" s="2"/>
      <c r="AG59" s="2"/>
      <c r="AH59" s="2"/>
      <c r="AI59" s="2"/>
      <c r="AJ59" s="2"/>
      <c r="AK59" s="2"/>
      <c r="AL59" s="2"/>
      <c r="AM59" s="2"/>
      <c r="AN59" s="262"/>
      <c r="AO59" s="263"/>
      <c r="AP59" s="264"/>
      <c r="AQ59" s="264"/>
      <c r="AR59" s="153"/>
      <c r="AS59" s="153"/>
      <c r="AT59" s="2"/>
      <c r="AU59" s="2"/>
      <c r="AV59" s="2"/>
    </row>
    <row r="60" spans="1:48">
      <c r="A60" s="235" t="s">
        <v>204</v>
      </c>
      <c r="B60" s="254">
        <v>10724705</v>
      </c>
      <c r="C60" s="237">
        <v>1.1595543545425138</v>
      </c>
      <c r="D60" s="238">
        <v>93.916906907592761</v>
      </c>
      <c r="E60" s="238">
        <v>128.14863752366838</v>
      </c>
      <c r="F60" s="239">
        <v>-11.623630301270449</v>
      </c>
      <c r="G60" s="240"/>
      <c r="H60" s="240"/>
      <c r="I60" s="241">
        <v>6104.1776506389178</v>
      </c>
      <c r="J60" s="242"/>
      <c r="K60" s="257">
        <v>1.2249196355853917</v>
      </c>
      <c r="L60" s="257">
        <v>1.1552988814763188</v>
      </c>
      <c r="M60" s="257">
        <v>1.1047032343453853</v>
      </c>
      <c r="N60" s="257">
        <v>1.6023517607560138</v>
      </c>
      <c r="O60" s="257">
        <v>1.4577978398124833</v>
      </c>
      <c r="P60" s="257">
        <v>1.3342390830872712</v>
      </c>
      <c r="Q60" s="257">
        <v>1.6205779274604144</v>
      </c>
      <c r="R60" s="257">
        <v>1.305095111127681</v>
      </c>
      <c r="S60" s="237">
        <v>1.3778287226679899</v>
      </c>
      <c r="T60" s="237">
        <v>1.4323647817728391</v>
      </c>
      <c r="U60" s="237">
        <v>1.5316161276516158</v>
      </c>
      <c r="V60" s="237">
        <v>1.600735366638494</v>
      </c>
      <c r="W60" s="245">
        <v>1.8340107915390551</v>
      </c>
      <c r="X60" s="245">
        <v>1.8929617898426441</v>
      </c>
      <c r="Y60" s="246">
        <v>1.9259697602878891</v>
      </c>
      <c r="Z60" s="247">
        <v>1.9204052898170723</v>
      </c>
      <c r="AA60" s="248"/>
      <c r="AB60" s="248"/>
      <c r="AC60" s="248"/>
      <c r="AD60" s="258"/>
      <c r="AE60" s="639"/>
      <c r="AF60" s="2"/>
      <c r="AG60" s="2"/>
      <c r="AH60" s="2"/>
      <c r="AI60" s="2"/>
      <c r="AJ60" s="2"/>
      <c r="AK60" s="2"/>
      <c r="AL60" s="2"/>
      <c r="AM60" s="2"/>
      <c r="AN60" s="262"/>
      <c r="AO60" s="263"/>
      <c r="AP60" s="264"/>
      <c r="AQ60" s="264"/>
      <c r="AR60" s="153"/>
      <c r="AS60" s="153"/>
      <c r="AT60" s="2"/>
      <c r="AU60" s="2"/>
      <c r="AV60" s="2"/>
    </row>
    <row r="61" spans="1:48">
      <c r="A61" s="235" t="s">
        <v>382</v>
      </c>
      <c r="B61" s="254">
        <v>3810416</v>
      </c>
      <c r="C61" s="237">
        <v>2.4720928892790996</v>
      </c>
      <c r="D61" s="238">
        <v>95.113367136279308</v>
      </c>
      <c r="E61" s="238">
        <v>95.022515847534365</v>
      </c>
      <c r="F61" s="239">
        <v>-0.50000000000000044</v>
      </c>
      <c r="G61" s="240"/>
      <c r="H61" s="240"/>
      <c r="I61" s="241">
        <v>10354.560413841049</v>
      </c>
      <c r="J61" s="242"/>
      <c r="K61" s="243">
        <v>3.6322391598147896</v>
      </c>
      <c r="L61" s="243">
        <v>3.5138171041387753</v>
      </c>
      <c r="M61" s="243">
        <v>3.7521790950246916</v>
      </c>
      <c r="N61" s="243">
        <v>3.7923177900266496</v>
      </c>
      <c r="O61" s="243">
        <v>4.0768870469268181</v>
      </c>
      <c r="P61" s="243">
        <v>4.2237473642691556</v>
      </c>
      <c r="Q61" s="243">
        <v>4.5722396016781541</v>
      </c>
      <c r="R61" s="243">
        <v>4.5928583815615909</v>
      </c>
      <c r="S61" s="244">
        <v>5.2444428008184909</v>
      </c>
      <c r="T61" s="244">
        <v>5.3904087101444293</v>
      </c>
      <c r="U61" s="237">
        <v>5.5429199287244826</v>
      </c>
      <c r="V61" s="237">
        <v>6.2279137126171946</v>
      </c>
      <c r="W61" s="245">
        <v>5.809311885663508</v>
      </c>
      <c r="X61" s="245">
        <v>5.7247409660123241</v>
      </c>
      <c r="Y61" s="246">
        <v>5.4037589402315689</v>
      </c>
      <c r="Z61" s="247">
        <v>5.6844509568127428</v>
      </c>
      <c r="AA61" s="248"/>
      <c r="AB61" s="248"/>
      <c r="AC61" s="248"/>
      <c r="AD61" s="258"/>
      <c r="AE61" s="639"/>
      <c r="AF61" s="2"/>
      <c r="AG61" s="2"/>
      <c r="AH61" s="2"/>
      <c r="AI61" s="2"/>
      <c r="AJ61" s="2"/>
      <c r="AK61" s="2"/>
      <c r="AL61" s="2"/>
      <c r="AM61" s="2"/>
      <c r="AN61" s="262"/>
      <c r="AO61" s="263"/>
      <c r="AP61" s="264"/>
      <c r="AQ61" s="264"/>
      <c r="AR61" s="153"/>
      <c r="AS61" s="153"/>
      <c r="AT61" s="2"/>
      <c r="AU61" s="2"/>
      <c r="AV61" s="2"/>
    </row>
    <row r="62" spans="1:48">
      <c r="A62" s="235" t="s">
        <v>172</v>
      </c>
      <c r="B62" s="254">
        <v>2262485</v>
      </c>
      <c r="C62" s="237">
        <v>1.8993959163071796</v>
      </c>
      <c r="D62" s="238">
        <v>93.617904480700687</v>
      </c>
      <c r="E62" s="238">
        <v>110.46101918169096</v>
      </c>
      <c r="F62" s="239">
        <v>-5.0999999999999961</v>
      </c>
      <c r="G62" s="240"/>
      <c r="H62" s="240"/>
      <c r="I62" s="241">
        <v>14956.647491323078</v>
      </c>
      <c r="J62" s="242"/>
      <c r="K62" s="257">
        <v>2.1753021313743859</v>
      </c>
      <c r="L62" s="257">
        <v>2.1827701186532322</v>
      </c>
      <c r="M62" s="257">
        <v>2.2250530595431059</v>
      </c>
      <c r="N62" s="257">
        <v>2.1128677148844646</v>
      </c>
      <c r="O62" s="257">
        <v>2.1216570883834946</v>
      </c>
      <c r="P62" s="257">
        <v>2.1956445349068643</v>
      </c>
      <c r="Q62" s="257">
        <v>2.1802264211458637</v>
      </c>
      <c r="R62" s="257">
        <v>2.1903170846303235</v>
      </c>
      <c r="S62" s="237">
        <v>2.2882940200196558</v>
      </c>
      <c r="T62" s="237">
        <v>1.9550221899829217</v>
      </c>
      <c r="U62" s="237">
        <v>2.3402868693754515</v>
      </c>
      <c r="V62" s="237">
        <v>2.104028030737338</v>
      </c>
      <c r="W62" s="245">
        <v>2.0838269672762189</v>
      </c>
      <c r="X62" s="245">
        <v>2.4897914551277043</v>
      </c>
      <c r="Y62" s="246">
        <v>2.80069730974453</v>
      </c>
      <c r="Z62" s="247">
        <v>2.7245514640298083</v>
      </c>
      <c r="AA62" s="248"/>
      <c r="AB62" s="248"/>
      <c r="AC62" s="248"/>
      <c r="AD62" s="258"/>
      <c r="AE62" s="639"/>
      <c r="AF62" s="2"/>
      <c r="AG62" s="2"/>
      <c r="AH62" s="2"/>
      <c r="AI62" s="2"/>
      <c r="AJ62" s="2"/>
      <c r="AK62" s="2"/>
      <c r="AL62" s="2"/>
      <c r="AM62" s="2"/>
      <c r="AN62" s="262"/>
      <c r="AO62" s="263"/>
      <c r="AP62" s="264"/>
      <c r="AQ62" s="264"/>
      <c r="AR62" s="153"/>
      <c r="AS62" s="153"/>
      <c r="AT62" s="2"/>
      <c r="AU62" s="2"/>
      <c r="AV62" s="2"/>
    </row>
    <row r="63" spans="1:48">
      <c r="A63" s="235" t="s">
        <v>174</v>
      </c>
      <c r="B63" s="254">
        <v>207847528</v>
      </c>
      <c r="C63" s="237">
        <v>1.5984450689817398</v>
      </c>
      <c r="D63" s="238">
        <v>113.17553806837316</v>
      </c>
      <c r="E63" s="238">
        <v>153.30884168930598</v>
      </c>
      <c r="F63" s="239">
        <v>-8.1669252962827255</v>
      </c>
      <c r="G63" s="239">
        <v>3.2256227246210464E-3</v>
      </c>
      <c r="H63" s="239">
        <v>1.6584819161308419E-2</v>
      </c>
      <c r="I63" s="241">
        <v>14839.711217396483</v>
      </c>
      <c r="J63" s="242">
        <v>7</v>
      </c>
      <c r="K63" s="243">
        <v>1.8642819442484759</v>
      </c>
      <c r="L63" s="243">
        <v>1.8896914996842609</v>
      </c>
      <c r="M63" s="243">
        <v>1.833764834219217</v>
      </c>
      <c r="N63" s="243">
        <v>1.7500577514767559</v>
      </c>
      <c r="O63" s="243">
        <v>1.8136485076274567</v>
      </c>
      <c r="P63" s="243">
        <v>1.8411829759075853</v>
      </c>
      <c r="Q63" s="243">
        <v>1.8216415535788817</v>
      </c>
      <c r="R63" s="243">
        <v>1.8824931281697663</v>
      </c>
      <c r="S63" s="244">
        <v>1.9885748140203494</v>
      </c>
      <c r="T63" s="244">
        <v>1.864995359613743</v>
      </c>
      <c r="U63" s="237">
        <v>2.1116855446716079</v>
      </c>
      <c r="V63" s="237">
        <v>2.1896007683794951</v>
      </c>
      <c r="W63" s="245">
        <v>2.3203582833620513</v>
      </c>
      <c r="X63" s="271">
        <v>2.463852888379269</v>
      </c>
      <c r="Y63" s="272">
        <v>2.5571837875432841</v>
      </c>
      <c r="Z63" s="273">
        <v>2.477128071016502</v>
      </c>
      <c r="AA63" s="248"/>
      <c r="AB63" s="248"/>
      <c r="AC63" s="248"/>
      <c r="AD63" s="258"/>
      <c r="AE63" s="639"/>
      <c r="AF63" s="2"/>
      <c r="AG63" s="2"/>
      <c r="AH63" s="2"/>
      <c r="AI63" s="2"/>
      <c r="AJ63" s="2"/>
      <c r="AK63" s="2"/>
      <c r="AL63" s="2"/>
      <c r="AM63" s="2"/>
      <c r="AN63" s="262"/>
      <c r="AO63" s="263"/>
      <c r="AP63" s="264"/>
      <c r="AQ63" s="264"/>
      <c r="AR63" s="153"/>
      <c r="AS63" s="153"/>
      <c r="AT63" s="2"/>
      <c r="AU63" s="2"/>
      <c r="AV63" s="2"/>
    </row>
    <row r="64" spans="1:48">
      <c r="A64" s="235" t="s">
        <v>37</v>
      </c>
      <c r="B64" s="254">
        <v>423188</v>
      </c>
      <c r="C64" s="237">
        <v>17.468687857722184</v>
      </c>
      <c r="D64" s="238">
        <v>110.27913492462947</v>
      </c>
      <c r="E64" s="238">
        <v>57.717955050629776</v>
      </c>
      <c r="F64" s="239">
        <v>-14.973026886383352</v>
      </c>
      <c r="G64" s="240"/>
      <c r="H64" s="240"/>
      <c r="I64" s="241">
        <v>79576.114659113402</v>
      </c>
      <c r="J64" s="242"/>
      <c r="K64" s="257">
        <v>14.243482154201734</v>
      </c>
      <c r="L64" s="257">
        <v>13.359250490990108</v>
      </c>
      <c r="M64" s="257">
        <v>12.740339504285302</v>
      </c>
      <c r="N64" s="257">
        <v>13.123261728416253</v>
      </c>
      <c r="O64" s="257">
        <v>14.040011245431543</v>
      </c>
      <c r="P64" s="257">
        <v>13.820149272290674</v>
      </c>
      <c r="Q64" s="257">
        <v>13.196968626918375</v>
      </c>
      <c r="R64" s="257">
        <v>22.456076633222864</v>
      </c>
      <c r="S64" s="237">
        <v>23.930417609891119</v>
      </c>
      <c r="T64" s="237">
        <v>20.294554097344221</v>
      </c>
      <c r="U64" s="237">
        <v>20.839883855154564</v>
      </c>
      <c r="V64" s="237">
        <v>24.252812040766766</v>
      </c>
      <c r="W64" s="245">
        <v>23.781412140701139</v>
      </c>
      <c r="X64" s="260">
        <v>18.903258574139915</v>
      </c>
      <c r="Y64" s="246">
        <v>20.563224957042909</v>
      </c>
      <c r="Z64" s="247">
        <v>21.565549465517005</v>
      </c>
      <c r="AA64" s="248"/>
      <c r="AB64" s="248"/>
      <c r="AC64" s="248"/>
      <c r="AD64" s="258"/>
      <c r="AE64" s="639" t="s">
        <v>539</v>
      </c>
      <c r="AF64" s="2"/>
      <c r="AG64" s="2"/>
      <c r="AH64" s="2"/>
      <c r="AI64" s="2"/>
      <c r="AJ64" s="2"/>
      <c r="AK64" s="2"/>
      <c r="AL64" s="2"/>
      <c r="AM64" s="2"/>
      <c r="AN64" s="262"/>
      <c r="AO64" s="263"/>
      <c r="AP64" s="264"/>
      <c r="AQ64" s="264"/>
      <c r="AR64" s="153"/>
      <c r="AS64" s="153"/>
      <c r="AT64" s="2"/>
      <c r="AU64" s="2"/>
      <c r="AV64" s="2"/>
    </row>
    <row r="65" spans="1:48">
      <c r="A65" s="235" t="s">
        <v>160</v>
      </c>
      <c r="B65" s="254">
        <v>7177991</v>
      </c>
      <c r="C65" s="237">
        <v>6.7387240449068004</v>
      </c>
      <c r="D65" s="238">
        <v>113.93368739527925</v>
      </c>
      <c r="E65" s="238">
        <v>106.88013501276036</v>
      </c>
      <c r="F65" s="239">
        <v>9.1641054533871102</v>
      </c>
      <c r="G65" s="239">
        <v>0.45920615093379841</v>
      </c>
      <c r="H65" s="239">
        <v>0.52652880999504614</v>
      </c>
      <c r="I65" s="241">
        <v>16254.312093296345</v>
      </c>
      <c r="J65" s="242"/>
      <c r="K65" s="243">
        <v>5.3236754379222369</v>
      </c>
      <c r="L65" s="243">
        <v>5.7872718191205754</v>
      </c>
      <c r="M65" s="243">
        <v>5.6679658606986774</v>
      </c>
      <c r="N65" s="243">
        <v>6.0419146943008144</v>
      </c>
      <c r="O65" s="243">
        <v>6.0098527713280836</v>
      </c>
      <c r="P65" s="243">
        <v>6.1858018837452677</v>
      </c>
      <c r="Q65" s="243">
        <v>6.3580871331675981</v>
      </c>
      <c r="R65" s="243">
        <v>6.9197695318619257</v>
      </c>
      <c r="S65" s="244">
        <v>6.7665472459950609</v>
      </c>
      <c r="T65" s="244">
        <v>5.7265049917099233</v>
      </c>
      <c r="U65" s="237">
        <v>5.9605157067061096</v>
      </c>
      <c r="V65" s="237">
        <v>6.7093880403814312</v>
      </c>
      <c r="W65" s="245">
        <v>6.1370182515800957</v>
      </c>
      <c r="X65" s="245">
        <v>5.4411934291473703</v>
      </c>
      <c r="Y65" s="246">
        <v>5.8207683809090005</v>
      </c>
      <c r="Z65" s="247">
        <v>6.19455019575385</v>
      </c>
      <c r="AA65" s="248"/>
      <c r="AB65" s="248"/>
      <c r="AC65" s="248"/>
      <c r="AD65" s="258"/>
      <c r="AE65" s="639"/>
      <c r="AF65" s="2"/>
      <c r="AG65" s="2"/>
      <c r="AH65" s="2"/>
      <c r="AI65" s="2"/>
      <c r="AJ65" s="2"/>
      <c r="AK65" s="2"/>
      <c r="AL65" s="2"/>
      <c r="AM65" s="2"/>
      <c r="AN65" s="262"/>
      <c r="AO65" s="263"/>
      <c r="AP65" s="264"/>
      <c r="AQ65" s="264"/>
      <c r="AR65" s="153"/>
      <c r="AS65" s="153"/>
      <c r="AT65" s="2"/>
      <c r="AU65" s="2"/>
      <c r="AV65" s="2"/>
    </row>
    <row r="66" spans="1:48">
      <c r="A66" s="235" t="s">
        <v>232</v>
      </c>
      <c r="B66" s="254">
        <v>18105570</v>
      </c>
      <c r="C66" s="237">
        <v>7.0124195640825573E-2</v>
      </c>
      <c r="D66" s="238">
        <v>72.352708552387995</v>
      </c>
      <c r="E66" s="238">
        <v>91.669795011113862</v>
      </c>
      <c r="F66" s="239">
        <v>-5.3999999999999995</v>
      </c>
      <c r="G66" s="240"/>
      <c r="H66" s="240"/>
      <c r="I66" s="241">
        <v>1517.3355899947549</v>
      </c>
      <c r="J66" s="242"/>
      <c r="K66" s="257">
        <v>8.9643437287430072E-2</v>
      </c>
      <c r="L66" s="257">
        <v>8.3441869967028764E-2</v>
      </c>
      <c r="M66" s="257">
        <v>8.1680685614756318E-2</v>
      </c>
      <c r="N66" s="257">
        <v>8.5144672656319406E-2</v>
      </c>
      <c r="O66" s="257">
        <v>8.4653108576048935E-2</v>
      </c>
      <c r="P66" s="257">
        <v>8.3806731506328183E-2</v>
      </c>
      <c r="Q66" s="257">
        <v>9.825971081078444E-2</v>
      </c>
      <c r="R66" s="257">
        <v>0.11533481276853438</v>
      </c>
      <c r="S66" s="237">
        <v>0.13027877945022953</v>
      </c>
      <c r="T66" s="237">
        <v>0.12732073942941302</v>
      </c>
      <c r="U66" s="237">
        <v>0.12539865172012452</v>
      </c>
      <c r="V66" s="237">
        <v>0.13717094669839561</v>
      </c>
      <c r="W66" s="245">
        <v>0.15834594724200676</v>
      </c>
      <c r="X66" s="260">
        <v>0.17886191234491694</v>
      </c>
      <c r="Y66" s="246">
        <v>0.17269236732347362</v>
      </c>
      <c r="Z66" s="247">
        <v>0.17120601625247972</v>
      </c>
      <c r="AA66" s="248"/>
      <c r="AB66" s="248"/>
      <c r="AC66" s="248"/>
      <c r="AD66" s="258"/>
      <c r="AE66" s="639" t="s">
        <v>540</v>
      </c>
      <c r="AF66" s="2"/>
      <c r="AG66" s="2"/>
      <c r="AH66" s="2"/>
      <c r="AI66" s="2"/>
      <c r="AJ66" s="2"/>
      <c r="AK66" s="2"/>
      <c r="AL66" s="2"/>
      <c r="AM66" s="2"/>
      <c r="AN66" s="262"/>
      <c r="AO66" s="263"/>
      <c r="AP66" s="264"/>
      <c r="AQ66" s="264"/>
      <c r="AR66" s="153"/>
      <c r="AS66" s="153"/>
      <c r="AT66" s="2"/>
      <c r="AU66" s="2"/>
      <c r="AV66" s="2"/>
    </row>
    <row r="67" spans="1:48">
      <c r="A67" s="235" t="s">
        <v>233</v>
      </c>
      <c r="B67" s="254">
        <v>11178921</v>
      </c>
      <c r="C67" s="237">
        <v>5.0902003275209953E-2</v>
      </c>
      <c r="D67" s="238">
        <v>68.21042755522403</v>
      </c>
      <c r="E67" s="238">
        <v>53.915781674487526</v>
      </c>
      <c r="F67" s="239">
        <v>-0.60000000000000053</v>
      </c>
      <c r="G67" s="240"/>
      <c r="H67" s="240"/>
      <c r="I67" s="241">
        <v>779.58027410553586</v>
      </c>
      <c r="J67" s="242"/>
      <c r="K67" s="257">
        <v>4.2774180210557802E-2</v>
      </c>
      <c r="L67" s="257">
        <v>2.9536817375682336E-2</v>
      </c>
      <c r="M67" s="257">
        <v>2.9680786847000203E-2</v>
      </c>
      <c r="N67" s="257">
        <v>2.1782369516356436E-2</v>
      </c>
      <c r="O67" s="257">
        <v>2.5824327070552898E-2</v>
      </c>
      <c r="P67" s="257">
        <v>1.939549644054174E-2</v>
      </c>
      <c r="Q67" s="257">
        <v>2.2738185486373321E-2</v>
      </c>
      <c r="R67" s="257">
        <v>2.1946360700436356E-2</v>
      </c>
      <c r="S67" s="237">
        <v>2.1597418665929104E-2</v>
      </c>
      <c r="T67" s="237">
        <v>2.0850564896135675E-2</v>
      </c>
      <c r="U67" s="237">
        <v>2.2461618432580422E-2</v>
      </c>
      <c r="V67" s="237">
        <v>2.4700742613673683E-2</v>
      </c>
      <c r="W67" s="245">
        <v>2.786567175382821E-2</v>
      </c>
      <c r="X67" s="260">
        <v>2.8006989134966034E-2</v>
      </c>
      <c r="Y67" s="246">
        <v>2.7810894701281601E-2</v>
      </c>
      <c r="Z67" s="247">
        <v>2.7225069380871825E-2</v>
      </c>
      <c r="AA67" s="248"/>
      <c r="AB67" s="248"/>
      <c r="AC67" s="248"/>
      <c r="AD67" s="258"/>
      <c r="AE67" s="639" t="s">
        <v>540</v>
      </c>
      <c r="AF67" s="2"/>
      <c r="AG67" s="2"/>
      <c r="AH67" s="2"/>
      <c r="AI67" s="2"/>
      <c r="AJ67" s="2"/>
      <c r="AK67" s="2"/>
      <c r="AL67" s="2"/>
      <c r="AM67" s="2"/>
      <c r="AN67" s="262"/>
      <c r="AO67" s="263"/>
      <c r="AP67" s="264"/>
      <c r="AQ67" s="264"/>
      <c r="AR67" s="153"/>
      <c r="AS67" s="153"/>
      <c r="AT67" s="2"/>
      <c r="AU67" s="2"/>
      <c r="AV67" s="2"/>
    </row>
    <row r="68" spans="1:48">
      <c r="A68" s="235" t="s">
        <v>234</v>
      </c>
      <c r="B68" s="254">
        <v>15577899</v>
      </c>
      <c r="C68" s="237">
        <v>0.1546680468508734</v>
      </c>
      <c r="D68" s="238">
        <v>78.8826983810754</v>
      </c>
      <c r="E68" s="238">
        <v>56.666666666666664</v>
      </c>
      <c r="F68" s="239">
        <v>-22.10196394501078</v>
      </c>
      <c r="G68" s="240"/>
      <c r="H68" s="240"/>
      <c r="I68" s="241">
        <v>2974.0330325075515</v>
      </c>
      <c r="J68" s="242"/>
      <c r="K68" s="257">
        <v>0.16190452376863079</v>
      </c>
      <c r="L68" s="257">
        <v>0.18071471644720519</v>
      </c>
      <c r="M68" s="257">
        <v>0.17392609862936273</v>
      </c>
      <c r="N68" s="257">
        <v>0.184318735201493</v>
      </c>
      <c r="O68" s="257">
        <v>0.18638085332481616</v>
      </c>
      <c r="P68" s="257">
        <v>0.20823092512059632</v>
      </c>
      <c r="Q68" s="257">
        <v>0.22159498896887034</v>
      </c>
      <c r="R68" s="257">
        <v>0.25220741949346986</v>
      </c>
      <c r="S68" s="237">
        <v>0.27952684362902497</v>
      </c>
      <c r="T68" s="237">
        <v>0.32872633054486761</v>
      </c>
      <c r="U68" s="237">
        <v>0.34870734926500946</v>
      </c>
      <c r="V68" s="237">
        <v>0.35653016538844834</v>
      </c>
      <c r="W68" s="245">
        <v>0.36757944088744426</v>
      </c>
      <c r="X68" s="260">
        <v>0.3693508214707979</v>
      </c>
      <c r="Y68" s="246">
        <v>0.38556664250462536</v>
      </c>
      <c r="Z68" s="247">
        <v>0.38328060303967154</v>
      </c>
      <c r="AA68" s="248"/>
      <c r="AB68" s="248"/>
      <c r="AC68" s="248"/>
      <c r="AD68" s="258"/>
      <c r="AE68" s="639" t="s">
        <v>540</v>
      </c>
      <c r="AF68" s="2"/>
      <c r="AG68" s="2"/>
      <c r="AH68" s="2"/>
      <c r="AI68" s="2"/>
      <c r="AJ68" s="2"/>
      <c r="AK68" s="2"/>
      <c r="AL68" s="2"/>
      <c r="AM68" s="2"/>
      <c r="AN68" s="262"/>
      <c r="AO68" s="263"/>
      <c r="AP68" s="264"/>
      <c r="AQ68" s="264"/>
      <c r="AR68" s="153"/>
      <c r="AS68" s="153"/>
      <c r="AT68" s="2"/>
      <c r="AU68" s="2"/>
      <c r="AV68" s="2"/>
    </row>
    <row r="69" spans="1:48">
      <c r="A69" s="235" t="s">
        <v>235</v>
      </c>
      <c r="B69" s="254">
        <v>23344179</v>
      </c>
      <c r="C69" s="237">
        <v>0.23700702613616415</v>
      </c>
      <c r="D69" s="238">
        <v>81.152547459146902</v>
      </c>
      <c r="E69" s="238">
        <v>67.1633325100848</v>
      </c>
      <c r="F69" s="239">
        <v>-11.585466268474507</v>
      </c>
      <c r="G69" s="240"/>
      <c r="H69" s="240"/>
      <c r="I69" s="241">
        <v>2888.9046099576262</v>
      </c>
      <c r="J69" s="242"/>
      <c r="K69" s="257">
        <v>0.21531678778993568</v>
      </c>
      <c r="L69" s="257">
        <v>0.20909143621733542</v>
      </c>
      <c r="M69" s="257">
        <v>0.20351389683346888</v>
      </c>
      <c r="N69" s="257">
        <v>0.22024101739799729</v>
      </c>
      <c r="O69" s="257">
        <v>0.22376901053092965</v>
      </c>
      <c r="P69" s="257">
        <v>0.20374646680346814</v>
      </c>
      <c r="Q69" s="257">
        <v>0.20746192324839305</v>
      </c>
      <c r="R69" s="257">
        <v>0.30555579434010727</v>
      </c>
      <c r="S69" s="237">
        <v>0.2830786751718844</v>
      </c>
      <c r="T69" s="237">
        <v>0.33474151962373</v>
      </c>
      <c r="U69" s="237">
        <v>0.32901976070128086</v>
      </c>
      <c r="V69" s="237">
        <v>0.27290374834302561</v>
      </c>
      <c r="W69" s="245">
        <v>0.28267260980499631</v>
      </c>
      <c r="X69" s="260">
        <v>0.30649953271251046</v>
      </c>
      <c r="Y69" s="246">
        <v>0.30249351830452431</v>
      </c>
      <c r="Z69" s="247">
        <v>0.30651753325929687</v>
      </c>
      <c r="AA69" s="248"/>
      <c r="AB69" s="248"/>
      <c r="AC69" s="248"/>
      <c r="AD69" s="258"/>
      <c r="AE69" s="639" t="s">
        <v>540</v>
      </c>
      <c r="AF69" s="2"/>
      <c r="AG69" s="2"/>
      <c r="AH69" s="2"/>
      <c r="AI69" s="2"/>
      <c r="AJ69" s="2"/>
      <c r="AK69" s="2"/>
      <c r="AL69" s="2"/>
      <c r="AM69" s="2"/>
      <c r="AN69" s="262"/>
      <c r="AO69" s="263"/>
      <c r="AP69" s="264"/>
      <c r="AQ69" s="264"/>
      <c r="AR69" s="153"/>
      <c r="AS69" s="153"/>
      <c r="AT69" s="2"/>
      <c r="AU69" s="2"/>
      <c r="AV69" s="2"/>
    </row>
    <row r="70" spans="1:48">
      <c r="A70" s="235" t="s">
        <v>59</v>
      </c>
      <c r="B70" s="254">
        <v>35851774</v>
      </c>
      <c r="C70" s="237">
        <v>15.955020204048964</v>
      </c>
      <c r="D70" s="238">
        <v>124.10026528672522</v>
      </c>
      <c r="E70" s="238">
        <v>211.63884086605745</v>
      </c>
      <c r="F70" s="239">
        <v>-0.14572286068038925</v>
      </c>
      <c r="G70" s="239">
        <v>0.7067597466280523</v>
      </c>
      <c r="H70" s="239">
        <v>0.63957418594491011</v>
      </c>
      <c r="I70" s="241">
        <v>42315.232080297021</v>
      </c>
      <c r="J70" s="242">
        <v>759</v>
      </c>
      <c r="K70" s="257">
        <v>17.356240717329062</v>
      </c>
      <c r="L70" s="257">
        <v>16.971133939688375</v>
      </c>
      <c r="M70" s="257">
        <v>16.545830495504113</v>
      </c>
      <c r="N70" s="257">
        <v>17.449574441217326</v>
      </c>
      <c r="O70" s="257">
        <v>17.249486732301921</v>
      </c>
      <c r="P70" s="257">
        <v>17.062002475860361</v>
      </c>
      <c r="Q70" s="257">
        <v>16.497756359626599</v>
      </c>
      <c r="R70" s="257">
        <v>16.433000218195563</v>
      </c>
      <c r="S70" s="237">
        <v>16.201898509022485</v>
      </c>
      <c r="T70" s="237">
        <v>14.825176127763502</v>
      </c>
      <c r="U70" s="237">
        <v>14.473787801268712</v>
      </c>
      <c r="V70" s="237">
        <v>14.469494665254238</v>
      </c>
      <c r="W70" s="245">
        <v>13.845987686362486</v>
      </c>
      <c r="X70" s="245">
        <v>13.520145226572932</v>
      </c>
      <c r="Y70" s="246">
        <v>13.435944423525511</v>
      </c>
      <c r="Z70" s="247">
        <v>12.920345959818418</v>
      </c>
      <c r="AA70" s="248"/>
      <c r="AB70" s="248"/>
      <c r="AC70" s="248"/>
      <c r="AD70" s="258"/>
      <c r="AE70" s="639" t="s">
        <v>538</v>
      </c>
      <c r="AF70" s="2"/>
      <c r="AG70" s="2"/>
      <c r="AH70" s="2"/>
      <c r="AI70" s="2"/>
      <c r="AJ70" s="2"/>
      <c r="AK70" s="2"/>
      <c r="AL70" s="2"/>
      <c r="AM70" s="2"/>
      <c r="AN70" s="262"/>
      <c r="AO70" s="263"/>
      <c r="AP70" s="264"/>
      <c r="AQ70" s="264"/>
      <c r="AR70" s="153"/>
      <c r="AS70" s="153"/>
      <c r="AT70" s="2"/>
      <c r="AU70" s="2"/>
      <c r="AV70" s="2"/>
    </row>
    <row r="71" spans="1:48">
      <c r="A71" s="235" t="s">
        <v>383</v>
      </c>
      <c r="B71" s="254">
        <v>520502</v>
      </c>
      <c r="C71" s="237">
        <v>0.32591238538541567</v>
      </c>
      <c r="D71" s="238">
        <v>85.13058428284981</v>
      </c>
      <c r="E71" s="259"/>
      <c r="F71" s="255">
        <v>7.9999999999999991</v>
      </c>
      <c r="G71" s="255"/>
      <c r="H71" s="255"/>
      <c r="I71" s="241">
        <v>5960.7628477894095</v>
      </c>
      <c r="J71" s="242"/>
      <c r="K71" s="257">
        <v>0.42591347435935423</v>
      </c>
      <c r="L71" s="257">
        <v>0.4668486242531133</v>
      </c>
      <c r="M71" s="257">
        <v>0.53101915695350854</v>
      </c>
      <c r="N71" s="257">
        <v>0.66520992057059491</v>
      </c>
      <c r="O71" s="257">
        <v>0.70313549473863768</v>
      </c>
      <c r="P71" s="257">
        <v>0.72627281622186979</v>
      </c>
      <c r="Q71" s="257">
        <v>0.78142452406092855</v>
      </c>
      <c r="R71" s="257">
        <v>0.82221086357572959</v>
      </c>
      <c r="S71" s="237">
        <v>0.63613214722709088</v>
      </c>
      <c r="T71" s="237">
        <v>0.67758022327106704</v>
      </c>
      <c r="U71" s="237">
        <v>0.9788021102045561</v>
      </c>
      <c r="V71" s="237">
        <v>1.0729482852982577</v>
      </c>
      <c r="W71" s="245">
        <v>0.98756164274162972</v>
      </c>
      <c r="X71" s="260">
        <v>0.87400100146276649</v>
      </c>
      <c r="Y71" s="246">
        <v>0.85700155816084966</v>
      </c>
      <c r="Z71" s="247">
        <v>0.86531213947872054</v>
      </c>
      <c r="AA71" s="248"/>
      <c r="AB71" s="248"/>
      <c r="AC71" s="248"/>
      <c r="AD71" s="258"/>
      <c r="AE71" s="639" t="s">
        <v>496</v>
      </c>
      <c r="AF71" s="2"/>
      <c r="AG71" s="2"/>
      <c r="AH71" s="2"/>
      <c r="AI71" s="2"/>
      <c r="AJ71" s="2"/>
      <c r="AK71" s="2"/>
      <c r="AL71" s="2"/>
      <c r="AM71" s="2"/>
      <c r="AN71" s="262"/>
      <c r="AO71" s="263"/>
      <c r="AP71" s="264"/>
      <c r="AQ71" s="264"/>
      <c r="AR71" s="153"/>
      <c r="AS71" s="153"/>
      <c r="AT71" s="2"/>
      <c r="AU71" s="2"/>
      <c r="AV71" s="2"/>
    </row>
    <row r="72" spans="1:48">
      <c r="A72" s="235" t="s">
        <v>384</v>
      </c>
      <c r="B72" s="254">
        <v>59967</v>
      </c>
      <c r="C72" s="237">
        <v>11.267818034795763</v>
      </c>
      <c r="D72" s="259"/>
      <c r="E72" s="238">
        <v>147.1103976290442</v>
      </c>
      <c r="F72" s="255">
        <v>0</v>
      </c>
      <c r="G72" s="255"/>
      <c r="H72" s="255"/>
      <c r="I72" s="261"/>
      <c r="J72" s="242"/>
      <c r="K72" s="243">
        <v>11.250857622646036</v>
      </c>
      <c r="L72" s="243">
        <v>10.911558972227994</v>
      </c>
      <c r="M72" s="243">
        <v>10.973492467927228</v>
      </c>
      <c r="N72" s="243">
        <v>10.825165102537367</v>
      </c>
      <c r="O72" s="243">
        <v>9.7605446203936665</v>
      </c>
      <c r="P72" s="243">
        <v>9.8715422742323593</v>
      </c>
      <c r="Q72" s="243">
        <v>9.6675461741424797</v>
      </c>
      <c r="R72" s="243">
        <v>11.316550116550117</v>
      </c>
      <c r="S72" s="244">
        <v>11.215266887104393</v>
      </c>
      <c r="T72" s="244">
        <v>10.326830616192318</v>
      </c>
      <c r="U72" s="237">
        <v>10.165126375903007</v>
      </c>
      <c r="V72" s="237">
        <v>10.490774125132555</v>
      </c>
      <c r="W72" s="245">
        <v>9.4272104586071421</v>
      </c>
      <c r="X72" s="260">
        <v>9.2276379585053707</v>
      </c>
      <c r="Y72" s="246">
        <v>9.323895002362276</v>
      </c>
      <c r="Z72" s="247">
        <v>9.407043611586337</v>
      </c>
      <c r="AA72" s="248"/>
      <c r="AB72" s="248"/>
      <c r="AC72" s="248"/>
      <c r="AD72" s="258"/>
      <c r="AE72" s="639" t="s">
        <v>496</v>
      </c>
      <c r="AF72" s="2"/>
      <c r="AG72" s="2"/>
      <c r="AH72" s="2"/>
      <c r="AI72" s="2"/>
      <c r="AJ72" s="2"/>
      <c r="AK72" s="2"/>
      <c r="AL72" s="2"/>
      <c r="AM72" s="2"/>
      <c r="AN72" s="262"/>
      <c r="AO72" s="263"/>
      <c r="AP72" s="264"/>
      <c r="AQ72" s="264"/>
      <c r="AR72" s="153"/>
      <c r="AS72" s="153"/>
      <c r="AT72" s="2"/>
      <c r="AU72" s="2"/>
      <c r="AV72" s="2"/>
    </row>
    <row r="73" spans="1:48">
      <c r="A73" s="235" t="s">
        <v>385</v>
      </c>
      <c r="B73" s="254">
        <v>4900274</v>
      </c>
      <c r="C73" s="237">
        <v>6.9899494466418383E-2</v>
      </c>
      <c r="D73" s="238">
        <v>74.685904689654066</v>
      </c>
      <c r="E73" s="238">
        <v>84.058944595373347</v>
      </c>
      <c r="F73" s="239">
        <v>-3.6690996879534694</v>
      </c>
      <c r="G73" s="240"/>
      <c r="H73" s="240"/>
      <c r="I73" s="241">
        <v>745.02200090043698</v>
      </c>
      <c r="J73" s="242"/>
      <c r="K73" s="257">
        <v>7.1784367780554623E-2</v>
      </c>
      <c r="L73" s="257">
        <v>6.4692726152976929E-2</v>
      </c>
      <c r="M73" s="257">
        <v>6.3601486508053307E-2</v>
      </c>
      <c r="N73" s="257">
        <v>5.9770182912623933E-2</v>
      </c>
      <c r="O73" s="257">
        <v>5.8801934654263803E-2</v>
      </c>
      <c r="P73" s="257">
        <v>5.7820183804746413E-2</v>
      </c>
      <c r="Q73" s="257">
        <v>6.0369575625764463E-2</v>
      </c>
      <c r="R73" s="257">
        <v>6.0164146341927766E-2</v>
      </c>
      <c r="S73" s="237">
        <v>5.9063569919201579E-2</v>
      </c>
      <c r="T73" s="237">
        <v>5.7965485205521423E-2</v>
      </c>
      <c r="U73" s="237">
        <v>5.934974183195265E-2</v>
      </c>
      <c r="V73" s="237">
        <v>6.145883061279396E-2</v>
      </c>
      <c r="W73" s="245">
        <v>6.3452754627124144E-2</v>
      </c>
      <c r="X73" s="260">
        <v>6.3002395833466007E-2</v>
      </c>
      <c r="Y73" s="246">
        <v>6.1366786703485006E-2</v>
      </c>
      <c r="Z73" s="247">
        <v>6.1528238707763659E-2</v>
      </c>
      <c r="AA73" s="248"/>
      <c r="AB73" s="248"/>
      <c r="AC73" s="248"/>
      <c r="AD73" s="258"/>
      <c r="AE73" s="639" t="s">
        <v>540</v>
      </c>
      <c r="AF73" s="2"/>
      <c r="AG73" s="2"/>
      <c r="AH73" s="2"/>
      <c r="AI73" s="2"/>
      <c r="AJ73" s="2"/>
      <c r="AK73" s="2"/>
      <c r="AL73" s="2"/>
      <c r="AM73" s="2"/>
      <c r="AN73" s="262"/>
      <c r="AO73" s="263"/>
      <c r="AP73" s="264"/>
      <c r="AQ73" s="264"/>
      <c r="AR73" s="153"/>
      <c r="AS73" s="153"/>
      <c r="AT73" s="2"/>
      <c r="AU73" s="2"/>
      <c r="AV73" s="2"/>
    </row>
    <row r="74" spans="1:48">
      <c r="A74" s="235" t="s">
        <v>237</v>
      </c>
      <c r="B74" s="254">
        <v>14037472</v>
      </c>
      <c r="C74" s="237">
        <v>1.5415088597861568E-2</v>
      </c>
      <c r="D74" s="238">
        <v>60.517961234940607</v>
      </c>
      <c r="E74" s="238">
        <v>106.39306001481846</v>
      </c>
      <c r="F74" s="239">
        <v>-1.4</v>
      </c>
      <c r="G74" s="240"/>
      <c r="H74" s="240"/>
      <c r="I74" s="241">
        <v>1951.4130021013432</v>
      </c>
      <c r="J74" s="242"/>
      <c r="K74" s="257">
        <v>2.1079375946340791E-2</v>
      </c>
      <c r="L74" s="257">
        <v>1.9877189606767348E-2</v>
      </c>
      <c r="M74" s="257">
        <v>1.8722738311563233E-2</v>
      </c>
      <c r="N74" s="257">
        <v>4.0739332674472363E-2</v>
      </c>
      <c r="O74" s="257">
        <v>3.8864330130133393E-2</v>
      </c>
      <c r="P74" s="257">
        <v>3.9668126483174498E-2</v>
      </c>
      <c r="Q74" s="257">
        <v>3.9017553985104592E-2</v>
      </c>
      <c r="R74" s="257">
        <v>4.2827944588174002E-2</v>
      </c>
      <c r="S74" s="237">
        <v>4.5718840834705302E-2</v>
      </c>
      <c r="T74" s="237">
        <v>4.265448999546937E-2</v>
      </c>
      <c r="U74" s="237">
        <v>4.3426992076581288E-2</v>
      </c>
      <c r="V74" s="237">
        <v>4.3794566367053187E-2</v>
      </c>
      <c r="W74" s="245">
        <v>4.2646651144885382E-2</v>
      </c>
      <c r="X74" s="260">
        <v>4.6267595369710812E-2</v>
      </c>
      <c r="Y74" s="246">
        <v>4.4469551359539665E-2</v>
      </c>
      <c r="Z74" s="247">
        <v>4.4017869021761621E-2</v>
      </c>
      <c r="AA74" s="248"/>
      <c r="AB74" s="248"/>
      <c r="AC74" s="248"/>
      <c r="AD74" s="258"/>
      <c r="AE74" s="639" t="s">
        <v>540</v>
      </c>
      <c r="AF74" s="2"/>
      <c r="AG74" s="2"/>
      <c r="AH74" s="2"/>
      <c r="AI74" s="2"/>
      <c r="AJ74" s="2"/>
      <c r="AK74" s="2"/>
      <c r="AL74" s="2"/>
      <c r="AM74" s="2"/>
      <c r="AN74" s="262"/>
      <c r="AO74" s="263"/>
      <c r="AP74" s="264"/>
      <c r="AQ74" s="264"/>
      <c r="AR74" s="153"/>
      <c r="AS74" s="153"/>
      <c r="AT74" s="2"/>
      <c r="AU74" s="2"/>
      <c r="AV74" s="2"/>
    </row>
    <row r="75" spans="1:48">
      <c r="A75" s="235" t="s">
        <v>136</v>
      </c>
      <c r="B75" s="254">
        <v>17948141</v>
      </c>
      <c r="C75" s="237">
        <v>3.0663958857725295</v>
      </c>
      <c r="D75" s="238">
        <v>120.16620798333931</v>
      </c>
      <c r="E75" s="238">
        <v>149.16724294064377</v>
      </c>
      <c r="F75" s="239">
        <v>4.8349897309388341</v>
      </c>
      <c r="G75" s="240"/>
      <c r="H75" s="240"/>
      <c r="I75" s="241">
        <v>21038.816674059042</v>
      </c>
      <c r="J75" s="242"/>
      <c r="K75" s="243">
        <v>3.8737901676470092</v>
      </c>
      <c r="L75" s="243">
        <v>3.4701844942623654</v>
      </c>
      <c r="M75" s="243">
        <v>3.545778926819001</v>
      </c>
      <c r="N75" s="243">
        <v>3.5320926568229365</v>
      </c>
      <c r="O75" s="243">
        <v>3.7533097062869953</v>
      </c>
      <c r="P75" s="243">
        <v>3.8373211288292395</v>
      </c>
      <c r="Q75" s="243">
        <v>3.9780271513135848</v>
      </c>
      <c r="R75" s="243">
        <v>4.3480048626285566</v>
      </c>
      <c r="S75" s="244">
        <v>4.3129084930018973</v>
      </c>
      <c r="T75" s="244">
        <v>3.9661867228775449</v>
      </c>
      <c r="U75" s="237">
        <v>4.2428203552525972</v>
      </c>
      <c r="V75" s="237">
        <v>4.6030833125742499</v>
      </c>
      <c r="W75" s="245">
        <v>4.6530029122226457</v>
      </c>
      <c r="X75" s="245">
        <v>4.7282643161208915</v>
      </c>
      <c r="Y75" s="246">
        <v>4.5778667046345429</v>
      </c>
      <c r="Z75" s="247">
        <v>4.5099042531688118</v>
      </c>
      <c r="AA75" s="248"/>
      <c r="AB75" s="248"/>
      <c r="AC75" s="248"/>
      <c r="AD75" s="258"/>
      <c r="AE75" s="639"/>
      <c r="AF75" s="2"/>
      <c r="AG75" s="2"/>
      <c r="AH75" s="2"/>
      <c r="AI75" s="2"/>
      <c r="AJ75" s="2"/>
      <c r="AK75" s="2"/>
      <c r="AL75" s="2"/>
      <c r="AM75" s="2"/>
      <c r="AN75" s="262"/>
      <c r="AO75" s="263"/>
      <c r="AP75" s="264"/>
      <c r="AQ75" s="264"/>
      <c r="AR75" s="153"/>
      <c r="AS75" s="153"/>
      <c r="AT75" s="2"/>
      <c r="AU75" s="2"/>
      <c r="AV75" s="2"/>
    </row>
    <row r="76" spans="1:48">
      <c r="A76" s="235" t="s">
        <v>132</v>
      </c>
      <c r="B76" s="254">
        <v>1371220000</v>
      </c>
      <c r="C76" s="237">
        <v>2.5461786326600291</v>
      </c>
      <c r="D76" s="238">
        <v>87.064483051639584</v>
      </c>
      <c r="E76" s="238">
        <v>67.052482094344285</v>
      </c>
      <c r="F76" s="255">
        <v>5.4059459608516285</v>
      </c>
      <c r="G76" s="239">
        <v>2.0996878430722845E-3</v>
      </c>
      <c r="H76" s="239">
        <v>1.2558777689820853E-2</v>
      </c>
      <c r="I76" s="241">
        <v>11733.104882489302</v>
      </c>
      <c r="J76" s="242">
        <v>15</v>
      </c>
      <c r="K76" s="257">
        <v>2.6946561099913278</v>
      </c>
      <c r="L76" s="257">
        <v>2.7398774635373666</v>
      </c>
      <c r="M76" s="257">
        <v>2.8828646173070913</v>
      </c>
      <c r="N76" s="257">
        <v>3.5093720335299596</v>
      </c>
      <c r="O76" s="257">
        <v>4.0768009135273804</v>
      </c>
      <c r="P76" s="257">
        <v>4.4375173564875894</v>
      </c>
      <c r="Q76" s="257">
        <v>4.8887243215206482</v>
      </c>
      <c r="R76" s="257">
        <v>5.1493478474980749</v>
      </c>
      <c r="S76" s="237">
        <v>5.412570427771759</v>
      </c>
      <c r="T76" s="237">
        <v>5.7182300797740488</v>
      </c>
      <c r="U76" s="237">
        <v>6.5490557394941336</v>
      </c>
      <c r="V76" s="237">
        <v>7.2289398198090957</v>
      </c>
      <c r="W76" s="245">
        <v>7.4128851058158949</v>
      </c>
      <c r="X76" s="245">
        <v>7.5447390237074368</v>
      </c>
      <c r="Y76" s="246">
        <v>7.545393486559191</v>
      </c>
      <c r="Z76" s="247">
        <v>7.45016349483073</v>
      </c>
      <c r="AA76" s="248"/>
      <c r="AB76" s="248"/>
      <c r="AC76" s="248"/>
      <c r="AD76" s="258"/>
      <c r="AE76" s="639"/>
      <c r="AF76" s="2"/>
      <c r="AG76" s="2"/>
      <c r="AH76" s="2"/>
      <c r="AI76" s="2"/>
      <c r="AJ76" s="2"/>
      <c r="AK76" s="2"/>
      <c r="AL76" s="2"/>
      <c r="AM76" s="2"/>
      <c r="AN76" s="262"/>
      <c r="AO76" s="263"/>
      <c r="AP76" s="264"/>
      <c r="AQ76" s="264"/>
      <c r="AR76" s="153"/>
      <c r="AS76" s="153"/>
      <c r="AT76" s="2"/>
      <c r="AU76" s="2"/>
      <c r="AV76" s="2"/>
    </row>
    <row r="77" spans="1:48">
      <c r="A77" s="235" t="s">
        <v>386</v>
      </c>
      <c r="B77" s="254">
        <v>7305700</v>
      </c>
      <c r="C77" s="237">
        <v>5.3351146041432056</v>
      </c>
      <c r="D77" s="259"/>
      <c r="E77" s="259"/>
      <c r="F77" s="265"/>
      <c r="G77" s="255"/>
      <c r="H77" s="255"/>
      <c r="I77" s="241">
        <v>51537.131397892685</v>
      </c>
      <c r="J77" s="242"/>
      <c r="K77" s="257">
        <v>6.0625044261065266</v>
      </c>
      <c r="L77" s="257">
        <v>5.6485507052112656</v>
      </c>
      <c r="M77" s="257">
        <v>5.8724182618881704</v>
      </c>
      <c r="N77" s="257">
        <v>6.4365507814821417</v>
      </c>
      <c r="O77" s="257">
        <v>6.1434858111594313</v>
      </c>
      <c r="P77" s="257">
        <v>6.4339951858157693</v>
      </c>
      <c r="Q77" s="257">
        <v>6.1283073019206373</v>
      </c>
      <c r="R77" s="257">
        <v>6.3163645301678644</v>
      </c>
      <c r="S77" s="237">
        <v>6.3155526172065883</v>
      </c>
      <c r="T77" s="237">
        <v>6.0402822395594313</v>
      </c>
      <c r="U77" s="237">
        <v>5.7978645254975651</v>
      </c>
      <c r="V77" s="237">
        <v>6.1880128966570505</v>
      </c>
      <c r="W77" s="245">
        <v>6.0675749867218292</v>
      </c>
      <c r="X77" s="260">
        <v>6.2549259130434782</v>
      </c>
      <c r="Y77" s="246">
        <v>6.1414662156543303</v>
      </c>
      <c r="Z77" s="247">
        <v>6.503504695088969</v>
      </c>
      <c r="AA77" s="248"/>
      <c r="AB77" s="248"/>
      <c r="AC77" s="248"/>
      <c r="AD77" s="258"/>
      <c r="AE77" s="639" t="s">
        <v>496</v>
      </c>
      <c r="AF77" s="2"/>
      <c r="AG77" s="2"/>
      <c r="AH77" s="2"/>
      <c r="AI77" s="2"/>
      <c r="AJ77" s="2"/>
      <c r="AK77" s="2"/>
      <c r="AL77" s="2"/>
      <c r="AM77" s="2"/>
      <c r="AN77" s="262"/>
      <c r="AO77" s="263"/>
      <c r="AP77" s="264"/>
      <c r="AQ77" s="264"/>
      <c r="AR77" s="153"/>
      <c r="AS77" s="153"/>
      <c r="AT77" s="2"/>
      <c r="AU77" s="2"/>
      <c r="AV77" s="2"/>
    </row>
    <row r="78" spans="1:48">
      <c r="A78" s="235" t="s">
        <v>387</v>
      </c>
      <c r="B78" s="254">
        <v>587606</v>
      </c>
      <c r="C78" s="237">
        <v>3.2634369089058817</v>
      </c>
      <c r="D78" s="259"/>
      <c r="E78" s="259"/>
      <c r="F78" s="265"/>
      <c r="G78" s="255"/>
      <c r="H78" s="255"/>
      <c r="I78" s="270">
        <v>110416.78191408742</v>
      </c>
      <c r="J78" s="242"/>
      <c r="K78" s="257">
        <v>3.7835552561083752</v>
      </c>
      <c r="L78" s="257">
        <v>3.8472635634849621</v>
      </c>
      <c r="M78" s="257">
        <v>3.431561220951961</v>
      </c>
      <c r="N78" s="257">
        <v>3.4058843626457005</v>
      </c>
      <c r="O78" s="257">
        <v>3.7632425383630737</v>
      </c>
      <c r="P78" s="257">
        <v>3.921110586586749</v>
      </c>
      <c r="Q78" s="257">
        <v>3.3987592969349296</v>
      </c>
      <c r="R78" s="257">
        <v>3.1287528751252478</v>
      </c>
      <c r="S78" s="237">
        <v>4.5143255912977995</v>
      </c>
      <c r="T78" s="237">
        <v>5.0736145606582213</v>
      </c>
      <c r="U78" s="237">
        <v>3.7076835021117569</v>
      </c>
      <c r="V78" s="237">
        <v>4.3095474151334781</v>
      </c>
      <c r="W78" s="245">
        <v>4.0728409736751994</v>
      </c>
      <c r="X78" s="260">
        <v>3.8119903671469011</v>
      </c>
      <c r="Y78" s="246">
        <v>4.0062872829699856</v>
      </c>
      <c r="Z78" s="247">
        <v>3.991786147246017</v>
      </c>
      <c r="AA78" s="248"/>
      <c r="AB78" s="248"/>
      <c r="AC78" s="248"/>
      <c r="AD78" s="258"/>
      <c r="AE78" s="639" t="s">
        <v>496</v>
      </c>
      <c r="AF78" s="2"/>
      <c r="AG78" s="2"/>
      <c r="AH78" s="2"/>
      <c r="AI78" s="2"/>
      <c r="AJ78" s="2"/>
      <c r="AK78" s="2"/>
      <c r="AL78" s="2"/>
      <c r="AM78" s="2"/>
      <c r="AN78" s="262"/>
      <c r="AO78" s="263"/>
      <c r="AP78" s="264"/>
      <c r="AQ78" s="264"/>
      <c r="AR78" s="153"/>
      <c r="AS78" s="153"/>
      <c r="AT78" s="2"/>
      <c r="AU78" s="2"/>
      <c r="AV78" s="2"/>
    </row>
    <row r="79" spans="1:48">
      <c r="A79" s="235" t="s">
        <v>238</v>
      </c>
      <c r="B79" s="254">
        <v>48228704</v>
      </c>
      <c r="C79" s="237">
        <v>1.6607555465484674</v>
      </c>
      <c r="D79" s="238">
        <v>118.17080378744946</v>
      </c>
      <c r="E79" s="238">
        <v>82.861529595784972</v>
      </c>
      <c r="F79" s="255">
        <v>-5.0097485814803964</v>
      </c>
      <c r="G79" s="240"/>
      <c r="H79" s="240"/>
      <c r="I79" s="241">
        <v>12239.58632029687</v>
      </c>
      <c r="J79" s="242"/>
      <c r="K79" s="243">
        <v>1.4324473500232986</v>
      </c>
      <c r="L79" s="243">
        <v>1.3717794733204536</v>
      </c>
      <c r="M79" s="243">
        <v>1.3378042062572479</v>
      </c>
      <c r="N79" s="243">
        <v>1.3611305730168384</v>
      </c>
      <c r="O79" s="243">
        <v>1.2879353476769595</v>
      </c>
      <c r="P79" s="243">
        <v>1.4068334354611307</v>
      </c>
      <c r="Q79" s="243">
        <v>1.4346487651720936</v>
      </c>
      <c r="R79" s="243">
        <v>1.4057486474202261</v>
      </c>
      <c r="S79" s="244">
        <v>1.5151589495800377</v>
      </c>
      <c r="T79" s="244">
        <v>1.5985934205613863</v>
      </c>
      <c r="U79" s="237">
        <v>1.6573263776740244</v>
      </c>
      <c r="V79" s="237">
        <v>1.6477814310537808</v>
      </c>
      <c r="W79" s="245">
        <v>1.7023787324754764</v>
      </c>
      <c r="X79" s="260">
        <v>1.8915790916477913</v>
      </c>
      <c r="Y79" s="246">
        <v>1.9767522614103916</v>
      </c>
      <c r="Z79" s="247">
        <v>2.0462591364014844</v>
      </c>
      <c r="AA79" s="248"/>
      <c r="AB79" s="248"/>
      <c r="AC79" s="248"/>
      <c r="AD79" s="258"/>
      <c r="AE79" s="639" t="s">
        <v>540</v>
      </c>
      <c r="AF79" s="2"/>
      <c r="AG79" s="2"/>
      <c r="AH79" s="2"/>
      <c r="AI79" s="2"/>
      <c r="AJ79" s="2"/>
      <c r="AK79" s="2"/>
      <c r="AL79" s="2"/>
      <c r="AM79" s="2"/>
      <c r="AN79" s="262"/>
      <c r="AO79" s="263"/>
      <c r="AP79" s="264"/>
      <c r="AQ79" s="264"/>
      <c r="AR79" s="153"/>
      <c r="AS79" s="153"/>
      <c r="AT79" s="2"/>
      <c r="AU79" s="2"/>
      <c r="AV79" s="2"/>
    </row>
    <row r="80" spans="1:48">
      <c r="A80" s="235" t="s">
        <v>239</v>
      </c>
      <c r="B80" s="254">
        <v>788474</v>
      </c>
      <c r="C80" s="237">
        <v>0.13876811719767573</v>
      </c>
      <c r="D80" s="238">
        <v>63.643494696570968</v>
      </c>
      <c r="E80" s="238">
        <v>55.606322548777477</v>
      </c>
      <c r="F80" s="255">
        <v>-6.0799638896365726</v>
      </c>
      <c r="G80" s="255"/>
      <c r="H80" s="255"/>
      <c r="I80" s="241">
        <v>1452.9497071701442</v>
      </c>
      <c r="J80" s="242"/>
      <c r="K80" s="257">
        <v>0.15386637842890946</v>
      </c>
      <c r="L80" s="257">
        <v>0.15007702239437246</v>
      </c>
      <c r="M80" s="257">
        <v>0.1528184238514636</v>
      </c>
      <c r="N80" s="257">
        <v>0.16160135708227313</v>
      </c>
      <c r="O80" s="257">
        <v>0.16382361075001367</v>
      </c>
      <c r="P80" s="257">
        <v>0.16583687879062189</v>
      </c>
      <c r="Q80" s="257">
        <v>0.17920714910052477</v>
      </c>
      <c r="R80" s="257">
        <v>0.17490498980603753</v>
      </c>
      <c r="S80" s="237">
        <v>0.17620308559783834</v>
      </c>
      <c r="T80" s="237">
        <v>0.17195696969252544</v>
      </c>
      <c r="U80" s="237">
        <v>0.18354217505492385</v>
      </c>
      <c r="V80" s="237">
        <v>0.20981826104931478</v>
      </c>
      <c r="W80" s="245">
        <v>0.19976528669235519</v>
      </c>
      <c r="X80" s="260">
        <v>0.21446939391802813</v>
      </c>
      <c r="Y80" s="246">
        <v>0.2079921561058197</v>
      </c>
      <c r="Z80" s="247">
        <v>0.20771847632167406</v>
      </c>
      <c r="AA80" s="248"/>
      <c r="AB80" s="248"/>
      <c r="AC80" s="248"/>
      <c r="AD80" s="258"/>
      <c r="AE80" s="639" t="s">
        <v>540</v>
      </c>
      <c r="AF80" s="2"/>
      <c r="AG80" s="2"/>
      <c r="AH80" s="2"/>
      <c r="AI80" s="2"/>
      <c r="AJ80" s="2"/>
      <c r="AK80" s="2"/>
      <c r="AL80" s="2"/>
      <c r="AM80" s="2"/>
      <c r="AN80" s="262"/>
      <c r="AO80" s="263"/>
      <c r="AP80" s="264"/>
      <c r="AQ80" s="264"/>
      <c r="AR80" s="153"/>
      <c r="AS80" s="153"/>
      <c r="AT80" s="2"/>
      <c r="AU80" s="2"/>
      <c r="AV80" s="2"/>
    </row>
    <row r="81" spans="1:48">
      <c r="A81" s="235" t="s">
        <v>240</v>
      </c>
      <c r="B81" s="254">
        <v>4620330</v>
      </c>
      <c r="C81" s="237">
        <v>0.55829265283359319</v>
      </c>
      <c r="D81" s="238">
        <v>86.81790365605741</v>
      </c>
      <c r="E81" s="238">
        <v>49.286325841771628</v>
      </c>
      <c r="F81" s="255">
        <v>-1.4686156950543128</v>
      </c>
      <c r="G81" s="240"/>
      <c r="H81" s="240"/>
      <c r="I81" s="241">
        <v>5357.0724517578974</v>
      </c>
      <c r="J81" s="242"/>
      <c r="K81" s="257">
        <v>0.33702584112214162</v>
      </c>
      <c r="L81" s="257">
        <v>0.2405163757587826</v>
      </c>
      <c r="M81" s="257">
        <v>0.17662618706873814</v>
      </c>
      <c r="N81" s="257">
        <v>0.27494594130564504</v>
      </c>
      <c r="O81" s="257">
        <v>0.27808070815380215</v>
      </c>
      <c r="P81" s="257">
        <v>0.28031056046012004</v>
      </c>
      <c r="Q81" s="257">
        <v>0.31002650783236396</v>
      </c>
      <c r="R81" s="257">
        <v>0.32639756275121679</v>
      </c>
      <c r="S81" s="237">
        <v>0.3412799773323269</v>
      </c>
      <c r="T81" s="237">
        <v>0.43124583310763986</v>
      </c>
      <c r="U81" s="237">
        <v>0.47308487441706726</v>
      </c>
      <c r="V81" s="237">
        <v>0.53414978330003937</v>
      </c>
      <c r="W81" s="245">
        <v>0.55564524934510573</v>
      </c>
      <c r="X81" s="260">
        <v>0.5644832641305827</v>
      </c>
      <c r="Y81" s="246">
        <v>0.56006795797806486</v>
      </c>
      <c r="Z81" s="247">
        <v>0.571206943879634</v>
      </c>
      <c r="AA81" s="248"/>
      <c r="AB81" s="248"/>
      <c r="AC81" s="248"/>
      <c r="AD81" s="258"/>
      <c r="AE81" s="639" t="s">
        <v>540</v>
      </c>
      <c r="AF81" s="2"/>
      <c r="AG81" s="2"/>
      <c r="AH81" s="2"/>
      <c r="AI81" s="2"/>
      <c r="AJ81" s="2"/>
      <c r="AK81" s="2"/>
      <c r="AL81" s="2"/>
      <c r="AM81" s="2"/>
      <c r="AN81" s="262"/>
      <c r="AO81" s="263"/>
      <c r="AP81" s="264"/>
      <c r="AQ81" s="264"/>
      <c r="AR81" s="153"/>
      <c r="AS81" s="153"/>
      <c r="AT81" s="2"/>
      <c r="AU81" s="2"/>
      <c r="AV81" s="2"/>
    </row>
    <row r="82" spans="1:48">
      <c r="A82" s="235" t="s">
        <v>241</v>
      </c>
      <c r="B82" s="254">
        <v>4807850</v>
      </c>
      <c r="C82" s="237">
        <v>1.2787130665286328</v>
      </c>
      <c r="D82" s="238">
        <v>127.39598425796514</v>
      </c>
      <c r="E82" s="238">
        <v>103.91166543179385</v>
      </c>
      <c r="F82" s="255">
        <v>13.631752157757662</v>
      </c>
      <c r="G82" s="240"/>
      <c r="H82" s="240"/>
      <c r="I82" s="241">
        <v>14228.79554049326</v>
      </c>
      <c r="J82" s="242"/>
      <c r="K82" s="257">
        <v>1.3935604835114446</v>
      </c>
      <c r="L82" s="257">
        <v>1.4401881505204164</v>
      </c>
      <c r="M82" s="257">
        <v>1.5555196780474936</v>
      </c>
      <c r="N82" s="257">
        <v>1.60467671844439</v>
      </c>
      <c r="O82" s="257">
        <v>1.6539038685811143</v>
      </c>
      <c r="P82" s="257">
        <v>1.6155663003552627</v>
      </c>
      <c r="Q82" s="257">
        <v>1.6462867765660429</v>
      </c>
      <c r="R82" s="257">
        <v>1.8573807090799443</v>
      </c>
      <c r="S82" s="237">
        <v>1.8338586740823921</v>
      </c>
      <c r="T82" s="237">
        <v>1.7592381548221017</v>
      </c>
      <c r="U82" s="237">
        <v>1.6638155727939774</v>
      </c>
      <c r="V82" s="237">
        <v>1.6812793949857918</v>
      </c>
      <c r="W82" s="245">
        <v>1.6674055057982686</v>
      </c>
      <c r="X82" s="260">
        <v>1.6169629951175337</v>
      </c>
      <c r="Y82" s="246">
        <v>1.6398252859956517</v>
      </c>
      <c r="Z82" s="247">
        <v>1.6540287278300994</v>
      </c>
      <c r="AA82" s="248"/>
      <c r="AB82" s="248"/>
      <c r="AC82" s="248"/>
      <c r="AD82" s="258"/>
      <c r="AE82" s="639" t="s">
        <v>540</v>
      </c>
      <c r="AF82" s="2"/>
      <c r="AG82" s="2"/>
      <c r="AH82" s="2"/>
      <c r="AI82" s="2"/>
      <c r="AJ82" s="2"/>
      <c r="AK82" s="2"/>
      <c r="AL82" s="2"/>
      <c r="AM82" s="2"/>
      <c r="AN82" s="262"/>
      <c r="AO82" s="263"/>
      <c r="AP82" s="264"/>
      <c r="AQ82" s="264"/>
      <c r="AR82" s="153"/>
      <c r="AS82" s="153"/>
      <c r="AT82" s="2"/>
      <c r="AU82" s="2"/>
      <c r="AV82" s="2"/>
    </row>
    <row r="83" spans="1:48">
      <c r="A83" s="235" t="s">
        <v>242</v>
      </c>
      <c r="B83" s="254">
        <v>22701556</v>
      </c>
      <c r="C83" s="237">
        <v>0.45064682324701533</v>
      </c>
      <c r="D83" s="238">
        <v>90.129934764967331</v>
      </c>
      <c r="E83" s="238">
        <v>57.84860459372684</v>
      </c>
      <c r="F83" s="255">
        <v>0.60652937483438507</v>
      </c>
      <c r="G83" s="240"/>
      <c r="H83" s="240"/>
      <c r="I83" s="241">
        <v>3024.8850029333262</v>
      </c>
      <c r="J83" s="242"/>
      <c r="K83" s="257">
        <v>0.41080938140742423</v>
      </c>
      <c r="L83" s="257">
        <v>0.45774538320402708</v>
      </c>
      <c r="M83" s="257">
        <v>0.42363629031840416</v>
      </c>
      <c r="N83" s="257">
        <v>0.31190485868624823</v>
      </c>
      <c r="O83" s="257">
        <v>0.43015043491605337</v>
      </c>
      <c r="P83" s="257">
        <v>0.4312085424444741</v>
      </c>
      <c r="Q83" s="257">
        <v>0.37816530126592585</v>
      </c>
      <c r="R83" s="257">
        <v>0.35897626211869982</v>
      </c>
      <c r="S83" s="237">
        <v>0.35153130986150871</v>
      </c>
      <c r="T83" s="237">
        <v>0.28720234368368175</v>
      </c>
      <c r="U83" s="237">
        <v>0.30594444872459153</v>
      </c>
      <c r="V83" s="237">
        <v>0.31030997023321294</v>
      </c>
      <c r="W83" s="245">
        <v>0.39725985008227171</v>
      </c>
      <c r="X83" s="260">
        <v>0.41532977931773812</v>
      </c>
      <c r="Y83" s="246">
        <v>0.42553387006349741</v>
      </c>
      <c r="Z83" s="247">
        <v>0.44796202820980718</v>
      </c>
      <c r="AA83" s="248"/>
      <c r="AB83" s="248"/>
      <c r="AC83" s="248"/>
      <c r="AD83" s="258"/>
      <c r="AE83" s="639" t="s">
        <v>540</v>
      </c>
      <c r="AF83" s="2"/>
      <c r="AG83" s="2"/>
      <c r="AH83" s="2"/>
      <c r="AI83" s="2"/>
      <c r="AJ83" s="2"/>
      <c r="AK83" s="2"/>
      <c r="AL83" s="2"/>
      <c r="AM83" s="2"/>
      <c r="AN83" s="262"/>
      <c r="AO83" s="263"/>
      <c r="AP83" s="264"/>
      <c r="AQ83" s="264"/>
      <c r="AR83" s="153"/>
      <c r="AS83" s="153"/>
      <c r="AT83" s="2"/>
      <c r="AU83" s="2"/>
      <c r="AV83" s="2"/>
    </row>
    <row r="84" spans="1:48">
      <c r="A84" s="235" t="s">
        <v>124</v>
      </c>
      <c r="B84" s="254">
        <v>4224404</v>
      </c>
      <c r="C84" s="237">
        <v>3.9368344689189634</v>
      </c>
      <c r="D84" s="238">
        <v>120.90114892249936</v>
      </c>
      <c r="E84" s="238">
        <v>115.7271754342636</v>
      </c>
      <c r="F84" s="255">
        <v>1.7604303137003563</v>
      </c>
      <c r="G84" s="240"/>
      <c r="H84" s="240"/>
      <c r="I84" s="241">
        <v>21031.074131443715</v>
      </c>
      <c r="J84" s="242"/>
      <c r="K84" s="243">
        <v>4.3883560777225483</v>
      </c>
      <c r="L84" s="243">
        <v>4.6196108108108112</v>
      </c>
      <c r="M84" s="243">
        <v>4.8605765765765767</v>
      </c>
      <c r="N84" s="243">
        <v>5.1964432432432428</v>
      </c>
      <c r="O84" s="243">
        <v>5.0630718630322145</v>
      </c>
      <c r="P84" s="243">
        <v>5.1116181900045028</v>
      </c>
      <c r="Q84" s="243">
        <v>5.1180468468468465</v>
      </c>
      <c r="R84" s="243">
        <v>5.3985356176735797</v>
      </c>
      <c r="S84" s="244">
        <v>5.1260378828947877</v>
      </c>
      <c r="T84" s="244">
        <v>4.8047273044186625</v>
      </c>
      <c r="U84" s="237">
        <v>4.6237692633473682</v>
      </c>
      <c r="V84" s="237">
        <v>4.6820485434126162</v>
      </c>
      <c r="W84" s="245">
        <v>4.2525003760933071</v>
      </c>
      <c r="X84" s="245">
        <v>4.1584617672954955</v>
      </c>
      <c r="Y84" s="246">
        <v>4.1329460541350977</v>
      </c>
      <c r="Z84" s="247">
        <v>4.2312051937751098</v>
      </c>
      <c r="AA84" s="248"/>
      <c r="AB84" s="248"/>
      <c r="AC84" s="248"/>
      <c r="AD84" s="258"/>
      <c r="AE84" s="639"/>
      <c r="AF84" s="2"/>
      <c r="AG84" s="2"/>
      <c r="AH84" s="2"/>
      <c r="AI84" s="2"/>
      <c r="AJ84" s="2"/>
      <c r="AK84" s="2"/>
      <c r="AL84" s="2"/>
      <c r="AM84" s="2"/>
      <c r="AN84" s="262"/>
      <c r="AO84" s="263"/>
      <c r="AP84" s="264"/>
      <c r="AQ84" s="264"/>
      <c r="AR84" s="153"/>
      <c r="AS84" s="153"/>
      <c r="AT84" s="2"/>
      <c r="AU84" s="2"/>
      <c r="AV84" s="2"/>
    </row>
    <row r="85" spans="1:48">
      <c r="A85" s="235" t="s">
        <v>243</v>
      </c>
      <c r="B85" s="254">
        <v>11389562</v>
      </c>
      <c r="C85" s="237">
        <v>2.6107429114112759</v>
      </c>
      <c r="D85" s="238">
        <v>115.80147466998694</v>
      </c>
      <c r="E85" s="238">
        <v>63.230509590845479</v>
      </c>
      <c r="F85" s="255">
        <v>11.135204390053408</v>
      </c>
      <c r="G85" s="240"/>
      <c r="H85" s="240"/>
      <c r="I85" s="261"/>
      <c r="J85" s="242"/>
      <c r="K85" s="243">
        <v>2.344385297658397</v>
      </c>
      <c r="L85" s="243">
        <v>2.2805799987660822</v>
      </c>
      <c r="M85" s="243">
        <v>2.3308388185835089</v>
      </c>
      <c r="N85" s="243">
        <v>2.270634874140391</v>
      </c>
      <c r="O85" s="243">
        <v>2.2227139283388548</v>
      </c>
      <c r="P85" s="243">
        <v>2.3075186936353731</v>
      </c>
      <c r="Q85" s="243">
        <v>2.4287585522880795</v>
      </c>
      <c r="R85" s="243">
        <v>2.3726290302154998</v>
      </c>
      <c r="S85" s="244">
        <v>2.6942324250177521</v>
      </c>
      <c r="T85" s="244">
        <v>2.6441907823027551</v>
      </c>
      <c r="U85" s="237">
        <v>3.390812612479885</v>
      </c>
      <c r="V85" s="237">
        <v>3.1755441084392997</v>
      </c>
      <c r="W85" s="245">
        <v>3.1850670272179356</v>
      </c>
      <c r="X85" s="260">
        <v>3.4593949133575741</v>
      </c>
      <c r="Y85" s="246">
        <v>3.5421364986032975</v>
      </c>
      <c r="Z85" s="247">
        <v>3.6124052192496339</v>
      </c>
      <c r="AA85" s="248"/>
      <c r="AB85" s="248"/>
      <c r="AC85" s="248"/>
      <c r="AD85" s="258"/>
      <c r="AE85" s="639" t="s">
        <v>540</v>
      </c>
      <c r="AF85" s="2"/>
      <c r="AG85" s="2"/>
      <c r="AH85" s="2"/>
      <c r="AI85" s="2"/>
      <c r="AJ85" s="2"/>
      <c r="AK85" s="2"/>
      <c r="AL85" s="2"/>
      <c r="AM85" s="2"/>
      <c r="AN85" s="262"/>
      <c r="AO85" s="263"/>
      <c r="AP85" s="264"/>
      <c r="AQ85" s="264"/>
      <c r="AR85" s="153"/>
      <c r="AS85" s="153"/>
      <c r="AT85" s="2"/>
      <c r="AU85" s="2"/>
      <c r="AV85" s="2"/>
    </row>
    <row r="86" spans="1:48">
      <c r="A86" s="235" t="s">
        <v>85</v>
      </c>
      <c r="B86" s="254">
        <v>1165300</v>
      </c>
      <c r="C86" s="237">
        <v>6.5125648668477751</v>
      </c>
      <c r="D86" s="238">
        <v>114.20180991774635</v>
      </c>
      <c r="E86" s="238">
        <v>121.5654070964024</v>
      </c>
      <c r="F86" s="255">
        <v>1.3155679265107023</v>
      </c>
      <c r="G86" s="239"/>
      <c r="H86" s="239"/>
      <c r="I86" s="256">
        <v>31487.323661874118</v>
      </c>
      <c r="J86" s="242">
        <v>1</v>
      </c>
      <c r="K86" s="243">
        <v>7.3413075765912179</v>
      </c>
      <c r="L86" s="243">
        <v>7.1147332971392077</v>
      </c>
      <c r="M86" s="243">
        <v>7.1606099911928265</v>
      </c>
      <c r="N86" s="243">
        <v>7.7563813054150179</v>
      </c>
      <c r="O86" s="243">
        <v>7.213826763809192</v>
      </c>
      <c r="P86" s="243">
        <v>7.2599705980906197</v>
      </c>
      <c r="Q86" s="243">
        <v>7.4238175777192064</v>
      </c>
      <c r="R86" s="243">
        <v>7.7034166164960869</v>
      </c>
      <c r="S86" s="244">
        <v>7.9573040176042937</v>
      </c>
      <c r="T86" s="244">
        <v>7.4322531421769753</v>
      </c>
      <c r="U86" s="237">
        <v>6.9781939593271627</v>
      </c>
      <c r="V86" s="237">
        <v>6.6445527849520527</v>
      </c>
      <c r="W86" s="245">
        <v>6.122332093335447</v>
      </c>
      <c r="X86" s="245">
        <v>5.2056213276900491</v>
      </c>
      <c r="Y86" s="246">
        <v>5.1822259342304502</v>
      </c>
      <c r="Z86" s="247">
        <v>5.1656041849498529</v>
      </c>
      <c r="AA86" s="248"/>
      <c r="AB86" s="248"/>
      <c r="AC86" s="248"/>
      <c r="AD86" s="258"/>
      <c r="AE86" s="639"/>
      <c r="AF86" s="2"/>
      <c r="AG86" s="2"/>
      <c r="AH86" s="2"/>
      <c r="AI86" s="2"/>
      <c r="AJ86" s="2"/>
      <c r="AK86" s="2"/>
      <c r="AL86" s="2"/>
      <c r="AM86" s="2"/>
      <c r="AN86" s="262"/>
      <c r="AO86" s="263"/>
      <c r="AP86" s="264"/>
      <c r="AQ86" s="264"/>
      <c r="AR86" s="153"/>
      <c r="AS86" s="153"/>
      <c r="AT86" s="2"/>
      <c r="AU86" s="2"/>
      <c r="AV86" s="2"/>
    </row>
    <row r="87" spans="1:48">
      <c r="A87" s="235" t="s">
        <v>89</v>
      </c>
      <c r="B87" s="254">
        <v>10551219</v>
      </c>
      <c r="C87" s="237">
        <v>12.832379607477156</v>
      </c>
      <c r="D87" s="238">
        <v>128.47231811332384</v>
      </c>
      <c r="E87" s="238">
        <v>142.14707335144479</v>
      </c>
      <c r="F87" s="255">
        <v>0.51267957447348111</v>
      </c>
      <c r="G87" s="239">
        <v>0.29836415047049503</v>
      </c>
      <c r="H87" s="239">
        <v>0.56698621118371861</v>
      </c>
      <c r="I87" s="241">
        <v>30247.877201437619</v>
      </c>
      <c r="J87" s="242">
        <v>12</v>
      </c>
      <c r="K87" s="243">
        <v>12.067008852115292</v>
      </c>
      <c r="L87" s="243">
        <v>12.099880146095497</v>
      </c>
      <c r="M87" s="243">
        <v>11.734095289203127</v>
      </c>
      <c r="N87" s="243">
        <v>11.963893263467385</v>
      </c>
      <c r="O87" s="243">
        <v>11.442475660484289</v>
      </c>
      <c r="P87" s="243">
        <v>11.752827087390962</v>
      </c>
      <c r="Q87" s="243">
        <v>11.916072665973559</v>
      </c>
      <c r="R87" s="243">
        <v>11.962720418284489</v>
      </c>
      <c r="S87" s="244">
        <v>11.228463524315758</v>
      </c>
      <c r="T87" s="244">
        <v>10.299537645577299</v>
      </c>
      <c r="U87" s="237">
        <v>10.643863663919973</v>
      </c>
      <c r="V87" s="237">
        <v>10.177149429387406</v>
      </c>
      <c r="W87" s="245">
        <v>9.6048194307085524</v>
      </c>
      <c r="X87" s="245">
        <v>9.3758198380258762</v>
      </c>
      <c r="Y87" s="246">
        <v>9.1412644796510136</v>
      </c>
      <c r="Z87" s="247">
        <v>9.1173165229234687</v>
      </c>
      <c r="AA87" s="248"/>
      <c r="AB87" s="248"/>
      <c r="AC87" s="248"/>
      <c r="AD87" s="258"/>
      <c r="AE87" s="639"/>
      <c r="AF87" s="2"/>
      <c r="AG87" s="2"/>
      <c r="AH87" s="2"/>
      <c r="AI87" s="2"/>
      <c r="AJ87" s="2"/>
      <c r="AK87" s="2"/>
      <c r="AL87" s="2"/>
      <c r="AM87" s="2"/>
      <c r="AN87" s="262"/>
      <c r="AO87" s="263"/>
      <c r="AP87" s="264"/>
      <c r="AQ87" s="264"/>
      <c r="AR87" s="153"/>
      <c r="AS87" s="153"/>
      <c r="AT87" s="2"/>
      <c r="AU87" s="2"/>
      <c r="AV87" s="2"/>
    </row>
    <row r="88" spans="1:48">
      <c r="A88" s="235" t="s">
        <v>244</v>
      </c>
      <c r="B88" s="254">
        <v>77266814</v>
      </c>
      <c r="C88" s="237">
        <v>5.9061957664672891E-2</v>
      </c>
      <c r="D88" s="238">
        <v>71.178404574095097</v>
      </c>
      <c r="E88" s="238">
        <v>45.730509590845479</v>
      </c>
      <c r="F88" s="255">
        <v>-4.4674184084808495</v>
      </c>
      <c r="G88" s="240"/>
      <c r="H88" s="240"/>
      <c r="I88" s="241">
        <v>691.20381386434735</v>
      </c>
      <c r="J88" s="242"/>
      <c r="K88" s="257">
        <v>1.6928836980774326E-2</v>
      </c>
      <c r="L88" s="257">
        <v>1.6894006887700392E-2</v>
      </c>
      <c r="M88" s="257">
        <v>1.8186509938797647E-2</v>
      </c>
      <c r="N88" s="257">
        <v>1.8737160234794707E-2</v>
      </c>
      <c r="O88" s="257">
        <v>2.2058937651587212E-2</v>
      </c>
      <c r="P88" s="257">
        <v>2.6717568139625902E-2</v>
      </c>
      <c r="Q88" s="257">
        <v>2.7514706481485959E-2</v>
      </c>
      <c r="R88" s="257">
        <v>2.890301015920899E-2</v>
      </c>
      <c r="S88" s="237">
        <v>2.9580284047323768E-2</v>
      </c>
      <c r="T88" s="237">
        <v>2.6915394928446894E-2</v>
      </c>
      <c r="U88" s="237">
        <v>3.0172745867404874E-2</v>
      </c>
      <c r="V88" s="237">
        <v>3.6216287730048521E-2</v>
      </c>
      <c r="W88" s="245">
        <v>3.6383977729205215E-2</v>
      </c>
      <c r="X88" s="260">
        <v>3.8279841231898488E-2</v>
      </c>
      <c r="Y88" s="246">
        <v>3.6845066209197905E-2</v>
      </c>
      <c r="Z88" s="247">
        <v>3.6476300018792186E-2</v>
      </c>
      <c r="AA88" s="248"/>
      <c r="AB88" s="248"/>
      <c r="AC88" s="248"/>
      <c r="AD88" s="258"/>
      <c r="AE88" s="639" t="s">
        <v>540</v>
      </c>
      <c r="AF88" s="2"/>
      <c r="AG88" s="2"/>
      <c r="AH88" s="2"/>
      <c r="AI88" s="2"/>
      <c r="AJ88" s="2"/>
      <c r="AK88" s="2"/>
      <c r="AL88" s="2"/>
      <c r="AM88" s="2"/>
      <c r="AN88" s="262"/>
      <c r="AO88" s="263"/>
      <c r="AP88" s="264"/>
      <c r="AQ88" s="264"/>
      <c r="AR88" s="153"/>
      <c r="AS88" s="153"/>
      <c r="AT88" s="2"/>
      <c r="AU88" s="2"/>
      <c r="AV88" s="2"/>
    </row>
    <row r="89" spans="1:48">
      <c r="A89" s="235" t="s">
        <v>120</v>
      </c>
      <c r="B89" s="254">
        <v>5676002</v>
      </c>
      <c r="C89" s="237">
        <v>11.246853100003161</v>
      </c>
      <c r="D89" s="238">
        <v>128.24862798138554</v>
      </c>
      <c r="E89" s="238">
        <v>289.30472544661234</v>
      </c>
      <c r="F89" s="255">
        <v>1.7135241026214791</v>
      </c>
      <c r="G89" s="240"/>
      <c r="H89" s="240"/>
      <c r="I89" s="241">
        <v>45241.246597904152</v>
      </c>
      <c r="J89" s="242">
        <v>257</v>
      </c>
      <c r="K89" s="243">
        <v>9.6053109437083126</v>
      </c>
      <c r="L89" s="243">
        <v>9.867013461825195</v>
      </c>
      <c r="M89" s="243">
        <v>9.6740110689664736</v>
      </c>
      <c r="N89" s="243">
        <v>10.379774769811156</v>
      </c>
      <c r="O89" s="243">
        <v>9.35504132372089</v>
      </c>
      <c r="P89" s="243">
        <v>8.6829675139387295</v>
      </c>
      <c r="Q89" s="243">
        <v>10.10464070953228</v>
      </c>
      <c r="R89" s="243">
        <v>9.1944868732374143</v>
      </c>
      <c r="S89" s="244">
        <v>8.5363617184367104</v>
      </c>
      <c r="T89" s="244">
        <v>8.0523025586197594</v>
      </c>
      <c r="U89" s="237">
        <v>8.4003386639070765</v>
      </c>
      <c r="V89" s="237">
        <v>7.2904139826215335</v>
      </c>
      <c r="W89" s="245">
        <v>6.5055394082379694</v>
      </c>
      <c r="X89" s="245">
        <v>6.7740774064583507</v>
      </c>
      <c r="Y89" s="246">
        <v>6.2287635749611736</v>
      </c>
      <c r="Z89" s="247">
        <v>5.6822389684019026</v>
      </c>
      <c r="AA89" s="248"/>
      <c r="AB89" s="248"/>
      <c r="AC89" s="248"/>
      <c r="AD89" s="258"/>
      <c r="AE89" s="639"/>
      <c r="AF89" s="2"/>
      <c r="AG89" s="2"/>
      <c r="AH89" s="2"/>
      <c r="AI89" s="2"/>
      <c r="AJ89" s="2"/>
      <c r="AK89" s="2"/>
      <c r="AL89" s="2"/>
      <c r="AM89" s="2"/>
      <c r="AN89" s="262"/>
      <c r="AO89" s="263"/>
      <c r="AP89" s="264"/>
      <c r="AQ89" s="264"/>
      <c r="AR89" s="153"/>
      <c r="AS89" s="153"/>
      <c r="AT89" s="2"/>
      <c r="AU89" s="2"/>
      <c r="AV89" s="2"/>
    </row>
    <row r="90" spans="1:48">
      <c r="A90" s="235" t="s">
        <v>388</v>
      </c>
      <c r="B90" s="254">
        <v>887861</v>
      </c>
      <c r="C90" s="237">
        <v>0.48027815479202635</v>
      </c>
      <c r="D90" s="238">
        <v>74.553493597886714</v>
      </c>
      <c r="E90" s="259"/>
      <c r="F90" s="255">
        <v>5.42656709499411E-3</v>
      </c>
      <c r="G90" s="240"/>
      <c r="H90" s="240"/>
      <c r="I90" s="256">
        <v>2921.6406714152458</v>
      </c>
      <c r="J90" s="242"/>
      <c r="K90" s="257">
        <v>0.47158859724148239</v>
      </c>
      <c r="L90" s="257">
        <v>0.49912272098168065</v>
      </c>
      <c r="M90" s="257">
        <v>0.53574509127933256</v>
      </c>
      <c r="N90" s="257">
        <v>0.55687128629126048</v>
      </c>
      <c r="O90" s="257">
        <v>0.52980808812418256</v>
      </c>
      <c r="P90" s="257">
        <v>0.53189723614668949</v>
      </c>
      <c r="Q90" s="257">
        <v>0.52015042949979784</v>
      </c>
      <c r="R90" s="257">
        <v>0.57757888376084843</v>
      </c>
      <c r="S90" s="237">
        <v>0.61546442303298143</v>
      </c>
      <c r="T90" s="237">
        <v>0.56293828656854006</v>
      </c>
      <c r="U90" s="237">
        <v>0.62183769417984081</v>
      </c>
      <c r="V90" s="237">
        <v>0.56148120341838104</v>
      </c>
      <c r="W90" s="245">
        <v>0.60560634602828145</v>
      </c>
      <c r="X90" s="260">
        <v>0.70351186854725101</v>
      </c>
      <c r="Y90" s="246">
        <v>0.69015258093512577</v>
      </c>
      <c r="Z90" s="247">
        <v>0.69462885348482906</v>
      </c>
      <c r="AA90" s="248"/>
      <c r="AB90" s="248"/>
      <c r="AC90" s="248"/>
      <c r="AD90" s="258"/>
      <c r="AE90" s="639" t="s">
        <v>496</v>
      </c>
      <c r="AF90" s="2"/>
      <c r="AG90" s="2"/>
      <c r="AH90" s="2"/>
      <c r="AI90" s="2"/>
      <c r="AJ90" s="2"/>
      <c r="AK90" s="2"/>
      <c r="AL90" s="2"/>
      <c r="AM90" s="2"/>
      <c r="AN90" s="262"/>
      <c r="AO90" s="263"/>
      <c r="AP90" s="264"/>
      <c r="AQ90" s="264"/>
      <c r="AR90" s="153"/>
      <c r="AS90" s="153"/>
      <c r="AT90" s="2"/>
      <c r="AU90" s="2"/>
      <c r="AV90" s="2"/>
    </row>
    <row r="91" spans="1:48">
      <c r="A91" s="235" t="s">
        <v>389</v>
      </c>
      <c r="B91" s="254">
        <v>72680</v>
      </c>
      <c r="C91" s="237">
        <v>0.98252179176842203</v>
      </c>
      <c r="D91" s="238">
        <v>95.32120880895252</v>
      </c>
      <c r="E91" s="238">
        <v>77.426525067918007</v>
      </c>
      <c r="F91" s="255">
        <v>-11.56311584553929</v>
      </c>
      <c r="G91" s="255"/>
      <c r="H91" s="255"/>
      <c r="I91" s="241">
        <v>10227.05376488517</v>
      </c>
      <c r="J91" s="242"/>
      <c r="K91" s="257">
        <v>1.4723517846122935</v>
      </c>
      <c r="L91" s="257">
        <v>1.577950043066322</v>
      </c>
      <c r="M91" s="257">
        <v>1.4696730940033809</v>
      </c>
      <c r="N91" s="257">
        <v>1.6735847440691998</v>
      </c>
      <c r="O91" s="257">
        <v>1.6151297547102736</v>
      </c>
      <c r="P91" s="257">
        <v>1.6621020101499815</v>
      </c>
      <c r="Q91" s="257">
        <v>1.6067902107794596</v>
      </c>
      <c r="R91" s="257">
        <v>2.1737128328271771</v>
      </c>
      <c r="S91" s="237">
        <v>1.860921826723664</v>
      </c>
      <c r="T91" s="237">
        <v>1.8579336572998102</v>
      </c>
      <c r="U91" s="237">
        <v>1.9564123821434092</v>
      </c>
      <c r="V91" s="237">
        <v>1.796028122461556</v>
      </c>
      <c r="W91" s="245">
        <v>1.8911627258143267</v>
      </c>
      <c r="X91" s="260">
        <v>1.8318727866120412</v>
      </c>
      <c r="Y91" s="246">
        <v>1.8677308013033984</v>
      </c>
      <c r="Z91" s="247">
        <v>1.9007969548010215</v>
      </c>
      <c r="AA91" s="248"/>
      <c r="AB91" s="248"/>
      <c r="AC91" s="248"/>
      <c r="AD91" s="258"/>
      <c r="AE91" s="639" t="s">
        <v>497</v>
      </c>
      <c r="AF91" s="2"/>
      <c r="AG91" s="2"/>
      <c r="AH91" s="2"/>
      <c r="AI91" s="2"/>
      <c r="AJ91" s="2"/>
      <c r="AK91" s="2"/>
      <c r="AL91" s="2"/>
      <c r="AM91" s="2"/>
      <c r="AN91" s="262"/>
      <c r="AO91" s="263"/>
      <c r="AP91" s="264"/>
      <c r="AQ91" s="264"/>
      <c r="AR91" s="153"/>
      <c r="AS91" s="153"/>
      <c r="AT91" s="2"/>
      <c r="AU91" s="2"/>
      <c r="AV91" s="2"/>
    </row>
    <row r="92" spans="1:48">
      <c r="A92" s="235" t="s">
        <v>192</v>
      </c>
      <c r="B92" s="254">
        <v>10528391</v>
      </c>
      <c r="C92" s="237">
        <v>1.8053885089450374</v>
      </c>
      <c r="D92" s="238">
        <v>109.2781033458083</v>
      </c>
      <c r="E92" s="238">
        <v>57.643945006997605</v>
      </c>
      <c r="F92" s="255">
        <v>1.0395668541748713</v>
      </c>
      <c r="G92" s="240"/>
      <c r="H92" s="240"/>
      <c r="I92" s="241">
        <v>12291.109231477471</v>
      </c>
      <c r="J92" s="242"/>
      <c r="K92" s="243">
        <v>2.309410095481256</v>
      </c>
      <c r="L92" s="243">
        <v>2.2766433099114223</v>
      </c>
      <c r="M92" s="243">
        <v>2.4131338138280394</v>
      </c>
      <c r="N92" s="243">
        <v>2.3971081292438834</v>
      </c>
      <c r="O92" s="243">
        <v>2.009706473593257</v>
      </c>
      <c r="P92" s="243">
        <v>2.0161278432140937</v>
      </c>
      <c r="Q92" s="243">
        <v>2.1093349259918521</v>
      </c>
      <c r="R92" s="243">
        <v>2.2259246726967565</v>
      </c>
      <c r="S92" s="244">
        <v>2.2223940228865464</v>
      </c>
      <c r="T92" s="244">
        <v>2.103255646625211</v>
      </c>
      <c r="U92" s="237">
        <v>2.1855216360747436</v>
      </c>
      <c r="V92" s="237">
        <v>2.2004886737394709</v>
      </c>
      <c r="W92" s="245">
        <v>2.2380808891273256</v>
      </c>
      <c r="X92" s="245">
        <v>2.1449995953861571</v>
      </c>
      <c r="Y92" s="246">
        <v>2.1979760652644753</v>
      </c>
      <c r="Z92" s="247">
        <v>2.2049283959854145</v>
      </c>
      <c r="AA92" s="248"/>
      <c r="AB92" s="248"/>
      <c r="AC92" s="248"/>
      <c r="AD92" s="258"/>
      <c r="AE92" s="639"/>
      <c r="AF92" s="2"/>
      <c r="AG92" s="2"/>
      <c r="AH92" s="2"/>
      <c r="AI92" s="2"/>
      <c r="AJ92" s="2"/>
      <c r="AK92" s="2"/>
      <c r="AL92" s="2"/>
      <c r="AM92" s="2"/>
      <c r="AN92" s="262"/>
      <c r="AO92" s="263"/>
      <c r="AP92" s="264"/>
      <c r="AQ92" s="264"/>
      <c r="AR92" s="153"/>
      <c r="AS92" s="153"/>
      <c r="AT92" s="2"/>
      <c r="AU92" s="2"/>
      <c r="AV92" s="2"/>
    </row>
    <row r="93" spans="1:48">
      <c r="A93" s="235" t="s">
        <v>180</v>
      </c>
      <c r="B93" s="254">
        <v>16144363</v>
      </c>
      <c r="C93" s="237">
        <v>1.7907158467498072</v>
      </c>
      <c r="D93" s="238">
        <v>113.54054443397366</v>
      </c>
      <c r="E93" s="238">
        <v>86.669795011113862</v>
      </c>
      <c r="F93" s="255">
        <v>-9.7627496678673218</v>
      </c>
      <c r="G93" s="240"/>
      <c r="H93" s="240"/>
      <c r="I93" s="241">
        <v>10410.99890983142</v>
      </c>
      <c r="J93" s="242"/>
      <c r="K93" s="243">
        <v>1.6392637788080322</v>
      </c>
      <c r="L93" s="243">
        <v>1.7971135055656948</v>
      </c>
      <c r="M93" s="243">
        <v>1.9071105570539171</v>
      </c>
      <c r="N93" s="243">
        <v>2.027529496749338</v>
      </c>
      <c r="O93" s="243">
        <v>2.148283245044559</v>
      </c>
      <c r="P93" s="243">
        <v>2.2015639779510097</v>
      </c>
      <c r="Q93" s="243">
        <v>2.0644854587331007</v>
      </c>
      <c r="R93" s="243">
        <v>2.2429475274997768</v>
      </c>
      <c r="S93" s="244">
        <v>2.3423062654004818</v>
      </c>
      <c r="T93" s="244">
        <v>2.4463561111977086</v>
      </c>
      <c r="U93" s="237">
        <v>2.5473114544310658</v>
      </c>
      <c r="V93" s="237">
        <v>2.6096797318096523</v>
      </c>
      <c r="W93" s="245">
        <v>2.62262630814126</v>
      </c>
      <c r="X93" s="245">
        <v>2.7770138287264823</v>
      </c>
      <c r="Y93" s="246">
        <v>2.8252282849640173</v>
      </c>
      <c r="Z93" s="247">
        <v>2.724836762116742</v>
      </c>
      <c r="AA93" s="248"/>
      <c r="AB93" s="248"/>
      <c r="AC93" s="248"/>
      <c r="AD93" s="258"/>
      <c r="AE93" s="639"/>
      <c r="AF93" s="2"/>
      <c r="AG93" s="2"/>
      <c r="AH93" s="2"/>
      <c r="AI93" s="2"/>
      <c r="AJ93" s="2"/>
      <c r="AK93" s="2"/>
      <c r="AL93" s="2"/>
      <c r="AM93" s="2"/>
      <c r="AN93" s="262"/>
      <c r="AO93" s="263"/>
      <c r="AP93" s="264"/>
      <c r="AQ93" s="264"/>
      <c r="AR93" s="153"/>
      <c r="AS93" s="153"/>
      <c r="AT93" s="2"/>
      <c r="AU93" s="2"/>
      <c r="AV93" s="2"/>
    </row>
    <row r="94" spans="1:48">
      <c r="A94" s="235" t="s">
        <v>178</v>
      </c>
      <c r="B94" s="254">
        <v>91508084</v>
      </c>
      <c r="C94" s="237">
        <v>1.5550887736819123</v>
      </c>
      <c r="D94" s="238">
        <v>104.15419076093366</v>
      </c>
      <c r="E94" s="238">
        <v>71.472380011525487</v>
      </c>
      <c r="F94" s="255">
        <v>7.6411387573834449E-2</v>
      </c>
      <c r="G94" s="240"/>
      <c r="H94" s="240"/>
      <c r="I94" s="241">
        <v>9943.9135538150167</v>
      </c>
      <c r="J94" s="242"/>
      <c r="K94" s="257">
        <v>2.0664484716851512</v>
      </c>
      <c r="L94" s="257">
        <v>1.8009942967627346</v>
      </c>
      <c r="M94" s="257">
        <v>1.7922975047776217</v>
      </c>
      <c r="N94" s="257">
        <v>2.0463288302372731</v>
      </c>
      <c r="O94" s="257">
        <v>2.0488629365362292</v>
      </c>
      <c r="P94" s="257">
        <v>2.2293348940045261</v>
      </c>
      <c r="Q94" s="257">
        <v>2.3394577084531174</v>
      </c>
      <c r="R94" s="257">
        <v>2.4345986455285473</v>
      </c>
      <c r="S94" s="237">
        <v>2.5124545872232118</v>
      </c>
      <c r="T94" s="237">
        <v>2.5678649267277973</v>
      </c>
      <c r="U94" s="237">
        <v>2.4688826173900331</v>
      </c>
      <c r="V94" s="237">
        <v>2.5897108396687751</v>
      </c>
      <c r="W94" s="245">
        <v>2.5319658669949563</v>
      </c>
      <c r="X94" s="245">
        <v>2.4292729137333664</v>
      </c>
      <c r="Y94" s="246">
        <v>2.3897323891118067</v>
      </c>
      <c r="Z94" s="247">
        <v>2.3886944647898836</v>
      </c>
      <c r="AA94" s="248"/>
      <c r="AB94" s="248"/>
      <c r="AC94" s="248"/>
      <c r="AD94" s="258"/>
      <c r="AE94" s="639"/>
      <c r="AF94" s="2"/>
      <c r="AG94" s="2"/>
      <c r="AH94" s="2"/>
      <c r="AI94" s="2"/>
      <c r="AJ94" s="2"/>
      <c r="AK94" s="2"/>
      <c r="AL94" s="2"/>
      <c r="AM94" s="2"/>
      <c r="AN94" s="262"/>
      <c r="AO94" s="263"/>
      <c r="AP94" s="264"/>
      <c r="AQ94" s="264"/>
      <c r="AR94" s="153"/>
      <c r="AS94" s="153"/>
      <c r="AT94" s="2"/>
      <c r="AU94" s="2"/>
      <c r="AV94" s="2"/>
    </row>
    <row r="95" spans="1:48">
      <c r="A95" s="235" t="s">
        <v>245</v>
      </c>
      <c r="B95" s="254">
        <v>6126583</v>
      </c>
      <c r="C95" s="237">
        <v>0.78803048205284298</v>
      </c>
      <c r="D95" s="238">
        <v>101.44972598565953</v>
      </c>
      <c r="E95" s="238">
        <v>83.213468346093677</v>
      </c>
      <c r="F95" s="255">
        <v>-5.323059321184858</v>
      </c>
      <c r="G95" s="240"/>
      <c r="H95" s="240"/>
      <c r="I95" s="241">
        <v>7755.4274507964556</v>
      </c>
      <c r="J95" s="242"/>
      <c r="K95" s="257">
        <v>0.9872652979196247</v>
      </c>
      <c r="L95" s="257">
        <v>1.0168134140486709</v>
      </c>
      <c r="M95" s="257">
        <v>1.0272895447475368</v>
      </c>
      <c r="N95" s="257">
        <v>1.1095825758961007</v>
      </c>
      <c r="O95" s="257">
        <v>1.0735204146300588</v>
      </c>
      <c r="P95" s="257">
        <v>1.0843142141032276</v>
      </c>
      <c r="Q95" s="257">
        <v>1.146313164049068</v>
      </c>
      <c r="R95" s="257">
        <v>1.1647360172550711</v>
      </c>
      <c r="S95" s="237">
        <v>1.0892776871652656</v>
      </c>
      <c r="T95" s="237">
        <v>1.0691337915237866</v>
      </c>
      <c r="U95" s="237">
        <v>1.0509649560654926</v>
      </c>
      <c r="V95" s="237">
        <v>1.0970443955021858</v>
      </c>
      <c r="W95" s="245">
        <v>1.1844789223338432</v>
      </c>
      <c r="X95" s="260">
        <v>1.0433082787762307</v>
      </c>
      <c r="Y95" s="246">
        <v>1.0627604676648812</v>
      </c>
      <c r="Z95" s="247">
        <v>1.080742182651246</v>
      </c>
      <c r="AA95" s="248"/>
      <c r="AB95" s="248"/>
      <c r="AC95" s="248"/>
      <c r="AD95" s="258"/>
      <c r="AE95" s="639" t="s">
        <v>540</v>
      </c>
      <c r="AF95" s="2"/>
      <c r="AG95" s="2"/>
      <c r="AH95" s="2"/>
      <c r="AI95" s="2"/>
      <c r="AJ95" s="2"/>
      <c r="AK95" s="2"/>
      <c r="AL95" s="2"/>
      <c r="AM95" s="2"/>
      <c r="AN95" s="262"/>
      <c r="AO95" s="263"/>
      <c r="AP95" s="264"/>
      <c r="AQ95" s="264"/>
      <c r="AR95" s="153"/>
      <c r="AS95" s="153"/>
      <c r="AT95" s="2"/>
      <c r="AU95" s="2"/>
      <c r="AV95" s="2"/>
    </row>
    <row r="96" spans="1:48">
      <c r="A96" s="235" t="s">
        <v>57</v>
      </c>
      <c r="B96" s="254">
        <v>845060</v>
      </c>
      <c r="C96" s="237">
        <v>0.41195594255718071</v>
      </c>
      <c r="D96" s="238">
        <v>79.197426157405161</v>
      </c>
      <c r="E96" s="238">
        <v>55.606322548777477</v>
      </c>
      <c r="F96" s="255">
        <v>-10.262386180634763</v>
      </c>
      <c r="G96" s="240"/>
      <c r="H96" s="240"/>
      <c r="I96" s="241">
        <v>31533.838695918475</v>
      </c>
      <c r="J96" s="242"/>
      <c r="K96" s="257">
        <v>0.85579096470871885</v>
      </c>
      <c r="L96" s="257">
        <v>5.6327442090902302</v>
      </c>
      <c r="M96" s="257">
        <v>8.7652414104117931</v>
      </c>
      <c r="N96" s="257">
        <v>10.246951115595154</v>
      </c>
      <c r="O96" s="257">
        <v>8.6008964023483951</v>
      </c>
      <c r="P96" s="257">
        <v>7.5227604631023253</v>
      </c>
      <c r="Q96" s="257">
        <v>7.3595718254718001</v>
      </c>
      <c r="R96" s="257">
        <v>7.1981471857830757</v>
      </c>
      <c r="S96" s="237">
        <v>6.5567490451354731</v>
      </c>
      <c r="T96" s="237">
        <v>6.5284697131463396</v>
      </c>
      <c r="U96" s="237">
        <v>6.4158087579421172</v>
      </c>
      <c r="V96" s="237">
        <v>9.0073003976466133</v>
      </c>
      <c r="W96" s="245">
        <v>7.5294579885205284</v>
      </c>
      <c r="X96" s="260">
        <v>6.7848276588857859</v>
      </c>
      <c r="Y96" s="246">
        <v>7.1072887942992109</v>
      </c>
      <c r="Z96" s="247">
        <v>7.5761624656928603</v>
      </c>
      <c r="AA96" s="248"/>
      <c r="AB96" s="248"/>
      <c r="AC96" s="248"/>
      <c r="AD96" s="258"/>
      <c r="AE96" s="639" t="s">
        <v>538</v>
      </c>
      <c r="AF96" s="2"/>
      <c r="AG96" s="2"/>
      <c r="AH96" s="2"/>
      <c r="AI96" s="2"/>
      <c r="AJ96" s="2"/>
      <c r="AK96" s="2"/>
      <c r="AL96" s="2"/>
      <c r="AM96" s="2"/>
      <c r="AN96" s="262"/>
      <c r="AO96" s="263"/>
      <c r="AP96" s="264"/>
      <c r="AQ96" s="264"/>
      <c r="AR96" s="153"/>
      <c r="AS96" s="153"/>
      <c r="AT96" s="2"/>
      <c r="AU96" s="2"/>
      <c r="AV96" s="2"/>
    </row>
    <row r="97" spans="1:48">
      <c r="A97" s="235" t="s">
        <v>246</v>
      </c>
      <c r="B97" s="254">
        <v>5169118</v>
      </c>
      <c r="C97" s="237">
        <v>0.26070353064857482</v>
      </c>
      <c r="D97" s="238">
        <v>72.715260199359321</v>
      </c>
      <c r="E97" s="238">
        <v>43.00724458714086</v>
      </c>
      <c r="F97" s="255">
        <v>-1.0000000000000009</v>
      </c>
      <c r="G97" s="240"/>
      <c r="H97" s="240"/>
      <c r="I97" s="241">
        <v>1611.6334383285566</v>
      </c>
      <c r="J97" s="242"/>
      <c r="K97" s="257">
        <v>0.17205011603448334</v>
      </c>
      <c r="L97" s="257">
        <v>0.17242324636402787</v>
      </c>
      <c r="M97" s="257">
        <v>0.15957632138253022</v>
      </c>
      <c r="N97" s="257">
        <v>0.18467328240854819</v>
      </c>
      <c r="O97" s="257">
        <v>0.18928608856475271</v>
      </c>
      <c r="P97" s="257">
        <v>0.18270725863001527</v>
      </c>
      <c r="Q97" s="257">
        <v>0.13023575656763714</v>
      </c>
      <c r="R97" s="257">
        <v>0.1313828226364121</v>
      </c>
      <c r="S97" s="237">
        <v>9.1994068396525117E-2</v>
      </c>
      <c r="T97" s="237">
        <v>0.11166964802160596</v>
      </c>
      <c r="U97" s="237">
        <v>0.10938097057699657</v>
      </c>
      <c r="V97" s="237">
        <v>0.12392933976508946</v>
      </c>
      <c r="W97" s="245">
        <v>0.13480960534790554</v>
      </c>
      <c r="X97" s="260">
        <v>0.13340097590953393</v>
      </c>
      <c r="Y97" s="246">
        <v>0.12979176909799903</v>
      </c>
      <c r="Z97" s="247">
        <v>0.13066371385879205</v>
      </c>
      <c r="AA97" s="248"/>
      <c r="AB97" s="248"/>
      <c r="AC97" s="248"/>
      <c r="AD97" s="258"/>
      <c r="AE97" s="639" t="s">
        <v>540</v>
      </c>
      <c r="AF97" s="2"/>
      <c r="AG97" s="2"/>
      <c r="AH97" s="2"/>
      <c r="AI97" s="2"/>
      <c r="AJ97" s="2"/>
      <c r="AK97" s="2"/>
      <c r="AL97" s="2"/>
      <c r="AM97" s="2"/>
      <c r="AN97" s="262"/>
      <c r="AO97" s="263"/>
      <c r="AP97" s="264"/>
      <c r="AQ97" s="264"/>
      <c r="AR97" s="153"/>
      <c r="AS97" s="153"/>
      <c r="AT97" s="2"/>
      <c r="AU97" s="2"/>
      <c r="AV97" s="266"/>
    </row>
    <row r="98" spans="1:48">
      <c r="A98" s="235" t="s">
        <v>79</v>
      </c>
      <c r="B98" s="254">
        <v>1311998</v>
      </c>
      <c r="C98" s="237">
        <v>13.595784049796952</v>
      </c>
      <c r="D98" s="238">
        <v>121.71887413370337</v>
      </c>
      <c r="E98" s="238">
        <v>225.66666666666666</v>
      </c>
      <c r="F98" s="255">
        <v>2.2334535887883646</v>
      </c>
      <c r="G98" s="240"/>
      <c r="H98" s="240"/>
      <c r="I98" s="241">
        <v>25812.977230365213</v>
      </c>
      <c r="J98" s="242">
        <v>2</v>
      </c>
      <c r="K98" s="257">
        <v>10.627550045276077</v>
      </c>
      <c r="L98" s="257">
        <v>11.20753251711854</v>
      </c>
      <c r="M98" s="257">
        <v>10.784673940624208</v>
      </c>
      <c r="N98" s="257">
        <v>12.483132952025214</v>
      </c>
      <c r="O98" s="257">
        <v>12.673613445378152</v>
      </c>
      <c r="P98" s="257">
        <v>12.356897639829493</v>
      </c>
      <c r="Q98" s="257">
        <v>12.000136619122223</v>
      </c>
      <c r="R98" s="257">
        <v>13.943467494107468</v>
      </c>
      <c r="S98" s="237">
        <v>13.071132085349527</v>
      </c>
      <c r="T98" s="237">
        <v>10.905391097140159</v>
      </c>
      <c r="U98" s="237">
        <v>13.588563059764548</v>
      </c>
      <c r="V98" s="237">
        <v>14.005265778691149</v>
      </c>
      <c r="W98" s="245">
        <v>13.313099911090681</v>
      </c>
      <c r="X98" s="245">
        <v>15.098049540325206</v>
      </c>
      <c r="Y98" s="246">
        <v>14.151901515917951</v>
      </c>
      <c r="Z98" s="247">
        <v>14.969404999258943</v>
      </c>
      <c r="AA98" s="248"/>
      <c r="AB98" s="248"/>
      <c r="AC98" s="248"/>
      <c r="AD98" s="258"/>
      <c r="AE98" s="639"/>
      <c r="AF98" s="2"/>
      <c r="AG98" s="2"/>
      <c r="AH98" s="2"/>
      <c r="AI98" s="2"/>
      <c r="AJ98" s="2"/>
      <c r="AK98" s="2"/>
      <c r="AL98" s="2"/>
      <c r="AM98" s="2"/>
      <c r="AN98" s="262"/>
      <c r="AO98" s="263"/>
      <c r="AP98" s="264"/>
      <c r="AQ98" s="264"/>
      <c r="AR98" s="153"/>
      <c r="AS98" s="153"/>
      <c r="AT98" s="2"/>
      <c r="AU98" s="2"/>
      <c r="AV98" s="2"/>
    </row>
    <row r="99" spans="1:48">
      <c r="A99" s="235" t="s">
        <v>247</v>
      </c>
      <c r="B99" s="254">
        <v>99390750</v>
      </c>
      <c r="C99" s="237">
        <v>5.2048287567731132E-2</v>
      </c>
      <c r="D99" s="238">
        <v>76.24373570182982</v>
      </c>
      <c r="E99" s="238">
        <v>70.64472709310941</v>
      </c>
      <c r="F99" s="255">
        <v>-2.3999999999999981</v>
      </c>
      <c r="G99" s="240"/>
      <c r="H99" s="240"/>
      <c r="I99" s="241">
        <v>1321.4962937748689</v>
      </c>
      <c r="J99" s="242"/>
      <c r="K99" s="257">
        <v>5.3379886698799284E-2</v>
      </c>
      <c r="L99" s="257">
        <v>6.3590716307053541E-2</v>
      </c>
      <c r="M99" s="257">
        <v>6.4180095315932384E-2</v>
      </c>
      <c r="N99" s="257">
        <v>6.8795836773902913E-2</v>
      </c>
      <c r="O99" s="257">
        <v>7.1011017035801233E-2</v>
      </c>
      <c r="P99" s="257">
        <v>6.6767377078901416E-2</v>
      </c>
      <c r="Q99" s="257">
        <v>6.9849709169318736E-2</v>
      </c>
      <c r="R99" s="257">
        <v>7.4283765725665127E-2</v>
      </c>
      <c r="S99" s="237">
        <v>7.9119487419825094E-2</v>
      </c>
      <c r="T99" s="237">
        <v>7.7659425473223118E-2</v>
      </c>
      <c r="U99" s="237">
        <v>7.5153125539404661E-2</v>
      </c>
      <c r="V99" s="237">
        <v>8.5913198651358144E-2</v>
      </c>
      <c r="W99" s="245">
        <v>9.2801037183468604E-2</v>
      </c>
      <c r="X99" s="260">
        <v>0.11237079859262386</v>
      </c>
      <c r="Y99" s="246">
        <v>0.11192723102351765</v>
      </c>
      <c r="Z99" s="247">
        <v>0.1104474018116151</v>
      </c>
      <c r="AA99" s="248"/>
      <c r="AB99" s="248"/>
      <c r="AC99" s="248"/>
      <c r="AD99" s="258"/>
      <c r="AE99" s="639" t="s">
        <v>540</v>
      </c>
      <c r="AF99" s="2"/>
      <c r="AG99" s="2"/>
      <c r="AH99" s="2"/>
      <c r="AI99" s="2"/>
      <c r="AJ99" s="2"/>
      <c r="AK99" s="2"/>
      <c r="AL99" s="2"/>
      <c r="AM99" s="2"/>
      <c r="AN99" s="262"/>
      <c r="AO99" s="263"/>
      <c r="AP99" s="264"/>
      <c r="AQ99" s="264"/>
      <c r="AR99" s="153"/>
      <c r="AS99" s="153"/>
      <c r="AT99" s="2"/>
      <c r="AU99" s="2"/>
      <c r="AV99" s="2"/>
    </row>
    <row r="100" spans="1:48">
      <c r="A100" s="235" t="s">
        <v>390</v>
      </c>
      <c r="B100" s="254">
        <v>48199</v>
      </c>
      <c r="C100" s="237">
        <v>13.551407754697305</v>
      </c>
      <c r="D100" s="259"/>
      <c r="E100" s="259"/>
      <c r="F100" s="255">
        <v>0</v>
      </c>
      <c r="G100" s="255"/>
      <c r="H100" s="255"/>
      <c r="I100" s="261"/>
      <c r="J100" s="242"/>
      <c r="K100" s="243">
        <v>14.816459099610677</v>
      </c>
      <c r="L100" s="243">
        <v>16.211009954905133</v>
      </c>
      <c r="M100" s="243">
        <v>15.442973952625811</v>
      </c>
      <c r="N100" s="243">
        <v>15.633230151426421</v>
      </c>
      <c r="O100" s="243">
        <v>15.919506059913104</v>
      </c>
      <c r="P100" s="243">
        <v>14.932825785630056</v>
      </c>
      <c r="Q100" s="243">
        <v>13.974641789506236</v>
      </c>
      <c r="R100" s="243">
        <v>14.173789584147823</v>
      </c>
      <c r="S100" s="244">
        <v>12.959509757552079</v>
      </c>
      <c r="T100" s="244">
        <v>11.833213337996009</v>
      </c>
      <c r="U100" s="237">
        <v>12.976053699013734</v>
      </c>
      <c r="V100" s="237">
        <v>11.711622535675987</v>
      </c>
      <c r="W100" s="245">
        <v>12.189862170148576</v>
      </c>
      <c r="X100" s="260">
        <v>12.291228360805102</v>
      </c>
      <c r="Y100" s="246">
        <v>12.396768310946726</v>
      </c>
      <c r="Z100" s="247">
        <v>12.493906087834967</v>
      </c>
      <c r="AA100" s="248"/>
      <c r="AB100" s="248"/>
      <c r="AC100" s="248"/>
      <c r="AD100" s="258"/>
      <c r="AE100" s="639" t="s">
        <v>496</v>
      </c>
      <c r="AF100" s="2"/>
      <c r="AG100" s="2"/>
      <c r="AH100" s="2"/>
      <c r="AI100" s="2"/>
      <c r="AJ100" s="2"/>
      <c r="AK100" s="2"/>
      <c r="AL100" s="2"/>
      <c r="AM100" s="2"/>
      <c r="AN100" s="262"/>
      <c r="AO100" s="263"/>
      <c r="AP100" s="264"/>
      <c r="AQ100" s="264"/>
      <c r="AR100" s="153"/>
      <c r="AS100" s="153"/>
      <c r="AT100" s="2"/>
      <c r="AU100" s="2"/>
      <c r="AV100" s="2"/>
    </row>
    <row r="101" spans="1:48">
      <c r="A101" s="235" t="s">
        <v>218</v>
      </c>
      <c r="B101" s="254">
        <v>892145</v>
      </c>
      <c r="C101" s="237">
        <v>1.0146267072488564</v>
      </c>
      <c r="D101" s="238">
        <v>105.29588840593091</v>
      </c>
      <c r="E101" s="238">
        <v>128.80958261299085</v>
      </c>
      <c r="F101" s="255">
        <v>-0.70568713248366555</v>
      </c>
      <c r="G101" s="239"/>
      <c r="H101" s="239"/>
      <c r="I101" s="241">
        <v>8204.3309027372488</v>
      </c>
      <c r="J101" s="242"/>
      <c r="K101" s="257">
        <v>1.0659263852232987</v>
      </c>
      <c r="L101" s="257">
        <v>1.368012134387109</v>
      </c>
      <c r="M101" s="257">
        <v>1.0241525283471316</v>
      </c>
      <c r="N101" s="257">
        <v>1.054387198056393</v>
      </c>
      <c r="O101" s="257">
        <v>1.3834778305258719</v>
      </c>
      <c r="P101" s="257">
        <v>1.6585237643279551</v>
      </c>
      <c r="Q101" s="257">
        <v>1.6429301780297079</v>
      </c>
      <c r="R101" s="257">
        <v>1.4397391249135947</v>
      </c>
      <c r="S101" s="237">
        <v>0.59530885691041102</v>
      </c>
      <c r="T101" s="237">
        <v>1.2516511045319973</v>
      </c>
      <c r="U101" s="237">
        <v>1.8576664744078739</v>
      </c>
      <c r="V101" s="237">
        <v>1.8334215353609422</v>
      </c>
      <c r="W101" s="245">
        <v>1.8232859505947436</v>
      </c>
      <c r="X101" s="260">
        <v>1.9391813848472492</v>
      </c>
      <c r="Y101" s="246">
        <v>2.0509484584209687</v>
      </c>
      <c r="Z101" s="247">
        <v>2.058834352492747</v>
      </c>
      <c r="AA101" s="248"/>
      <c r="AB101" s="248"/>
      <c r="AC101" s="248"/>
      <c r="AD101" s="258"/>
      <c r="AE101" s="639"/>
      <c r="AF101" s="2"/>
      <c r="AG101" s="2"/>
      <c r="AH101" s="2"/>
      <c r="AI101" s="2"/>
      <c r="AJ101" s="2"/>
      <c r="AK101" s="2"/>
      <c r="AL101" s="2"/>
      <c r="AM101" s="2"/>
      <c r="AN101" s="262"/>
      <c r="AO101" s="263"/>
      <c r="AP101" s="264"/>
      <c r="AQ101" s="264"/>
      <c r="AR101" s="153"/>
      <c r="AS101" s="153"/>
      <c r="AT101" s="2"/>
      <c r="AU101" s="2"/>
      <c r="AV101" s="2"/>
    </row>
    <row r="102" spans="1:48">
      <c r="A102" s="235" t="s">
        <v>63</v>
      </c>
      <c r="B102" s="254">
        <v>5482013</v>
      </c>
      <c r="C102" s="237">
        <v>10.733684388697977</v>
      </c>
      <c r="D102" s="238">
        <v>132.48746736760401</v>
      </c>
      <c r="E102" s="238">
        <v>168.66666666666666</v>
      </c>
      <c r="F102" s="255">
        <v>3.3763681783468167</v>
      </c>
      <c r="G102" s="239">
        <v>0.94413487290433762</v>
      </c>
      <c r="H102" s="239">
        <v>1.0361718868306553</v>
      </c>
      <c r="I102" s="241">
        <v>40348.345871478356</v>
      </c>
      <c r="J102" s="242">
        <v>212</v>
      </c>
      <c r="K102" s="243">
        <v>10.120187959952931</v>
      </c>
      <c r="L102" s="243">
        <v>10.98774558558892</v>
      </c>
      <c r="M102" s="243">
        <v>11.850972522775267</v>
      </c>
      <c r="N102" s="243">
        <v>13.250247937181831</v>
      </c>
      <c r="O102" s="243">
        <v>12.822176470093179</v>
      </c>
      <c r="P102" s="243">
        <v>10.40791628670158</v>
      </c>
      <c r="Q102" s="243">
        <v>12.560354315427928</v>
      </c>
      <c r="R102" s="243">
        <v>12.088584005203529</v>
      </c>
      <c r="S102" s="244">
        <v>10.628456850313707</v>
      </c>
      <c r="T102" s="244">
        <v>9.9470498537986778</v>
      </c>
      <c r="U102" s="237">
        <v>11.533703549571237</v>
      </c>
      <c r="V102" s="237">
        <v>10.502528454391316</v>
      </c>
      <c r="W102" s="245">
        <v>9.0111602001562261</v>
      </c>
      <c r="X102" s="245">
        <v>8.5055896592223679</v>
      </c>
      <c r="Y102" s="246">
        <v>7.8473973966883301</v>
      </c>
      <c r="Z102" s="247">
        <v>7.0404693630084241</v>
      </c>
      <c r="AA102" s="248"/>
      <c r="AB102" s="248"/>
      <c r="AC102" s="248"/>
      <c r="AD102" s="258"/>
      <c r="AE102" s="639"/>
      <c r="AF102" s="2"/>
      <c r="AG102" s="2"/>
      <c r="AH102" s="2"/>
      <c r="AI102" s="2"/>
      <c r="AJ102" s="2"/>
      <c r="AK102" s="2"/>
      <c r="AL102" s="2"/>
      <c r="AM102" s="2"/>
      <c r="AN102" s="262"/>
      <c r="AO102" s="263"/>
      <c r="AP102" s="264"/>
      <c r="AQ102" s="264"/>
      <c r="AR102" s="153"/>
      <c r="AS102" s="153"/>
      <c r="AT102" s="2"/>
      <c r="AU102" s="2"/>
      <c r="AV102" s="2"/>
    </row>
    <row r="103" spans="1:48">
      <c r="A103" s="235" t="s">
        <v>111</v>
      </c>
      <c r="B103" s="254">
        <v>66808385</v>
      </c>
      <c r="C103" s="237">
        <v>6.1415449696137436</v>
      </c>
      <c r="D103" s="238">
        <v>130.77837785885177</v>
      </c>
      <c r="E103" s="238">
        <v>165.17370544167284</v>
      </c>
      <c r="F103" s="255">
        <v>4.7036914375120435</v>
      </c>
      <c r="G103" s="255">
        <v>1.5468077225357759</v>
      </c>
      <c r="H103" s="255">
        <v>1.6223854324589972</v>
      </c>
      <c r="I103" s="241">
        <v>38277.709637505461</v>
      </c>
      <c r="J103" s="242">
        <v>749</v>
      </c>
      <c r="K103" s="243">
        <v>5.9395750277718049</v>
      </c>
      <c r="L103" s="243">
        <v>6.1456380075626047</v>
      </c>
      <c r="M103" s="243">
        <v>6.0611504841488673</v>
      </c>
      <c r="N103" s="243">
        <v>6.1082870039568231</v>
      </c>
      <c r="O103" s="243">
        <v>6.1122083016897397</v>
      </c>
      <c r="P103" s="243">
        <v>6.0914765892833733</v>
      </c>
      <c r="Q103" s="243">
        <v>5.8980946278181721</v>
      </c>
      <c r="R103" s="243">
        <v>5.7581188670141756</v>
      </c>
      <c r="S103" s="244">
        <v>5.6818617292212394</v>
      </c>
      <c r="T103" s="244">
        <v>5.4297739825667204</v>
      </c>
      <c r="U103" s="237">
        <v>5.4204820876431503</v>
      </c>
      <c r="V103" s="237">
        <v>5.0696637681876267</v>
      </c>
      <c r="W103" s="245">
        <v>5.0683119851889034</v>
      </c>
      <c r="X103" s="245">
        <v>5.0499181363787358</v>
      </c>
      <c r="Y103" s="246">
        <v>4.5448011665416228</v>
      </c>
      <c r="Z103" s="247">
        <v>4.5632024417028383</v>
      </c>
      <c r="AA103" s="248"/>
      <c r="AB103" s="248"/>
      <c r="AC103" s="248"/>
      <c r="AD103" s="258"/>
      <c r="AE103" s="639"/>
      <c r="AF103" s="2"/>
      <c r="AG103" s="2"/>
      <c r="AH103" s="2"/>
      <c r="AI103" s="2"/>
      <c r="AJ103" s="2"/>
      <c r="AK103" s="2"/>
      <c r="AL103" s="2"/>
      <c r="AM103" s="2"/>
      <c r="AN103" s="262"/>
      <c r="AO103" s="263"/>
      <c r="AP103" s="264"/>
      <c r="AQ103" s="264"/>
      <c r="AR103" s="153"/>
      <c r="AS103" s="153"/>
      <c r="AT103" s="2"/>
      <c r="AU103" s="2"/>
      <c r="AV103" s="2"/>
    </row>
    <row r="104" spans="1:48">
      <c r="A104" s="235" t="s">
        <v>391</v>
      </c>
      <c r="B104" s="254">
        <v>265036</v>
      </c>
      <c r="C104" s="237">
        <v>6.4</v>
      </c>
      <c r="D104" s="259"/>
      <c r="E104" s="238">
        <v>54</v>
      </c>
      <c r="F104" s="255">
        <v>-4.51</v>
      </c>
      <c r="G104" s="265"/>
      <c r="H104" s="265"/>
      <c r="I104" s="261"/>
      <c r="J104" s="242"/>
      <c r="K104" s="257">
        <v>4.4000000000000004</v>
      </c>
      <c r="L104" s="257">
        <v>3.2</v>
      </c>
      <c r="M104" s="257">
        <v>2.7</v>
      </c>
      <c r="N104" s="257">
        <v>3.4</v>
      </c>
      <c r="O104" s="257">
        <v>3.1</v>
      </c>
      <c r="P104" s="257">
        <v>2.9</v>
      </c>
      <c r="Q104" s="257">
        <v>2.4</v>
      </c>
      <c r="R104" s="257">
        <v>3</v>
      </c>
      <c r="S104" s="237">
        <v>3</v>
      </c>
      <c r="T104" s="237">
        <v>3.4</v>
      </c>
      <c r="U104" s="237">
        <v>3.2</v>
      </c>
      <c r="V104" s="237">
        <v>3.2</v>
      </c>
      <c r="W104" s="245">
        <v>3</v>
      </c>
      <c r="X104" s="260">
        <v>3</v>
      </c>
      <c r="Y104" s="246">
        <v>3</v>
      </c>
      <c r="Z104" s="247">
        <v>3</v>
      </c>
      <c r="AA104" s="248"/>
      <c r="AB104" s="248"/>
      <c r="AC104" s="248"/>
      <c r="AD104" s="258"/>
      <c r="AE104" s="639" t="s">
        <v>496</v>
      </c>
      <c r="AF104" s="2"/>
      <c r="AG104" s="2"/>
      <c r="AH104" s="2"/>
      <c r="AI104" s="2"/>
      <c r="AJ104" s="2"/>
      <c r="AK104" s="2"/>
      <c r="AL104" s="2"/>
      <c r="AM104" s="2"/>
      <c r="AN104" s="262"/>
      <c r="AO104" s="263"/>
      <c r="AP104" s="264"/>
      <c r="AQ104" s="264"/>
      <c r="AR104" s="153"/>
      <c r="AS104" s="153"/>
      <c r="AT104" s="2"/>
      <c r="AU104" s="2"/>
      <c r="AV104" s="2"/>
    </row>
    <row r="105" spans="1:48">
      <c r="A105" s="235" t="s">
        <v>392</v>
      </c>
      <c r="B105" s="254">
        <v>282764</v>
      </c>
      <c r="C105" s="237">
        <v>2.1116719594522859</v>
      </c>
      <c r="D105" s="259"/>
      <c r="E105" s="238">
        <v>166.18640038969275</v>
      </c>
      <c r="F105" s="255">
        <v>21.46</v>
      </c>
      <c r="G105" s="255"/>
      <c r="H105" s="255"/>
      <c r="I105" s="261"/>
      <c r="J105" s="242"/>
      <c r="K105" s="257">
        <v>2.3935903433684413</v>
      </c>
      <c r="L105" s="257">
        <v>2.8093967075050981</v>
      </c>
      <c r="M105" s="257">
        <v>2.8859577524568221</v>
      </c>
      <c r="N105" s="257">
        <v>3.0958895290823061</v>
      </c>
      <c r="O105" s="257">
        <v>3.0265238611498311</v>
      </c>
      <c r="P105" s="257">
        <v>3.2200373503240689</v>
      </c>
      <c r="Q105" s="257">
        <v>3.1986838991041049</v>
      </c>
      <c r="R105" s="257">
        <v>3.1382273074692448</v>
      </c>
      <c r="S105" s="237">
        <v>3.2057578259033694</v>
      </c>
      <c r="T105" s="237">
        <v>3.1889439814326406</v>
      </c>
      <c r="U105" s="237">
        <v>3.1983884505623634</v>
      </c>
      <c r="V105" s="237">
        <v>3.0706706736271605</v>
      </c>
      <c r="W105" s="245">
        <v>2.9710820929595472</v>
      </c>
      <c r="X105" s="260">
        <v>2.965450958571501</v>
      </c>
      <c r="Y105" s="246">
        <v>3.1312603669096788</v>
      </c>
      <c r="Z105" s="247">
        <v>3.1312106401733484</v>
      </c>
      <c r="AA105" s="248"/>
      <c r="AB105" s="248"/>
      <c r="AC105" s="248"/>
      <c r="AD105" s="258"/>
      <c r="AE105" s="639" t="s">
        <v>496</v>
      </c>
      <c r="AF105" s="2"/>
      <c r="AG105" s="2"/>
      <c r="AH105" s="2"/>
      <c r="AI105" s="2"/>
      <c r="AJ105" s="2"/>
      <c r="AK105" s="2"/>
      <c r="AL105" s="2"/>
      <c r="AM105" s="2"/>
      <c r="AN105" s="262"/>
      <c r="AO105" s="263"/>
      <c r="AP105" s="264"/>
      <c r="AQ105" s="264"/>
      <c r="AR105" s="153"/>
      <c r="AS105" s="153"/>
      <c r="AT105" s="2"/>
      <c r="AU105" s="2"/>
      <c r="AV105" s="2"/>
    </row>
    <row r="106" spans="1:48">
      <c r="A106" s="235" t="s">
        <v>158</v>
      </c>
      <c r="B106" s="254">
        <v>1725292</v>
      </c>
      <c r="C106" s="237">
        <v>4.4195566214385966</v>
      </c>
      <c r="D106" s="238">
        <v>103.06650937206051</v>
      </c>
      <c r="E106" s="238">
        <v>108.9860870996954</v>
      </c>
      <c r="F106" s="255">
        <v>-26.419598341538155</v>
      </c>
      <c r="G106" s="240"/>
      <c r="H106" s="240"/>
      <c r="I106" s="241">
        <v>16716.09311989645</v>
      </c>
      <c r="J106" s="242"/>
      <c r="K106" s="257">
        <v>3.8081503928389311</v>
      </c>
      <c r="L106" s="257">
        <v>3.8051751974516734</v>
      </c>
      <c r="M106" s="257">
        <v>3.5440865286163739</v>
      </c>
      <c r="N106" s="257">
        <v>3.519193258745779</v>
      </c>
      <c r="O106" s="257">
        <v>3.474960000712418</v>
      </c>
      <c r="P106" s="257">
        <v>3.5449220011656459</v>
      </c>
      <c r="Q106" s="257">
        <v>2.9594526303835567</v>
      </c>
      <c r="R106" s="257">
        <v>2.8556223809808023</v>
      </c>
      <c r="S106" s="237">
        <v>2.8243117345585151</v>
      </c>
      <c r="T106" s="237">
        <v>2.8705742496490712</v>
      </c>
      <c r="U106" s="237">
        <v>2.9394008571043155</v>
      </c>
      <c r="V106" s="237">
        <v>2.8316881147379886</v>
      </c>
      <c r="W106" s="245">
        <v>2.8362982332076636</v>
      </c>
      <c r="X106" s="260">
        <v>2.8795135095503928</v>
      </c>
      <c r="Y106" s="246">
        <v>2.8713344194442869</v>
      </c>
      <c r="Z106" s="247">
        <v>2.9112447587015677</v>
      </c>
      <c r="AA106" s="248"/>
      <c r="AB106" s="248"/>
      <c r="AC106" s="248"/>
      <c r="AD106" s="258"/>
      <c r="AE106" s="639"/>
      <c r="AF106" s="2"/>
      <c r="AG106" s="2"/>
      <c r="AH106" s="2"/>
      <c r="AI106" s="2"/>
      <c r="AJ106" s="2"/>
      <c r="AK106" s="2"/>
      <c r="AL106" s="2"/>
      <c r="AM106" s="2"/>
      <c r="AN106" s="262"/>
      <c r="AO106" s="263"/>
      <c r="AP106" s="264"/>
      <c r="AQ106" s="264"/>
      <c r="AR106" s="153"/>
      <c r="AS106" s="153"/>
      <c r="AT106" s="2"/>
      <c r="AU106" s="2"/>
      <c r="AV106" s="2"/>
    </row>
    <row r="107" spans="1:48">
      <c r="A107" s="235" t="s">
        <v>248</v>
      </c>
      <c r="B107" s="254">
        <v>1990924</v>
      </c>
      <c r="C107" s="237">
        <v>0.2036040909009702</v>
      </c>
      <c r="D107" s="238">
        <v>76.346539033212494</v>
      </c>
      <c r="E107" s="238">
        <v>98.9529925084383</v>
      </c>
      <c r="F107" s="255">
        <v>4.6056374270147984</v>
      </c>
      <c r="G107" s="255"/>
      <c r="H107" s="240"/>
      <c r="I107" s="241">
        <v>1605.8034349791023</v>
      </c>
      <c r="J107" s="242"/>
      <c r="K107" s="257">
        <v>0.22362134753833421</v>
      </c>
      <c r="L107" s="257">
        <v>0.22265593246957824</v>
      </c>
      <c r="M107" s="257">
        <v>0.24096525586652331</v>
      </c>
      <c r="N107" s="257">
        <v>0.23335073629331762</v>
      </c>
      <c r="O107" s="257">
        <v>0.23117929171802079</v>
      </c>
      <c r="P107" s="257">
        <v>0.22382686516602779</v>
      </c>
      <c r="Q107" s="257">
        <v>0.22657859518958737</v>
      </c>
      <c r="R107" s="257">
        <v>0.25755390439097542</v>
      </c>
      <c r="S107" s="237">
        <v>0.25862187403300713</v>
      </c>
      <c r="T107" s="237">
        <v>0.26604201967296343</v>
      </c>
      <c r="U107" s="237">
        <v>0.27918218643569231</v>
      </c>
      <c r="V107" s="237">
        <v>0.24928034376556163</v>
      </c>
      <c r="W107" s="245">
        <v>0.26155381969422969</v>
      </c>
      <c r="X107" s="260">
        <v>0.26299308256886633</v>
      </c>
      <c r="Y107" s="246">
        <v>0.25321191849524777</v>
      </c>
      <c r="Z107" s="247">
        <v>0.25105649508597416</v>
      </c>
      <c r="AA107" s="248"/>
      <c r="AB107" s="248"/>
      <c r="AC107" s="248"/>
      <c r="AD107" s="258"/>
      <c r="AE107" s="639" t="s">
        <v>540</v>
      </c>
      <c r="AF107" s="2"/>
      <c r="AG107" s="2"/>
      <c r="AH107" s="2"/>
      <c r="AI107" s="2"/>
      <c r="AJ107" s="2"/>
      <c r="AK107" s="2"/>
      <c r="AL107" s="2"/>
      <c r="AM107" s="2"/>
      <c r="AN107" s="262"/>
      <c r="AO107" s="263"/>
      <c r="AP107" s="264"/>
      <c r="AQ107" s="264"/>
      <c r="AR107" s="153"/>
      <c r="AS107" s="153"/>
      <c r="AT107" s="2"/>
      <c r="AU107" s="2"/>
      <c r="AV107" s="2"/>
    </row>
    <row r="108" spans="1:48">
      <c r="A108" s="235" t="s">
        <v>249</v>
      </c>
      <c r="B108" s="254">
        <v>3679000</v>
      </c>
      <c r="C108" s="237">
        <v>1.7841809418352494</v>
      </c>
      <c r="D108" s="238">
        <v>102.4830726796116</v>
      </c>
      <c r="E108" s="238">
        <v>60.798468757717956</v>
      </c>
      <c r="F108" s="255">
        <v>1.0231311498371138</v>
      </c>
      <c r="G108" s="240"/>
      <c r="H108" s="240"/>
      <c r="I108" s="241">
        <v>8120.4691847112381</v>
      </c>
      <c r="J108" s="242"/>
      <c r="K108" s="257">
        <v>1.0258171694995812</v>
      </c>
      <c r="L108" s="257">
        <v>0.8586977931789167</v>
      </c>
      <c r="M108" s="257">
        <v>0.7770337388111086</v>
      </c>
      <c r="N108" s="257">
        <v>0.870950125898034</v>
      </c>
      <c r="O108" s="257">
        <v>1.0003603269805248</v>
      </c>
      <c r="P108" s="257">
        <v>1.1610143531893429</v>
      </c>
      <c r="Q108" s="257">
        <v>1.3971186903137789</v>
      </c>
      <c r="R108" s="257">
        <v>1.4619597119679155</v>
      </c>
      <c r="S108" s="237">
        <v>1.17764861535654</v>
      </c>
      <c r="T108" s="237">
        <v>1.3398698678274275</v>
      </c>
      <c r="U108" s="237">
        <v>1.2466223499820337</v>
      </c>
      <c r="V108" s="237">
        <v>1.5339708030825163</v>
      </c>
      <c r="W108" s="245">
        <v>1.6367123165653463</v>
      </c>
      <c r="X108" s="260">
        <v>1.6722838295596363</v>
      </c>
      <c r="Y108" s="246">
        <v>1.6440324048925563</v>
      </c>
      <c r="Z108" s="247">
        <v>2.0608313690552689</v>
      </c>
      <c r="AA108" s="248"/>
      <c r="AB108" s="248"/>
      <c r="AC108" s="248"/>
      <c r="AD108" s="258"/>
      <c r="AE108" s="639" t="s">
        <v>540</v>
      </c>
      <c r="AF108" s="2"/>
      <c r="AG108" s="2"/>
      <c r="AH108" s="2"/>
      <c r="AI108" s="2"/>
      <c r="AJ108" s="2"/>
      <c r="AK108" s="2"/>
      <c r="AL108" s="2"/>
      <c r="AM108" s="2"/>
      <c r="AN108" s="262"/>
      <c r="AO108" s="263"/>
      <c r="AP108" s="264"/>
      <c r="AQ108" s="264"/>
      <c r="AR108" s="153"/>
      <c r="AS108" s="153"/>
      <c r="AT108" s="2"/>
      <c r="AU108" s="2"/>
      <c r="AV108" s="2"/>
    </row>
    <row r="109" spans="1:48">
      <c r="A109" s="235" t="s">
        <v>83</v>
      </c>
      <c r="B109" s="254">
        <v>81413145</v>
      </c>
      <c r="C109" s="237">
        <v>10.919513156386396</v>
      </c>
      <c r="D109" s="238">
        <v>129.66297209215909</v>
      </c>
      <c r="E109" s="238">
        <v>137.24656293735077</v>
      </c>
      <c r="F109" s="255">
        <v>0.93680631542869042</v>
      </c>
      <c r="G109" s="255">
        <v>0.46693801906888061</v>
      </c>
      <c r="H109" s="255">
        <v>0.40492828424821775</v>
      </c>
      <c r="I109" s="241">
        <v>43724.70523853835</v>
      </c>
      <c r="J109" s="242">
        <v>3004</v>
      </c>
      <c r="K109" s="243">
        <v>10.087380564774461</v>
      </c>
      <c r="L109" s="243">
        <v>10.357805960357584</v>
      </c>
      <c r="M109" s="243">
        <v>10.050443422443337</v>
      </c>
      <c r="N109" s="243">
        <v>9.9611985221734081</v>
      </c>
      <c r="O109" s="243">
        <v>9.8905841830446501</v>
      </c>
      <c r="P109" s="243">
        <v>9.6584641032163407</v>
      </c>
      <c r="Q109" s="243">
        <v>9.903367359198322</v>
      </c>
      <c r="R109" s="243">
        <v>9.4802776522100665</v>
      </c>
      <c r="S109" s="244">
        <v>9.4985439854004792</v>
      </c>
      <c r="T109" s="244">
        <v>8.8074442152160621</v>
      </c>
      <c r="U109" s="237">
        <v>9.2680994505418592</v>
      </c>
      <c r="V109" s="237">
        <v>8.9430571454031469</v>
      </c>
      <c r="W109" s="245">
        <v>9.1848034430434122</v>
      </c>
      <c r="X109" s="245">
        <v>9.3829408806592749</v>
      </c>
      <c r="Y109" s="246">
        <v>8.8271881407475163</v>
      </c>
      <c r="Z109" s="247">
        <v>8.8299087758190726</v>
      </c>
      <c r="AA109" s="248"/>
      <c r="AB109" s="248"/>
      <c r="AC109" s="248"/>
      <c r="AD109" s="258"/>
      <c r="AE109" s="639"/>
      <c r="AF109" s="2"/>
      <c r="AG109" s="2"/>
      <c r="AH109" s="2"/>
      <c r="AI109" s="2"/>
      <c r="AJ109" s="2"/>
      <c r="AK109" s="2"/>
      <c r="AL109" s="2"/>
      <c r="AM109" s="2"/>
      <c r="AN109" s="262"/>
      <c r="AO109" s="263"/>
      <c r="AP109" s="264"/>
      <c r="AQ109" s="264"/>
      <c r="AR109" s="153"/>
      <c r="AS109" s="153"/>
      <c r="AT109" s="2"/>
      <c r="AU109" s="2"/>
      <c r="AV109" s="2"/>
    </row>
    <row r="110" spans="1:48">
      <c r="A110" s="235" t="s">
        <v>250</v>
      </c>
      <c r="B110" s="254">
        <v>27409893</v>
      </c>
      <c r="C110" s="237">
        <v>0.30829539596327143</v>
      </c>
      <c r="D110" s="238">
        <v>87.359574071970414</v>
      </c>
      <c r="E110" s="238">
        <v>92.732855849180865</v>
      </c>
      <c r="F110" s="255">
        <v>3.1060811885592252</v>
      </c>
      <c r="G110" s="240"/>
      <c r="H110" s="240"/>
      <c r="I110" s="241">
        <v>3655.4215277185372</v>
      </c>
      <c r="J110" s="242"/>
      <c r="K110" s="257">
        <v>0.33379877836880056</v>
      </c>
      <c r="L110" s="257">
        <v>0.35835172783967328</v>
      </c>
      <c r="M110" s="257">
        <v>0.37476592719664331</v>
      </c>
      <c r="N110" s="257">
        <v>0.37550530903214102</v>
      </c>
      <c r="O110" s="257">
        <v>0.35232640609797472</v>
      </c>
      <c r="P110" s="257">
        <v>0.32666698270937805</v>
      </c>
      <c r="Q110" s="257">
        <v>0.42595546780001775</v>
      </c>
      <c r="R110" s="257">
        <v>0.43587988853535908</v>
      </c>
      <c r="S110" s="237">
        <v>0.39499567376058031</v>
      </c>
      <c r="T110" s="237">
        <v>0.32478702546821669</v>
      </c>
      <c r="U110" s="237">
        <v>0.40907429943924872</v>
      </c>
      <c r="V110" s="237">
        <v>0.39405430803446162</v>
      </c>
      <c r="W110" s="245">
        <v>0.46458790744723977</v>
      </c>
      <c r="X110" s="260">
        <v>0.55832926164802665</v>
      </c>
      <c r="Y110" s="246">
        <v>0.54523795115239237</v>
      </c>
      <c r="Z110" s="247">
        <v>0.54684066506778561</v>
      </c>
      <c r="AA110" s="248"/>
      <c r="AB110" s="248"/>
      <c r="AC110" s="248"/>
      <c r="AD110" s="258"/>
      <c r="AE110" s="639" t="s">
        <v>540</v>
      </c>
      <c r="AF110" s="2"/>
      <c r="AG110" s="2"/>
      <c r="AH110" s="2"/>
      <c r="AI110" s="2"/>
      <c r="AJ110" s="2"/>
      <c r="AK110" s="2"/>
      <c r="AL110" s="2"/>
      <c r="AM110" s="2"/>
      <c r="AN110" s="262"/>
      <c r="AO110" s="263"/>
      <c r="AP110" s="264"/>
      <c r="AQ110" s="264"/>
      <c r="AR110" s="153"/>
      <c r="AS110" s="153"/>
      <c r="AT110" s="2"/>
      <c r="AU110" s="2"/>
      <c r="AV110" s="2"/>
    </row>
    <row r="111" spans="1:48">
      <c r="A111" s="235" t="s">
        <v>95</v>
      </c>
      <c r="B111" s="254">
        <v>10823732</v>
      </c>
      <c r="C111" s="237">
        <v>7.5100104255512763</v>
      </c>
      <c r="D111" s="238">
        <v>120.80891113387803</v>
      </c>
      <c r="E111" s="238">
        <v>147.94965835185641</v>
      </c>
      <c r="F111" s="255">
        <v>6.0461926268051487</v>
      </c>
      <c r="G111" s="240"/>
      <c r="H111" s="240"/>
      <c r="I111" s="241">
        <v>26627.000629263453</v>
      </c>
      <c r="J111" s="242">
        <v>4</v>
      </c>
      <c r="K111" s="243">
        <v>8.3848433182669773</v>
      </c>
      <c r="L111" s="243">
        <v>8.5583275899663285</v>
      </c>
      <c r="M111" s="243">
        <v>8.5210830608164461</v>
      </c>
      <c r="N111" s="243">
        <v>8.681875029269424</v>
      </c>
      <c r="O111" s="243">
        <v>8.7800950982065515</v>
      </c>
      <c r="P111" s="243">
        <v>8.8880689860273847</v>
      </c>
      <c r="Q111" s="243">
        <v>8.7352968162051816</v>
      </c>
      <c r="R111" s="243">
        <v>8.7938610062060363</v>
      </c>
      <c r="S111" s="244">
        <v>8.571707225150023</v>
      </c>
      <c r="T111" s="244">
        <v>8.2119222299642853</v>
      </c>
      <c r="U111" s="237">
        <v>7.4794724575902674</v>
      </c>
      <c r="V111" s="237">
        <v>7.2514385906302437</v>
      </c>
      <c r="W111" s="245">
        <v>7.2032959122657454</v>
      </c>
      <c r="X111" s="245">
        <v>6.2660683711312464</v>
      </c>
      <c r="Y111" s="246">
        <v>6.0162578006579501</v>
      </c>
      <c r="Z111" s="247">
        <v>5.8545990210748906</v>
      </c>
      <c r="AA111" s="248"/>
      <c r="AB111" s="248"/>
      <c r="AC111" s="248"/>
      <c r="AD111" s="258"/>
      <c r="AE111" s="639"/>
      <c r="AF111" s="2"/>
      <c r="AG111" s="2"/>
      <c r="AH111" s="2"/>
      <c r="AI111" s="2"/>
      <c r="AJ111" s="2"/>
      <c r="AK111" s="2"/>
      <c r="AL111" s="2"/>
      <c r="AM111" s="2"/>
      <c r="AN111" s="262"/>
      <c r="AO111" s="263"/>
      <c r="AP111" s="264"/>
      <c r="AQ111" s="264"/>
      <c r="AR111" s="153"/>
      <c r="AS111" s="153"/>
      <c r="AT111" s="2"/>
      <c r="AU111" s="2"/>
      <c r="AV111" s="2"/>
    </row>
    <row r="112" spans="1:48">
      <c r="A112" s="235" t="s">
        <v>393</v>
      </c>
      <c r="B112" s="254">
        <v>56114</v>
      </c>
      <c r="C112" s="237">
        <v>9.3073236092518812</v>
      </c>
      <c r="D112" s="259"/>
      <c r="E112" s="259"/>
      <c r="F112" s="255">
        <v>0</v>
      </c>
      <c r="G112" s="255"/>
      <c r="H112" s="255"/>
      <c r="I112" s="261"/>
      <c r="J112" s="242"/>
      <c r="K112" s="257">
        <v>9.4533807829181491</v>
      </c>
      <c r="L112" s="257">
        <v>9.5582608695652169</v>
      </c>
      <c r="M112" s="257">
        <v>9.5145294917769263</v>
      </c>
      <c r="N112" s="257">
        <v>9.3592882938430364</v>
      </c>
      <c r="O112" s="257">
        <v>10.236615065628788</v>
      </c>
      <c r="P112" s="257">
        <v>10.68277860718363</v>
      </c>
      <c r="Q112" s="257">
        <v>11.035755803712966</v>
      </c>
      <c r="R112" s="257">
        <v>11.272849438599593</v>
      </c>
      <c r="S112" s="237">
        <v>11.708564124414146</v>
      </c>
      <c r="T112" s="237">
        <v>10.213376418159545</v>
      </c>
      <c r="U112" s="237">
        <v>11.654230735436254</v>
      </c>
      <c r="V112" s="237">
        <v>12.43016347336966</v>
      </c>
      <c r="W112" s="245">
        <v>9.9968315437422994</v>
      </c>
      <c r="X112" s="260">
        <v>10.054706725917534</v>
      </c>
      <c r="Y112" s="246">
        <v>10.333755047344255</v>
      </c>
      <c r="Z112" s="247">
        <v>10.600067132491905</v>
      </c>
      <c r="AA112" s="248"/>
      <c r="AB112" s="248"/>
      <c r="AC112" s="248"/>
      <c r="AD112" s="258"/>
      <c r="AE112" s="639" t="s">
        <v>496</v>
      </c>
      <c r="AF112" s="2"/>
      <c r="AG112" s="2"/>
      <c r="AH112" s="2"/>
      <c r="AI112" s="2"/>
      <c r="AJ112" s="2"/>
      <c r="AK112" s="2"/>
      <c r="AL112" s="2"/>
      <c r="AM112" s="2"/>
      <c r="AN112" s="262"/>
      <c r="AO112" s="263"/>
      <c r="AP112" s="264"/>
      <c r="AQ112" s="264"/>
      <c r="AR112" s="153"/>
      <c r="AS112" s="153"/>
      <c r="AT112" s="2"/>
      <c r="AU112" s="2"/>
      <c r="AV112" s="2"/>
    </row>
    <row r="113" spans="1:48">
      <c r="A113" s="235" t="s">
        <v>394</v>
      </c>
      <c r="B113" s="254">
        <v>106825</v>
      </c>
      <c r="C113" s="237">
        <v>1.4459250946411877</v>
      </c>
      <c r="D113" s="238">
        <v>73.436388580331155</v>
      </c>
      <c r="E113" s="259"/>
      <c r="F113" s="255">
        <v>1.996098135346927E-2</v>
      </c>
      <c r="G113" s="255"/>
      <c r="H113" s="255"/>
      <c r="I113" s="241">
        <v>12058.882893725689</v>
      </c>
      <c r="J113" s="242"/>
      <c r="K113" s="243">
        <v>1.8749065144656567</v>
      </c>
      <c r="L113" s="243">
        <v>1.9066657502773714</v>
      </c>
      <c r="M113" s="243">
        <v>2.009637610186092</v>
      </c>
      <c r="N113" s="243">
        <v>2.1116917877133172</v>
      </c>
      <c r="O113" s="243">
        <v>1.9987336469992305</v>
      </c>
      <c r="P113" s="243">
        <v>2.099795048129693</v>
      </c>
      <c r="Q113" s="243">
        <v>2.2354661579135957</v>
      </c>
      <c r="R113" s="243">
        <v>2.299130199735488</v>
      </c>
      <c r="S113" s="244">
        <v>2.4324667577501109</v>
      </c>
      <c r="T113" s="244">
        <v>2.4239774492320088</v>
      </c>
      <c r="U113" s="237">
        <v>2.4852068744805451</v>
      </c>
      <c r="V113" s="237">
        <v>2.4061673170267444</v>
      </c>
      <c r="W113" s="245">
        <v>2.5705942584094958</v>
      </c>
      <c r="X113" s="260">
        <v>2.8716360408679722</v>
      </c>
      <c r="Y113" s="246">
        <v>2.9291456675292351</v>
      </c>
      <c r="Z113" s="247">
        <v>2.9816271633304403</v>
      </c>
      <c r="AA113" s="248"/>
      <c r="AB113" s="248"/>
      <c r="AC113" s="248"/>
      <c r="AD113" s="258"/>
      <c r="AE113" s="639" t="s">
        <v>496</v>
      </c>
      <c r="AF113" s="2"/>
      <c r="AG113" s="2"/>
      <c r="AH113" s="2"/>
      <c r="AI113" s="2"/>
      <c r="AJ113" s="2"/>
      <c r="AK113" s="2"/>
      <c r="AL113" s="2"/>
      <c r="AM113" s="2"/>
      <c r="AN113" s="262"/>
      <c r="AO113" s="263"/>
      <c r="AP113" s="264"/>
      <c r="AQ113" s="264"/>
      <c r="AR113" s="153"/>
      <c r="AS113" s="153"/>
      <c r="AT113" s="2"/>
      <c r="AU113" s="2"/>
      <c r="AV113" s="2"/>
    </row>
    <row r="114" spans="1:48">
      <c r="A114" s="235" t="s">
        <v>395</v>
      </c>
      <c r="B114" s="254">
        <v>467275</v>
      </c>
      <c r="C114" s="278"/>
      <c r="D114" s="259"/>
      <c r="E114" s="238">
        <v>42.936527537663629</v>
      </c>
      <c r="F114" s="255">
        <v>-1.100000000000001</v>
      </c>
      <c r="G114" s="255"/>
      <c r="H114" s="255"/>
      <c r="I114" s="261"/>
      <c r="J114" s="242"/>
      <c r="K114" s="284"/>
      <c r="L114" s="284"/>
      <c r="M114" s="284"/>
      <c r="N114" s="284"/>
      <c r="O114" s="284"/>
      <c r="P114" s="284"/>
      <c r="Q114" s="284"/>
      <c r="R114" s="284"/>
      <c r="S114" s="285"/>
      <c r="T114" s="285"/>
      <c r="U114" s="278"/>
      <c r="V114" s="278"/>
      <c r="W114" s="280"/>
      <c r="X114" s="281"/>
      <c r="Y114" s="282"/>
      <c r="Z114" s="283"/>
      <c r="AA114" s="248"/>
      <c r="AB114" s="248"/>
      <c r="AC114" s="248"/>
      <c r="AD114" s="258"/>
      <c r="AE114" s="639" t="s">
        <v>496</v>
      </c>
      <c r="AF114" s="2"/>
      <c r="AG114" s="2"/>
      <c r="AH114" s="2"/>
      <c r="AI114" s="2"/>
      <c r="AJ114" s="2"/>
      <c r="AK114" s="2"/>
      <c r="AL114" s="2"/>
      <c r="AM114" s="2"/>
      <c r="AN114" s="262"/>
      <c r="AO114" s="263"/>
      <c r="AP114" s="264"/>
      <c r="AQ114" s="264"/>
      <c r="AR114" s="153"/>
      <c r="AS114" s="153"/>
      <c r="AT114" s="2"/>
      <c r="AU114" s="2"/>
      <c r="AV114" s="2"/>
    </row>
    <row r="115" spans="1:48">
      <c r="A115" s="235" t="s">
        <v>222</v>
      </c>
      <c r="B115" s="254">
        <v>16342897</v>
      </c>
      <c r="C115" s="237">
        <v>0.65506422635127559</v>
      </c>
      <c r="D115" s="238">
        <v>100.27477304907727</v>
      </c>
      <c r="E115" s="238">
        <v>79.46023709557916</v>
      </c>
      <c r="F115" s="255">
        <v>-26.09253616026761</v>
      </c>
      <c r="G115" s="240"/>
      <c r="H115" s="240"/>
      <c r="I115" s="241">
        <v>7142.5923774696084</v>
      </c>
      <c r="J115" s="242"/>
      <c r="K115" s="257">
        <v>0.84761264336544995</v>
      </c>
      <c r="L115" s="257">
        <v>0.88657558723273688</v>
      </c>
      <c r="M115" s="257">
        <v>0.90344492205477611</v>
      </c>
      <c r="N115" s="257">
        <v>0.86053402173136728</v>
      </c>
      <c r="O115" s="257">
        <v>0.9016521647364194</v>
      </c>
      <c r="P115" s="257">
        <v>0.95272023638630243</v>
      </c>
      <c r="Q115" s="257">
        <v>0.93677521069061254</v>
      </c>
      <c r="R115" s="257">
        <v>0.91429853636447245</v>
      </c>
      <c r="S115" s="237">
        <v>0.8095939181184072</v>
      </c>
      <c r="T115" s="237">
        <v>0.82133589235091919</v>
      </c>
      <c r="U115" s="237">
        <v>0.79113341801370474</v>
      </c>
      <c r="V115" s="237">
        <v>0.78591082098279785</v>
      </c>
      <c r="W115" s="245">
        <v>0.77839466413651226</v>
      </c>
      <c r="X115" s="260">
        <v>0.865865224275153</v>
      </c>
      <c r="Y115" s="246">
        <v>0.87711249850232076</v>
      </c>
      <c r="Z115" s="247">
        <v>0.874120179140086</v>
      </c>
      <c r="AA115" s="248"/>
      <c r="AB115" s="248"/>
      <c r="AC115" s="248"/>
      <c r="AD115" s="258"/>
      <c r="AE115" s="639"/>
      <c r="AF115" s="2"/>
      <c r="AG115" s="2"/>
      <c r="AH115" s="2"/>
      <c r="AI115" s="2"/>
      <c r="AJ115" s="2"/>
      <c r="AK115" s="2"/>
      <c r="AL115" s="2"/>
      <c r="AM115" s="2"/>
      <c r="AN115" s="262"/>
      <c r="AO115" s="263"/>
      <c r="AP115" s="264"/>
      <c r="AQ115" s="264"/>
      <c r="AR115" s="153"/>
      <c r="AS115" s="153"/>
      <c r="AT115" s="2"/>
      <c r="AU115" s="2"/>
      <c r="AV115" s="2"/>
    </row>
    <row r="116" spans="1:48">
      <c r="A116" s="235" t="s">
        <v>251</v>
      </c>
      <c r="B116" s="254">
        <v>12608590</v>
      </c>
      <c r="C116" s="237">
        <v>0.15815620295345395</v>
      </c>
      <c r="D116" s="238">
        <v>71.154021288933009</v>
      </c>
      <c r="E116" s="238">
        <v>90.997447929529926</v>
      </c>
      <c r="F116" s="255">
        <v>-3.6738056173464835</v>
      </c>
      <c r="G116" s="240"/>
      <c r="H116" s="240"/>
      <c r="I116" s="241">
        <v>1234.5674787305832</v>
      </c>
      <c r="J116" s="242"/>
      <c r="K116" s="257">
        <v>0.14532469842308904</v>
      </c>
      <c r="L116" s="257">
        <v>0.14482931424214773</v>
      </c>
      <c r="M116" s="257">
        <v>0.14512424285081213</v>
      </c>
      <c r="N116" s="257">
        <v>0.14448242172769871</v>
      </c>
      <c r="O116" s="257">
        <v>0.14168583687867356</v>
      </c>
      <c r="P116" s="257">
        <v>0.12201936017734159</v>
      </c>
      <c r="Q116" s="257">
        <v>0.11919298069436361</v>
      </c>
      <c r="R116" s="257">
        <v>0.11909554287058358</v>
      </c>
      <c r="S116" s="237">
        <v>0.20977590100501028</v>
      </c>
      <c r="T116" s="237">
        <v>0.2106263945568074</v>
      </c>
      <c r="U116" s="237">
        <v>0.23622812308227648</v>
      </c>
      <c r="V116" s="237">
        <v>0.24542469564614955</v>
      </c>
      <c r="W116" s="245">
        <v>0.22181680998509989</v>
      </c>
      <c r="X116" s="260">
        <v>0.19226551851636736</v>
      </c>
      <c r="Y116" s="246">
        <v>0.18601241545792679</v>
      </c>
      <c r="Z116" s="247">
        <v>0.18486612537738742</v>
      </c>
      <c r="AA116" s="248"/>
      <c r="AB116" s="248"/>
      <c r="AC116" s="248"/>
      <c r="AD116" s="258"/>
      <c r="AE116" s="639" t="s">
        <v>540</v>
      </c>
      <c r="AF116" s="2"/>
      <c r="AG116" s="2"/>
      <c r="AH116" s="2"/>
      <c r="AI116" s="2"/>
      <c r="AJ116" s="2"/>
      <c r="AK116" s="2"/>
      <c r="AL116" s="2"/>
      <c r="AM116" s="2"/>
      <c r="AN116" s="262"/>
      <c r="AO116" s="263"/>
      <c r="AP116" s="264"/>
      <c r="AQ116" s="264"/>
      <c r="AR116" s="153"/>
      <c r="AS116" s="153"/>
      <c r="AT116" s="2"/>
      <c r="AU116" s="2"/>
      <c r="AV116" s="2"/>
    </row>
    <row r="117" spans="1:48">
      <c r="A117" s="235" t="s">
        <v>252</v>
      </c>
      <c r="B117" s="254">
        <v>1844325</v>
      </c>
      <c r="C117" s="237">
        <v>0.15668623339123064</v>
      </c>
      <c r="D117" s="238">
        <v>72.23116664105217</v>
      </c>
      <c r="E117" s="238">
        <v>74.177039598254709</v>
      </c>
      <c r="F117" s="255">
        <v>-1.3375188445044737</v>
      </c>
      <c r="G117" s="240"/>
      <c r="H117" s="240"/>
      <c r="I117" s="241">
        <v>1436.1305823784885</v>
      </c>
      <c r="J117" s="242"/>
      <c r="K117" s="257">
        <v>0.11141392141882467</v>
      </c>
      <c r="L117" s="257">
        <v>0.11180325770329387</v>
      </c>
      <c r="M117" s="257">
        <v>0.11213327047356866</v>
      </c>
      <c r="N117" s="257">
        <v>0.13853876248826438</v>
      </c>
      <c r="O117" s="257">
        <v>0.1407443414516949</v>
      </c>
      <c r="P117" s="257">
        <v>0.14527913895694786</v>
      </c>
      <c r="Q117" s="257">
        <v>0.14463773992157114</v>
      </c>
      <c r="R117" s="257">
        <v>0.15113314503235031</v>
      </c>
      <c r="S117" s="237">
        <v>0.14549991577493782</v>
      </c>
      <c r="T117" s="237">
        <v>0.14685076451373719</v>
      </c>
      <c r="U117" s="237">
        <v>0.14573527288036442</v>
      </c>
      <c r="V117" s="237">
        <v>0.14669057650720732</v>
      </c>
      <c r="W117" s="245">
        <v>0.14744724778668161</v>
      </c>
      <c r="X117" s="260">
        <v>0.14596463112174457</v>
      </c>
      <c r="Y117" s="246">
        <v>0.14150823302032323</v>
      </c>
      <c r="Z117" s="247">
        <v>0.14127665890265217</v>
      </c>
      <c r="AA117" s="248"/>
      <c r="AB117" s="248"/>
      <c r="AC117" s="248"/>
      <c r="AD117" s="258"/>
      <c r="AE117" s="639" t="s">
        <v>540</v>
      </c>
      <c r="AF117" s="2"/>
      <c r="AG117" s="2"/>
      <c r="AH117" s="2"/>
      <c r="AI117" s="2"/>
      <c r="AJ117" s="2"/>
      <c r="AK117" s="2"/>
      <c r="AL117" s="2"/>
      <c r="AM117" s="2"/>
      <c r="AN117" s="262"/>
      <c r="AO117" s="263"/>
      <c r="AP117" s="264"/>
      <c r="AQ117" s="264"/>
      <c r="AR117" s="153"/>
      <c r="AS117" s="153"/>
      <c r="AT117" s="2"/>
      <c r="AU117" s="2"/>
      <c r="AV117" s="2"/>
    </row>
    <row r="118" spans="1:48">
      <c r="A118" s="235" t="s">
        <v>198</v>
      </c>
      <c r="B118" s="254">
        <v>767085</v>
      </c>
      <c r="C118" s="237">
        <v>1.8714255794126782</v>
      </c>
      <c r="D118" s="238">
        <v>91.662665982324583</v>
      </c>
      <c r="E118" s="238">
        <v>127.40182761175596</v>
      </c>
      <c r="F118" s="255">
        <v>-0.59932210956670062</v>
      </c>
      <c r="G118" s="240"/>
      <c r="H118" s="240"/>
      <c r="I118" s="241">
        <v>6614.5267748024044</v>
      </c>
      <c r="J118" s="242"/>
      <c r="K118" s="257">
        <v>2.1671476574267938</v>
      </c>
      <c r="L118" s="257">
        <v>2.1446708191877151</v>
      </c>
      <c r="M118" s="257">
        <v>2.125109842862468</v>
      </c>
      <c r="N118" s="257">
        <v>2.1070034220516956</v>
      </c>
      <c r="O118" s="257">
        <v>2.1919958176247234</v>
      </c>
      <c r="P118" s="257">
        <v>1.9344076391086809</v>
      </c>
      <c r="Q118" s="257">
        <v>1.7341929931895039</v>
      </c>
      <c r="R118" s="257">
        <v>2.0933267886025124</v>
      </c>
      <c r="S118" s="237">
        <v>2.0815510308837371</v>
      </c>
      <c r="T118" s="237">
        <v>2.0839561557857551</v>
      </c>
      <c r="U118" s="237">
        <v>2.2809963868631549</v>
      </c>
      <c r="V118" s="237">
        <v>2.3557931584650005</v>
      </c>
      <c r="W118" s="245">
        <v>2.6281510001186694</v>
      </c>
      <c r="X118" s="260">
        <v>2.5420605939558469</v>
      </c>
      <c r="Y118" s="246">
        <v>2.5941655054970272</v>
      </c>
      <c r="Z118" s="247">
        <v>2.6414267856874978</v>
      </c>
      <c r="AA118" s="248"/>
      <c r="AB118" s="248"/>
      <c r="AC118" s="248"/>
      <c r="AD118" s="258"/>
      <c r="AE118" s="639"/>
      <c r="AF118" s="2"/>
      <c r="AG118" s="2"/>
      <c r="AH118" s="2"/>
      <c r="AI118" s="2"/>
      <c r="AJ118" s="2"/>
      <c r="AK118" s="2"/>
      <c r="AL118" s="2"/>
      <c r="AM118" s="2"/>
      <c r="AN118" s="262"/>
      <c r="AO118" s="263"/>
      <c r="AP118" s="264"/>
      <c r="AQ118" s="264"/>
      <c r="AR118" s="153"/>
      <c r="AS118" s="153"/>
      <c r="AT118" s="2"/>
      <c r="AU118" s="2"/>
      <c r="AV118" s="2"/>
    </row>
    <row r="119" spans="1:48">
      <c r="A119" s="235" t="s">
        <v>253</v>
      </c>
      <c r="B119" s="254">
        <v>10711067</v>
      </c>
      <c r="C119" s="237">
        <v>0.12484468714207311</v>
      </c>
      <c r="D119" s="238">
        <v>67.844762008419252</v>
      </c>
      <c r="E119" s="238">
        <v>33.945747921297439</v>
      </c>
      <c r="F119" s="255">
        <v>-0.69462291836157108</v>
      </c>
      <c r="G119" s="240"/>
      <c r="H119" s="240"/>
      <c r="I119" s="241">
        <v>1652.5666050711461</v>
      </c>
      <c r="J119" s="242"/>
      <c r="K119" s="257">
        <v>0.15985959859177501</v>
      </c>
      <c r="L119" s="257">
        <v>0.18040614943991209</v>
      </c>
      <c r="M119" s="257">
        <v>0.20653377536110573</v>
      </c>
      <c r="N119" s="257">
        <v>0.19306649377183119</v>
      </c>
      <c r="O119" s="257">
        <v>0.21777040967051653</v>
      </c>
      <c r="P119" s="257">
        <v>0.22387265854287555</v>
      </c>
      <c r="Q119" s="257">
        <v>0.22429127053687037</v>
      </c>
      <c r="R119" s="257">
        <v>0.24996740594653655</v>
      </c>
      <c r="S119" s="237">
        <v>0.24690612078354437</v>
      </c>
      <c r="T119" s="237">
        <v>0.23018642228375594</v>
      </c>
      <c r="U119" s="237">
        <v>0.21252013952134366</v>
      </c>
      <c r="V119" s="237">
        <v>0.21850606561529992</v>
      </c>
      <c r="W119" s="245">
        <v>0.22506431247562891</v>
      </c>
      <c r="X119" s="260">
        <v>0.23042149602602718</v>
      </c>
      <c r="Y119" s="246">
        <v>0.2325393919882304</v>
      </c>
      <c r="Z119" s="247">
        <v>0.23436368935328245</v>
      </c>
      <c r="AA119" s="248"/>
      <c r="AB119" s="248"/>
      <c r="AC119" s="248"/>
      <c r="AD119" s="258"/>
      <c r="AE119" s="639" t="s">
        <v>540</v>
      </c>
      <c r="AF119" s="2"/>
      <c r="AG119" s="2"/>
      <c r="AH119" s="2"/>
      <c r="AI119" s="2"/>
      <c r="AJ119" s="2"/>
      <c r="AK119" s="2"/>
      <c r="AL119" s="2"/>
      <c r="AM119" s="2"/>
      <c r="AN119" s="262"/>
      <c r="AO119" s="263"/>
      <c r="AP119" s="264"/>
      <c r="AQ119" s="264"/>
      <c r="AR119" s="153"/>
      <c r="AS119" s="153"/>
      <c r="AT119" s="2"/>
      <c r="AU119" s="2"/>
      <c r="AV119" s="2"/>
    </row>
    <row r="120" spans="1:48">
      <c r="A120" s="235" t="s">
        <v>200</v>
      </c>
      <c r="B120" s="254">
        <v>8075060</v>
      </c>
      <c r="C120" s="237">
        <v>0.64483540982367749</v>
      </c>
      <c r="D120" s="238">
        <v>99.767588538637142</v>
      </c>
      <c r="E120" s="238">
        <v>79.787107927883426</v>
      </c>
      <c r="F120" s="255">
        <v>-31.683453933065127</v>
      </c>
      <c r="G120" s="240"/>
      <c r="H120" s="240"/>
      <c r="I120" s="241">
        <v>4237.4047099224681</v>
      </c>
      <c r="J120" s="242"/>
      <c r="K120" s="257">
        <v>0.80521281162503122</v>
      </c>
      <c r="L120" s="257">
        <v>0.89597231587128789</v>
      </c>
      <c r="M120" s="257">
        <v>0.93643684621682621</v>
      </c>
      <c r="N120" s="257">
        <v>1.0207415778086848</v>
      </c>
      <c r="O120" s="257">
        <v>1.0899736901023374</v>
      </c>
      <c r="P120" s="257">
        <v>1.0970409063366211</v>
      </c>
      <c r="Q120" s="257">
        <v>0.99926859158139636</v>
      </c>
      <c r="R120" s="257">
        <v>1.2295962130367295</v>
      </c>
      <c r="S120" s="237">
        <v>1.1936628982556579</v>
      </c>
      <c r="T120" s="237">
        <v>1.0654887690776962</v>
      </c>
      <c r="U120" s="237">
        <v>1.0620112941646818</v>
      </c>
      <c r="V120" s="237">
        <v>1.1739931723955686</v>
      </c>
      <c r="W120" s="245">
        <v>1.1603733183939104</v>
      </c>
      <c r="X120" s="245">
        <v>1.1539482630975255</v>
      </c>
      <c r="Y120" s="246">
        <v>1.1732078002036985</v>
      </c>
      <c r="Z120" s="247">
        <v>1.1775049933102937</v>
      </c>
      <c r="AA120" s="248"/>
      <c r="AB120" s="248"/>
      <c r="AC120" s="248"/>
      <c r="AD120" s="258"/>
      <c r="AE120" s="639"/>
      <c r="AF120" s="2"/>
      <c r="AG120" s="2"/>
      <c r="AH120" s="2"/>
      <c r="AI120" s="2"/>
      <c r="AJ120" s="2"/>
      <c r="AK120" s="2"/>
      <c r="AL120" s="2"/>
      <c r="AM120" s="2"/>
      <c r="AN120" s="262"/>
      <c r="AO120" s="263"/>
      <c r="AP120" s="264"/>
      <c r="AQ120" s="264"/>
      <c r="AR120" s="153"/>
      <c r="AS120" s="153"/>
      <c r="AT120" s="2"/>
      <c r="AU120" s="2"/>
      <c r="AV120" s="2"/>
    </row>
    <row r="121" spans="1:48">
      <c r="A121" s="235" t="s">
        <v>156</v>
      </c>
      <c r="B121" s="254">
        <v>9844686</v>
      </c>
      <c r="C121" s="237">
        <v>5.9861590722182072</v>
      </c>
      <c r="D121" s="238">
        <v>121.04811465824929</v>
      </c>
      <c r="E121" s="238">
        <v>103.5152712603935</v>
      </c>
      <c r="F121" s="255">
        <v>3</v>
      </c>
      <c r="G121" s="255">
        <v>0.32288379162806835</v>
      </c>
      <c r="H121" s="255">
        <v>0.3454449285804998</v>
      </c>
      <c r="I121" s="241">
        <v>23574.131931575383</v>
      </c>
      <c r="J121" s="242">
        <v>6</v>
      </c>
      <c r="K121" s="243">
        <v>5.4613885398362214</v>
      </c>
      <c r="L121" s="243">
        <v>5.5861421794546615</v>
      </c>
      <c r="M121" s="243">
        <v>5.5173118206746432</v>
      </c>
      <c r="N121" s="243">
        <v>5.8261261702393154</v>
      </c>
      <c r="O121" s="243">
        <v>5.6802598874103527</v>
      </c>
      <c r="P121" s="243">
        <v>5.7471432968856648</v>
      </c>
      <c r="Q121" s="243">
        <v>5.6935253098635039</v>
      </c>
      <c r="R121" s="243">
        <v>5.5679006501733328</v>
      </c>
      <c r="S121" s="244">
        <v>5.4590314506960818</v>
      </c>
      <c r="T121" s="244">
        <v>4.8438287279312355</v>
      </c>
      <c r="U121" s="237">
        <v>5.0174700598188622</v>
      </c>
      <c r="V121" s="237">
        <v>4.7858911500485322</v>
      </c>
      <c r="W121" s="245">
        <v>4.4841734606055708</v>
      </c>
      <c r="X121" s="245">
        <v>4.1854362472685462</v>
      </c>
      <c r="Y121" s="246">
        <v>4.1785712033674764</v>
      </c>
      <c r="Z121" s="247">
        <v>4.3904823705397877</v>
      </c>
      <c r="AA121" s="248"/>
      <c r="AB121" s="248"/>
      <c r="AC121" s="248"/>
      <c r="AD121" s="258"/>
      <c r="AE121" s="639"/>
      <c r="AF121" s="2"/>
      <c r="AG121" s="2"/>
      <c r="AH121" s="2"/>
      <c r="AI121" s="2"/>
      <c r="AJ121" s="2"/>
      <c r="AK121" s="2"/>
      <c r="AL121" s="2"/>
      <c r="AM121" s="2"/>
      <c r="AN121" s="262"/>
      <c r="AO121" s="263"/>
      <c r="AP121" s="264"/>
      <c r="AQ121" s="264"/>
      <c r="AR121" s="153"/>
      <c r="AS121" s="153"/>
      <c r="AT121" s="2"/>
      <c r="AU121" s="2"/>
      <c r="AV121" s="2"/>
    </row>
    <row r="122" spans="1:48">
      <c r="A122" s="235" t="s">
        <v>396</v>
      </c>
      <c r="B122" s="254">
        <v>330823</v>
      </c>
      <c r="C122" s="237">
        <v>7.5042537664111135</v>
      </c>
      <c r="D122" s="238">
        <v>136.49829895848276</v>
      </c>
      <c r="E122" s="259"/>
      <c r="F122" s="255">
        <v>0.348780361088951</v>
      </c>
      <c r="G122" s="240"/>
      <c r="H122" s="240"/>
      <c r="I122" s="241">
        <v>43468.254436560943</v>
      </c>
      <c r="J122" s="242">
        <v>1</v>
      </c>
      <c r="K122" s="243">
        <v>7.6874877758219089</v>
      </c>
      <c r="L122" s="243">
        <v>7.3673956374049032</v>
      </c>
      <c r="M122" s="243">
        <v>7.5440503890123569</v>
      </c>
      <c r="N122" s="243">
        <v>7.4793331053705945</v>
      </c>
      <c r="O122" s="243">
        <v>7.6773968240925248</v>
      </c>
      <c r="P122" s="243">
        <v>7.5074376377496348</v>
      </c>
      <c r="Q122" s="243">
        <v>7.5624230533738013</v>
      </c>
      <c r="R122" s="243">
        <v>7.4087673237773055</v>
      </c>
      <c r="S122" s="244">
        <v>6.6720182474623044</v>
      </c>
      <c r="T122" s="244">
        <v>6.4422180289420066</v>
      </c>
      <c r="U122" s="237">
        <v>6.1634820667775543</v>
      </c>
      <c r="V122" s="237">
        <v>5.8920047396039044</v>
      </c>
      <c r="W122" s="245">
        <v>5.8264632883922225</v>
      </c>
      <c r="X122" s="260">
        <v>6.0771673194054934</v>
      </c>
      <c r="Y122" s="246">
        <v>5.9543998842213659</v>
      </c>
      <c r="Z122" s="247">
        <v>5.9953843881593594</v>
      </c>
      <c r="AA122" s="248"/>
      <c r="AB122" s="248"/>
      <c r="AC122" s="248"/>
      <c r="AD122" s="258"/>
      <c r="AE122" s="639" t="s">
        <v>496</v>
      </c>
      <c r="AF122" s="2"/>
      <c r="AG122" s="2"/>
      <c r="AH122" s="2"/>
      <c r="AI122" s="2"/>
      <c r="AJ122" s="2"/>
      <c r="AK122" s="2"/>
      <c r="AL122" s="2"/>
      <c r="AM122" s="2"/>
      <c r="AN122" s="262"/>
      <c r="AO122" s="263"/>
      <c r="AP122" s="264"/>
      <c r="AQ122" s="264"/>
      <c r="AR122" s="153"/>
      <c r="AS122" s="153"/>
      <c r="AT122" s="2"/>
      <c r="AU122" s="2"/>
      <c r="AV122" s="2"/>
    </row>
    <row r="123" spans="1:48">
      <c r="A123" s="235" t="s">
        <v>226</v>
      </c>
      <c r="B123" s="254">
        <v>1311050527</v>
      </c>
      <c r="C123" s="237">
        <v>0.83589652262191105</v>
      </c>
      <c r="D123" s="238">
        <v>74.959141914106056</v>
      </c>
      <c r="E123" s="238">
        <v>38.069523339096072</v>
      </c>
      <c r="F123" s="255">
        <v>2.3025109356966795</v>
      </c>
      <c r="G123" s="255">
        <v>2.0525750059183757E-3</v>
      </c>
      <c r="H123" s="255">
        <v>4.4353393308151764E-3</v>
      </c>
      <c r="I123" s="241">
        <v>5115.5414685095075</v>
      </c>
      <c r="J123" s="242">
        <v>10</v>
      </c>
      <c r="K123" s="257">
        <v>0.97866902728746896</v>
      </c>
      <c r="L123" s="257">
        <v>0.97053145067304081</v>
      </c>
      <c r="M123" s="257">
        <v>0.96625079695558735</v>
      </c>
      <c r="N123" s="257">
        <v>0.99127407933175349</v>
      </c>
      <c r="O123" s="257">
        <v>1.0239312150434963</v>
      </c>
      <c r="P123" s="257">
        <v>1.0674953039814492</v>
      </c>
      <c r="Q123" s="257">
        <v>1.1209569207393408</v>
      </c>
      <c r="R123" s="257">
        <v>1.1922292473866709</v>
      </c>
      <c r="S123" s="237">
        <v>1.3091100113669283</v>
      </c>
      <c r="T123" s="237">
        <v>1.4307764829314553</v>
      </c>
      <c r="U123" s="237">
        <v>1.3958616785317388</v>
      </c>
      <c r="V123" s="237">
        <v>1.47922448885846</v>
      </c>
      <c r="W123" s="245">
        <v>1.5961293142575379</v>
      </c>
      <c r="X123" s="245">
        <v>1.5889718149138443</v>
      </c>
      <c r="Y123" s="246">
        <v>1.6688057359700366</v>
      </c>
      <c r="Z123" s="247">
        <v>1.734738540609188</v>
      </c>
      <c r="AA123" s="248"/>
      <c r="AB123" s="248"/>
      <c r="AC123" s="248"/>
      <c r="AD123" s="258"/>
      <c r="AE123" s="639"/>
      <c r="AF123" s="2"/>
      <c r="AG123" s="2"/>
      <c r="AH123" s="2"/>
      <c r="AI123" s="2"/>
      <c r="AJ123" s="2"/>
      <c r="AK123" s="2"/>
      <c r="AL123" s="2"/>
      <c r="AM123" s="2"/>
      <c r="AN123" s="262"/>
      <c r="AO123" s="263"/>
      <c r="AP123" s="264"/>
      <c r="AQ123" s="264"/>
      <c r="AR123" s="153"/>
      <c r="AS123" s="153"/>
      <c r="AT123" s="2"/>
      <c r="AU123" s="2"/>
      <c r="AV123" s="2"/>
    </row>
    <row r="124" spans="1:48">
      <c r="A124" s="235" t="s">
        <v>184</v>
      </c>
      <c r="B124" s="254">
        <v>257563815</v>
      </c>
      <c r="C124" s="237">
        <v>1.1118776942949462</v>
      </c>
      <c r="D124" s="238">
        <v>91.018345621319668</v>
      </c>
      <c r="E124" s="238">
        <v>60.527414176339839</v>
      </c>
      <c r="F124" s="255">
        <v>-17.487272156999346</v>
      </c>
      <c r="G124" s="240"/>
      <c r="H124" s="240"/>
      <c r="I124" s="241">
        <v>9599.292625920476</v>
      </c>
      <c r="J124" s="242">
        <v>2</v>
      </c>
      <c r="K124" s="257">
        <v>1.244222877340496</v>
      </c>
      <c r="L124" s="257">
        <v>1.3740664142636412</v>
      </c>
      <c r="M124" s="257">
        <v>1.4099809509711931</v>
      </c>
      <c r="N124" s="257">
        <v>1.436775942880899</v>
      </c>
      <c r="O124" s="257">
        <v>1.5110012197594855</v>
      </c>
      <c r="P124" s="257">
        <v>1.5102977461644189</v>
      </c>
      <c r="Q124" s="257">
        <v>1.5041061400050719</v>
      </c>
      <c r="R124" s="257">
        <v>1.6153365846619603</v>
      </c>
      <c r="S124" s="237">
        <v>1.7684315735462539</v>
      </c>
      <c r="T124" s="237">
        <v>1.8704801936165396</v>
      </c>
      <c r="U124" s="237">
        <v>1.7731219453698057</v>
      </c>
      <c r="V124" s="237">
        <v>2.3402412240561139</v>
      </c>
      <c r="W124" s="245">
        <v>2.4151529161962229</v>
      </c>
      <c r="X124" s="245">
        <v>1.9062204892112999</v>
      </c>
      <c r="Y124" s="246">
        <v>2.0403115695764718</v>
      </c>
      <c r="Z124" s="247">
        <v>2.0857112136804195</v>
      </c>
      <c r="AA124" s="248"/>
      <c r="AB124" s="248"/>
      <c r="AC124" s="248"/>
      <c r="AD124" s="258"/>
      <c r="AE124" s="639"/>
      <c r="AF124" s="2"/>
      <c r="AG124" s="2"/>
      <c r="AH124" s="2"/>
      <c r="AI124" s="2"/>
      <c r="AJ124" s="2"/>
      <c r="AK124" s="2"/>
      <c r="AL124" s="2"/>
      <c r="AM124" s="2"/>
      <c r="AN124" s="262"/>
      <c r="AO124" s="263"/>
      <c r="AP124" s="264"/>
      <c r="AQ124" s="264"/>
      <c r="AR124" s="153"/>
      <c r="AS124" s="153"/>
      <c r="AT124" s="2"/>
      <c r="AU124" s="2"/>
      <c r="AV124" s="2"/>
    </row>
    <row r="125" spans="1:48">
      <c r="A125" s="235" t="s">
        <v>97</v>
      </c>
      <c r="B125" s="254">
        <v>79109272</v>
      </c>
      <c r="C125" s="237">
        <v>4.4264235867035353</v>
      </c>
      <c r="D125" s="238">
        <v>99.611229255123988</v>
      </c>
      <c r="E125" s="238">
        <v>67.268502510908036</v>
      </c>
      <c r="F125" s="255">
        <v>0.90342279397170178</v>
      </c>
      <c r="G125" s="255">
        <v>0</v>
      </c>
      <c r="H125" s="255">
        <v>1.4874861386987334E-3</v>
      </c>
      <c r="I125" s="256">
        <v>16532.724959085215</v>
      </c>
      <c r="J125" s="242"/>
      <c r="K125" s="257">
        <v>5.6518468274183249</v>
      </c>
      <c r="L125" s="257">
        <v>5.9619136088065607</v>
      </c>
      <c r="M125" s="257">
        <v>5.9332651734146422</v>
      </c>
      <c r="N125" s="257">
        <v>6.104556846892871</v>
      </c>
      <c r="O125" s="257">
        <v>6.4464392686686134</v>
      </c>
      <c r="P125" s="257">
        <v>6.6827316888545072</v>
      </c>
      <c r="Q125" s="257">
        <v>7.1788361839017787</v>
      </c>
      <c r="R125" s="257">
        <v>7.8142089179383643</v>
      </c>
      <c r="S125" s="237">
        <v>8.0168746216170863</v>
      </c>
      <c r="T125" s="237">
        <v>8.0542501121219825</v>
      </c>
      <c r="U125" s="237">
        <v>8.1440235179619389</v>
      </c>
      <c r="V125" s="237">
        <v>8.2285648861740093</v>
      </c>
      <c r="W125" s="245">
        <v>8.4475008625276935</v>
      </c>
      <c r="X125" s="245">
        <v>7.9903062566584895</v>
      </c>
      <c r="Y125" s="246">
        <v>8.1638543945571467</v>
      </c>
      <c r="Z125" s="247">
        <v>8.1847032201145264</v>
      </c>
      <c r="AA125" s="248"/>
      <c r="AB125" s="248"/>
      <c r="AC125" s="248"/>
      <c r="AD125" s="258"/>
      <c r="AE125" s="639"/>
      <c r="AF125" s="2"/>
      <c r="AG125" s="2"/>
      <c r="AH125" s="2"/>
      <c r="AI125" s="2"/>
      <c r="AJ125" s="2"/>
      <c r="AK125" s="2"/>
      <c r="AL125" s="2"/>
      <c r="AM125" s="2"/>
      <c r="AN125" s="262"/>
      <c r="AO125" s="263"/>
      <c r="AP125" s="264"/>
      <c r="AQ125" s="264"/>
      <c r="AR125" s="153"/>
      <c r="AS125" s="153"/>
      <c r="AT125" s="2"/>
      <c r="AU125" s="2"/>
      <c r="AV125" s="2"/>
    </row>
    <row r="126" spans="1:48">
      <c r="A126" s="235" t="s">
        <v>154</v>
      </c>
      <c r="B126" s="254">
        <v>36423395</v>
      </c>
      <c r="C126" s="237">
        <v>3.3077706222878311</v>
      </c>
      <c r="D126" s="238">
        <v>71.404707595530013</v>
      </c>
      <c r="E126" s="238">
        <v>28.100271672017783</v>
      </c>
      <c r="F126" s="255">
        <v>0.10000000000000009</v>
      </c>
      <c r="G126" s="240"/>
      <c r="H126" s="240"/>
      <c r="I126" s="241">
        <v>14569.541248118141</v>
      </c>
      <c r="J126" s="242"/>
      <c r="K126" s="257">
        <v>3.0704877434336422</v>
      </c>
      <c r="L126" s="257">
        <v>3.5151076347818444</v>
      </c>
      <c r="M126" s="257">
        <v>3.4954003988086333</v>
      </c>
      <c r="N126" s="257">
        <v>3.5521482163425611</v>
      </c>
      <c r="O126" s="257">
        <v>4.3308665896925325</v>
      </c>
      <c r="P126" s="257">
        <v>4.1983611343551219</v>
      </c>
      <c r="Q126" s="257">
        <v>3.5606270711354124</v>
      </c>
      <c r="R126" s="257">
        <v>2.1849778166250804</v>
      </c>
      <c r="S126" s="237">
        <v>3.1914372458258962</v>
      </c>
      <c r="T126" s="237">
        <v>3.4854331076212803</v>
      </c>
      <c r="U126" s="237">
        <v>3.6316955246695009</v>
      </c>
      <c r="V126" s="237">
        <v>4.2068364820569615</v>
      </c>
      <c r="W126" s="245">
        <v>4.6639164332360465</v>
      </c>
      <c r="X126" s="245">
        <v>4.9635511391850864</v>
      </c>
      <c r="Y126" s="246">
        <v>4.9016148513811721</v>
      </c>
      <c r="Z126" s="247">
        <v>4.7159110945624203</v>
      </c>
      <c r="AA126" s="248"/>
      <c r="AB126" s="248"/>
      <c r="AC126" s="248"/>
      <c r="AD126" s="258"/>
      <c r="AE126" s="639"/>
      <c r="AF126" s="2"/>
      <c r="AG126" s="2"/>
      <c r="AH126" s="2"/>
      <c r="AI126" s="2"/>
      <c r="AJ126" s="2"/>
      <c r="AK126" s="2"/>
      <c r="AL126" s="2"/>
      <c r="AM126" s="2"/>
      <c r="AN126" s="262"/>
      <c r="AO126" s="263"/>
      <c r="AP126" s="264"/>
      <c r="AQ126" s="264"/>
      <c r="AR126" s="153"/>
      <c r="AS126" s="153"/>
      <c r="AT126" s="2"/>
      <c r="AU126" s="2"/>
      <c r="AV126" s="2"/>
    </row>
    <row r="127" spans="1:48">
      <c r="A127" s="235" t="s">
        <v>67</v>
      </c>
      <c r="B127" s="254">
        <v>4640703</v>
      </c>
      <c r="C127" s="237">
        <v>9.3983659818098619</v>
      </c>
      <c r="D127" s="238">
        <v>124.18547104322568</v>
      </c>
      <c r="E127" s="238">
        <v>156.95122252408001</v>
      </c>
      <c r="F127" s="255">
        <v>4.3853349698736013</v>
      </c>
      <c r="G127" s="240"/>
      <c r="H127" s="240"/>
      <c r="I127" s="241">
        <v>52577.31285110223</v>
      </c>
      <c r="J127" s="242">
        <v>62</v>
      </c>
      <c r="K127" s="243">
        <v>10.825878658899699</v>
      </c>
      <c r="L127" s="243">
        <v>11.378914362082259</v>
      </c>
      <c r="M127" s="243">
        <v>11.032217880861568</v>
      </c>
      <c r="N127" s="243">
        <v>10.672438353257746</v>
      </c>
      <c r="O127" s="243">
        <v>10.742840632863439</v>
      </c>
      <c r="P127" s="243">
        <v>10.457589267470436</v>
      </c>
      <c r="Q127" s="243">
        <v>10.091110730998825</v>
      </c>
      <c r="R127" s="243">
        <v>10.139227114156085</v>
      </c>
      <c r="S127" s="244">
        <v>9.569805753100983</v>
      </c>
      <c r="T127" s="244">
        <v>8.8954725904693657</v>
      </c>
      <c r="U127" s="237">
        <v>8.8174055487149019</v>
      </c>
      <c r="V127" s="237">
        <v>7.8214750325227662</v>
      </c>
      <c r="W127" s="245">
        <v>7.7810825052317503</v>
      </c>
      <c r="X127" s="245">
        <v>7.5976525206957186</v>
      </c>
      <c r="Y127" s="246">
        <v>7.456320978642295</v>
      </c>
      <c r="Z127" s="247">
        <v>7.58934146569562</v>
      </c>
      <c r="AA127" s="248"/>
      <c r="AB127" s="248"/>
      <c r="AC127" s="248"/>
      <c r="AD127" s="258"/>
      <c r="AE127" s="639"/>
      <c r="AF127" s="2"/>
      <c r="AG127" s="2"/>
      <c r="AH127" s="2"/>
      <c r="AI127" s="2"/>
      <c r="AJ127" s="2"/>
      <c r="AK127" s="2"/>
      <c r="AL127" s="2"/>
      <c r="AM127" s="2"/>
      <c r="AN127" s="262"/>
      <c r="AO127" s="263"/>
      <c r="AP127" s="264"/>
      <c r="AQ127" s="264"/>
      <c r="AR127" s="153"/>
      <c r="AS127" s="153"/>
      <c r="AT127" s="2"/>
      <c r="AU127" s="2"/>
      <c r="AV127" s="2"/>
    </row>
    <row r="128" spans="1:48">
      <c r="A128" s="235" t="s">
        <v>77</v>
      </c>
      <c r="B128" s="254">
        <v>8380400</v>
      </c>
      <c r="C128" s="237">
        <v>8.7802953367287184</v>
      </c>
      <c r="D128" s="238">
        <v>113.36535463986384</v>
      </c>
      <c r="E128" s="238">
        <v>112.67135918333746</v>
      </c>
      <c r="F128" s="255">
        <v>1.501715979450934</v>
      </c>
      <c r="G128" s="240"/>
      <c r="H128" s="240"/>
      <c r="I128" s="241">
        <v>32942.925981509965</v>
      </c>
      <c r="J128" s="242"/>
      <c r="K128" s="257">
        <v>9.5739405310860235</v>
      </c>
      <c r="L128" s="257">
        <v>9.8687299270072995</v>
      </c>
      <c r="M128" s="257">
        <v>9.0964237442922382</v>
      </c>
      <c r="N128" s="257">
        <v>9.3931865405025654</v>
      </c>
      <c r="O128" s="257">
        <v>8.6609017476868839</v>
      </c>
      <c r="P128" s="257">
        <v>8.2113654925614341</v>
      </c>
      <c r="Q128" s="257">
        <v>8.8492428087386781</v>
      </c>
      <c r="R128" s="257">
        <v>8.7771479505856469</v>
      </c>
      <c r="S128" s="237">
        <v>9.3324518388791589</v>
      </c>
      <c r="T128" s="237">
        <v>8.6054269530832528</v>
      </c>
      <c r="U128" s="237">
        <v>9.0278314706962597</v>
      </c>
      <c r="V128" s="237">
        <v>8.8946055783048745</v>
      </c>
      <c r="W128" s="245">
        <v>9.5401565008532963</v>
      </c>
      <c r="X128" s="245">
        <v>8.8114210558967674</v>
      </c>
      <c r="Y128" s="246">
        <v>8.3776601784820919</v>
      </c>
      <c r="Z128" s="247">
        <v>8.5603189503073178</v>
      </c>
      <c r="AA128" s="248"/>
      <c r="AB128" s="248"/>
      <c r="AC128" s="248"/>
      <c r="AD128" s="258"/>
      <c r="AE128" s="639"/>
      <c r="AF128" s="2"/>
      <c r="AG128" s="2"/>
      <c r="AH128" s="2"/>
      <c r="AI128" s="2"/>
      <c r="AJ128" s="2"/>
      <c r="AK128" s="2"/>
      <c r="AL128" s="2"/>
      <c r="AM128" s="2"/>
      <c r="AN128" s="262"/>
      <c r="AO128" s="263"/>
      <c r="AP128" s="264"/>
      <c r="AQ128" s="264"/>
      <c r="AR128" s="153"/>
      <c r="AS128" s="153"/>
      <c r="AT128" s="2"/>
      <c r="AU128" s="2"/>
      <c r="AV128" s="2"/>
    </row>
    <row r="129" spans="1:48">
      <c r="A129" s="235" t="s">
        <v>105</v>
      </c>
      <c r="B129" s="254">
        <v>60802085</v>
      </c>
      <c r="C129" s="237">
        <v>7.4717230077459451</v>
      </c>
      <c r="D129" s="238">
        <v>127.92653069018529</v>
      </c>
      <c r="E129" s="238">
        <v>138.63493043549849</v>
      </c>
      <c r="F129" s="255">
        <v>6.5625974624747023</v>
      </c>
      <c r="G129" s="240"/>
      <c r="H129" s="240"/>
      <c r="I129" s="241">
        <v>35918.754673101219</v>
      </c>
      <c r="J129" s="242">
        <v>160</v>
      </c>
      <c r="K129" s="243">
        <v>7.9061997494016207</v>
      </c>
      <c r="L129" s="243">
        <v>7.8979659880542208</v>
      </c>
      <c r="M129" s="243">
        <v>7.9258335498197505</v>
      </c>
      <c r="N129" s="243">
        <v>8.1650659098567573</v>
      </c>
      <c r="O129" s="243">
        <v>8.2097652319800503</v>
      </c>
      <c r="P129" s="243">
        <v>8.1594093885672674</v>
      </c>
      <c r="Q129" s="243">
        <v>8.065541713270088</v>
      </c>
      <c r="R129" s="243">
        <v>7.9108699755348848</v>
      </c>
      <c r="S129" s="244">
        <v>7.5955459092227988</v>
      </c>
      <c r="T129" s="244">
        <v>6.7900919132997997</v>
      </c>
      <c r="U129" s="237">
        <v>6.8327800450549319</v>
      </c>
      <c r="V129" s="237">
        <v>6.6970742015474078</v>
      </c>
      <c r="W129" s="245">
        <v>6.1999679306503923</v>
      </c>
      <c r="X129" s="245">
        <v>5.719127293465804</v>
      </c>
      <c r="Y129" s="246">
        <v>5.1891223362708949</v>
      </c>
      <c r="Z129" s="247">
        <v>5.5228009046325033</v>
      </c>
      <c r="AA129" s="248"/>
      <c r="AB129" s="248"/>
      <c r="AC129" s="248"/>
      <c r="AD129" s="258"/>
      <c r="AE129" s="639"/>
      <c r="AF129" s="2"/>
      <c r="AG129" s="2"/>
      <c r="AH129" s="2"/>
      <c r="AI129" s="2"/>
      <c r="AJ129" s="2"/>
      <c r="AK129" s="2"/>
      <c r="AL129" s="2"/>
      <c r="AM129" s="2"/>
      <c r="AN129" s="262"/>
      <c r="AO129" s="263"/>
      <c r="AP129" s="264"/>
      <c r="AQ129" s="264"/>
      <c r="AR129" s="153"/>
      <c r="AS129" s="153"/>
      <c r="AT129" s="2"/>
      <c r="AU129" s="2"/>
      <c r="AV129" s="2"/>
    </row>
    <row r="130" spans="1:48">
      <c r="A130" s="235" t="s">
        <v>186</v>
      </c>
      <c r="B130" s="254">
        <v>2725941</v>
      </c>
      <c r="C130" s="237">
        <v>3.5382863446885935</v>
      </c>
      <c r="D130" s="238">
        <v>109.42029959288739</v>
      </c>
      <c r="E130" s="238">
        <v>69.885033341565816</v>
      </c>
      <c r="F130" s="255">
        <v>-0.79530238012125665</v>
      </c>
      <c r="G130" s="240"/>
      <c r="H130" s="240"/>
      <c r="I130" s="241">
        <v>8287.8106241440692</v>
      </c>
      <c r="J130" s="242"/>
      <c r="K130" s="243">
        <v>3.9775808115350766</v>
      </c>
      <c r="L130" s="243">
        <v>4.0710236126185739</v>
      </c>
      <c r="M130" s="243">
        <v>3.9130256231423881</v>
      </c>
      <c r="N130" s="243">
        <v>4.0608817405450921</v>
      </c>
      <c r="O130" s="243">
        <v>4.0477042835531076</v>
      </c>
      <c r="P130" s="243">
        <v>3.9680844423950514</v>
      </c>
      <c r="Q130" s="243">
        <v>4.3296110653355662</v>
      </c>
      <c r="R130" s="243">
        <v>3.6220532653566355</v>
      </c>
      <c r="S130" s="244">
        <v>3.8176751371852746</v>
      </c>
      <c r="T130" s="244">
        <v>2.8845917745524146</v>
      </c>
      <c r="U130" s="237">
        <v>2.6947344010607903</v>
      </c>
      <c r="V130" s="237">
        <v>2.8580914854891288</v>
      </c>
      <c r="W130" s="245">
        <v>2.7035447530379773</v>
      </c>
      <c r="X130" s="245">
        <v>2.8437585413524866</v>
      </c>
      <c r="Y130" s="246">
        <v>2.9128656256378869</v>
      </c>
      <c r="Z130" s="247">
        <v>2.9668949914849096</v>
      </c>
      <c r="AA130" s="248"/>
      <c r="AB130" s="248"/>
      <c r="AC130" s="248"/>
      <c r="AD130" s="258"/>
      <c r="AE130" s="639"/>
      <c r="AF130" s="2"/>
      <c r="AG130" s="2"/>
      <c r="AH130" s="2"/>
      <c r="AI130" s="2"/>
      <c r="AJ130" s="2"/>
      <c r="AK130" s="2"/>
      <c r="AL130" s="2"/>
      <c r="AM130" s="2"/>
      <c r="AN130" s="262"/>
      <c r="AO130" s="263"/>
      <c r="AP130" s="264"/>
      <c r="AQ130" s="264"/>
      <c r="AR130" s="153"/>
      <c r="AS130" s="153"/>
      <c r="AT130" s="2"/>
      <c r="AU130" s="2"/>
      <c r="AV130" s="2"/>
    </row>
    <row r="131" spans="1:48">
      <c r="A131" s="235" t="s">
        <v>73</v>
      </c>
      <c r="B131" s="254">
        <v>126958472</v>
      </c>
      <c r="C131" s="237">
        <v>9.2166267604788281</v>
      </c>
      <c r="D131" s="238">
        <v>125.00519073666773</v>
      </c>
      <c r="E131" s="238">
        <v>96.602617930353176</v>
      </c>
      <c r="F131" s="255">
        <v>3.1210469599203008</v>
      </c>
      <c r="G131" s="255">
        <v>0.54646242023331015</v>
      </c>
      <c r="H131" s="255">
        <v>0.40949821599143449</v>
      </c>
      <c r="I131" s="241">
        <v>37794.279642934947</v>
      </c>
      <c r="J131" s="242">
        <v>2458</v>
      </c>
      <c r="K131" s="257">
        <v>9.6144795061611603</v>
      </c>
      <c r="L131" s="257">
        <v>9.4565658872661214</v>
      </c>
      <c r="M131" s="257">
        <v>9.5652982855349364</v>
      </c>
      <c r="N131" s="257">
        <v>9.7173257332560805</v>
      </c>
      <c r="O131" s="257">
        <v>9.9010967040020041</v>
      </c>
      <c r="P131" s="257">
        <v>9.6909477902217205</v>
      </c>
      <c r="Q131" s="257">
        <v>9.6241685672720454</v>
      </c>
      <c r="R131" s="257">
        <v>9.7749603831220071</v>
      </c>
      <c r="S131" s="237">
        <v>9.4418032374690579</v>
      </c>
      <c r="T131" s="237">
        <v>8.6123901379962042</v>
      </c>
      <c r="U131" s="237">
        <v>9.1425196845475138</v>
      </c>
      <c r="V131" s="237">
        <v>9.3108058936351767</v>
      </c>
      <c r="W131" s="245">
        <v>9.6311866663770278</v>
      </c>
      <c r="X131" s="245">
        <v>9.7564048223829918</v>
      </c>
      <c r="Y131" s="246">
        <v>9.5263450567014303</v>
      </c>
      <c r="Z131" s="247">
        <v>9.3258821840400952</v>
      </c>
      <c r="AA131" s="248"/>
      <c r="AB131" s="248"/>
      <c r="AC131" s="248"/>
      <c r="AD131" s="258"/>
      <c r="AE131" s="639"/>
      <c r="AF131" s="2"/>
      <c r="AG131" s="2"/>
      <c r="AH131" s="2"/>
      <c r="AI131" s="2"/>
      <c r="AJ131" s="2"/>
      <c r="AK131" s="2"/>
      <c r="AL131" s="2"/>
      <c r="AM131" s="2"/>
      <c r="AN131" s="262"/>
      <c r="AO131" s="263"/>
      <c r="AP131" s="264"/>
      <c r="AQ131" s="264"/>
      <c r="AR131" s="153"/>
      <c r="AS131" s="153"/>
      <c r="AT131" s="2"/>
      <c r="AU131" s="2"/>
      <c r="AV131" s="2"/>
    </row>
    <row r="132" spans="1:48">
      <c r="A132" s="235" t="s">
        <v>166</v>
      </c>
      <c r="B132" s="254">
        <v>7594547</v>
      </c>
      <c r="C132" s="237">
        <v>3.181705119279544</v>
      </c>
      <c r="D132" s="238">
        <v>100.19668887714342</v>
      </c>
      <c r="E132" s="238">
        <v>77.113978760187706</v>
      </c>
      <c r="F132" s="255">
        <v>4.4881186286857061E-3</v>
      </c>
      <c r="G132" s="240"/>
      <c r="H132" s="240"/>
      <c r="I132" s="241">
        <v>8960.7102784842555</v>
      </c>
      <c r="J132" s="242"/>
      <c r="K132" s="257">
        <v>3.2301555138628308</v>
      </c>
      <c r="L132" s="257">
        <v>3.2519210900955868</v>
      </c>
      <c r="M132" s="257">
        <v>3.3490909090909091</v>
      </c>
      <c r="N132" s="257">
        <v>3.3801890007745934</v>
      </c>
      <c r="O132" s="257">
        <v>3.6342170132325142</v>
      </c>
      <c r="P132" s="257">
        <v>3.8888102014415082</v>
      </c>
      <c r="Q132" s="257">
        <v>3.8122543352601155</v>
      </c>
      <c r="R132" s="257">
        <v>3.889237943826179</v>
      </c>
      <c r="S132" s="237">
        <v>3.6867970964396819</v>
      </c>
      <c r="T132" s="237">
        <v>3.6980693153000845</v>
      </c>
      <c r="U132" s="237">
        <v>3.5003744624545154</v>
      </c>
      <c r="V132" s="237">
        <v>3.5027626597637922</v>
      </c>
      <c r="W132" s="245">
        <v>3.9313478949034506</v>
      </c>
      <c r="X132" s="245">
        <v>3.8369907120743041</v>
      </c>
      <c r="Y132" s="246">
        <v>3.8592353489743401</v>
      </c>
      <c r="Z132" s="247">
        <v>3.3728968756214979</v>
      </c>
      <c r="AA132" s="248"/>
      <c r="AB132" s="248"/>
      <c r="AC132" s="248"/>
      <c r="AD132" s="258"/>
      <c r="AE132" s="639"/>
      <c r="AF132" s="2"/>
      <c r="AG132" s="2"/>
      <c r="AH132" s="2"/>
      <c r="AI132" s="2"/>
      <c r="AJ132" s="2"/>
      <c r="AK132" s="2"/>
      <c r="AL132" s="2"/>
      <c r="AM132" s="2"/>
      <c r="AN132" s="262"/>
      <c r="AO132" s="263"/>
      <c r="AP132" s="264"/>
      <c r="AQ132" s="264"/>
      <c r="AR132" s="153"/>
      <c r="AS132" s="153"/>
      <c r="AT132" s="2"/>
      <c r="AU132" s="2"/>
      <c r="AV132" s="2"/>
    </row>
    <row r="133" spans="1:48">
      <c r="A133" s="235" t="s">
        <v>75</v>
      </c>
      <c r="B133" s="254">
        <v>17544126</v>
      </c>
      <c r="C133" s="237">
        <v>12.324120426223262</v>
      </c>
      <c r="D133" s="238">
        <v>93.04208767307604</v>
      </c>
      <c r="E133" s="238">
        <v>82.811393759776081</v>
      </c>
      <c r="F133" s="255">
        <v>-0.10000000000000009</v>
      </c>
      <c r="G133" s="240"/>
      <c r="H133" s="240"/>
      <c r="I133" s="241">
        <v>22293.122473839805</v>
      </c>
      <c r="J133" s="242"/>
      <c r="K133" s="257">
        <v>7.9283626180878244</v>
      </c>
      <c r="L133" s="257">
        <v>8.866591310533785</v>
      </c>
      <c r="M133" s="257">
        <v>8.9929704310157081</v>
      </c>
      <c r="N133" s="257">
        <v>9.5307138270273732</v>
      </c>
      <c r="O133" s="257">
        <v>11.517462250178761</v>
      </c>
      <c r="P133" s="257">
        <v>11.69758848418393</v>
      </c>
      <c r="Q133" s="257">
        <v>12.573329490483591</v>
      </c>
      <c r="R133" s="257">
        <v>14.347964685532187</v>
      </c>
      <c r="S133" s="237">
        <v>11.869545999744801</v>
      </c>
      <c r="T133" s="237">
        <v>10.300965139413204</v>
      </c>
      <c r="U133" s="237">
        <v>15.097719761339299</v>
      </c>
      <c r="V133" s="237">
        <v>15.637826123721053</v>
      </c>
      <c r="W133" s="245">
        <v>14.562236617797479</v>
      </c>
      <c r="X133" s="245">
        <v>15.420168796805452</v>
      </c>
      <c r="Y133" s="246">
        <v>15.474363921445198</v>
      </c>
      <c r="Z133" s="247">
        <v>14.9972815917176</v>
      </c>
      <c r="AA133" s="248"/>
      <c r="AB133" s="248"/>
      <c r="AC133" s="248"/>
      <c r="AD133" s="258"/>
      <c r="AE133" s="639"/>
      <c r="AF133" s="2"/>
      <c r="AG133" s="2"/>
      <c r="AH133" s="2"/>
      <c r="AI133" s="2"/>
      <c r="AJ133" s="2"/>
      <c r="AK133" s="2"/>
      <c r="AL133" s="2"/>
      <c r="AM133" s="2"/>
      <c r="AN133" s="262"/>
      <c r="AO133" s="263"/>
      <c r="AP133" s="264"/>
      <c r="AQ133" s="264"/>
      <c r="AR133" s="153"/>
      <c r="AS133" s="153"/>
      <c r="AT133" s="2"/>
      <c r="AU133" s="2"/>
      <c r="AV133" s="2"/>
    </row>
    <row r="134" spans="1:48">
      <c r="A134" s="235" t="s">
        <v>254</v>
      </c>
      <c r="B134" s="254">
        <v>46050302</v>
      </c>
      <c r="C134" s="237">
        <v>0.2728965499190551</v>
      </c>
      <c r="D134" s="238">
        <v>88.302598743295633</v>
      </c>
      <c r="E134" s="238">
        <v>57.520951675310776</v>
      </c>
      <c r="F134" s="255">
        <v>-0.48335121586487895</v>
      </c>
      <c r="G134" s="240"/>
      <c r="H134" s="240"/>
      <c r="I134" s="241">
        <v>2709.2774186477818</v>
      </c>
      <c r="J134" s="242"/>
      <c r="K134" s="257">
        <v>0.33507642804857557</v>
      </c>
      <c r="L134" s="257">
        <v>0.29380277234484337</v>
      </c>
      <c r="M134" s="257">
        <v>0.24354205526860104</v>
      </c>
      <c r="N134" s="257">
        <v>0.20115859761171914</v>
      </c>
      <c r="O134" s="257">
        <v>0.22119680139011416</v>
      </c>
      <c r="P134" s="257">
        <v>0.24202750626325353</v>
      </c>
      <c r="Q134" s="257">
        <v>0.26364713788493999</v>
      </c>
      <c r="R134" s="257">
        <v>0.26370581473449783</v>
      </c>
      <c r="S134" s="237">
        <v>0.26758272483097023</v>
      </c>
      <c r="T134" s="237">
        <v>0.31424384443407521</v>
      </c>
      <c r="U134" s="237">
        <v>0.30163622267065826</v>
      </c>
      <c r="V134" s="237">
        <v>0.32464739096523382</v>
      </c>
      <c r="W134" s="245">
        <v>0.29394350343786468</v>
      </c>
      <c r="X134" s="260">
        <v>0.30415316399026193</v>
      </c>
      <c r="Y134" s="246">
        <v>0.3027485992355558</v>
      </c>
      <c r="Z134" s="247">
        <v>0.29857580622092456</v>
      </c>
      <c r="AA134" s="248"/>
      <c r="AB134" s="248"/>
      <c r="AC134" s="248"/>
      <c r="AD134" s="258"/>
      <c r="AE134" s="639" t="s">
        <v>540</v>
      </c>
      <c r="AF134" s="2"/>
      <c r="AG134" s="2"/>
      <c r="AH134" s="2"/>
      <c r="AI134" s="2"/>
      <c r="AJ134" s="2"/>
      <c r="AK134" s="2"/>
      <c r="AL134" s="2"/>
      <c r="AM134" s="2"/>
      <c r="AN134" s="262"/>
      <c r="AO134" s="263"/>
      <c r="AP134" s="264"/>
      <c r="AQ134" s="264"/>
      <c r="AR134" s="153"/>
      <c r="AS134" s="153"/>
      <c r="AT134" s="2"/>
      <c r="AU134" s="2"/>
      <c r="AV134" s="2"/>
    </row>
    <row r="135" spans="1:48">
      <c r="A135" s="235" t="s">
        <v>397</v>
      </c>
      <c r="B135" s="254">
        <v>112423</v>
      </c>
      <c r="C135" s="237">
        <v>0.33432904423227755</v>
      </c>
      <c r="D135" s="238">
        <v>106.50472713407812</v>
      </c>
      <c r="E135" s="259"/>
      <c r="F135" s="255">
        <v>3.4886942607732494</v>
      </c>
      <c r="G135" s="255"/>
      <c r="H135" s="255"/>
      <c r="I135" s="241">
        <v>1873.5931966361004</v>
      </c>
      <c r="J135" s="242"/>
      <c r="K135" s="257">
        <v>0.39068312679193429</v>
      </c>
      <c r="L135" s="257">
        <v>0.29872580307018565</v>
      </c>
      <c r="M135" s="257">
        <v>0.46144510722095644</v>
      </c>
      <c r="N135" s="257">
        <v>0.45340413085542008</v>
      </c>
      <c r="O135" s="257">
        <v>0.48559279916063836</v>
      </c>
      <c r="P135" s="257">
        <v>0.67463093935816487</v>
      </c>
      <c r="Q135" s="257">
        <v>0.73857644525075061</v>
      </c>
      <c r="R135" s="257">
        <v>0.53261343578029285</v>
      </c>
      <c r="S135" s="237">
        <v>0.55832664546867539</v>
      </c>
      <c r="T135" s="237">
        <v>0.40077163255971204</v>
      </c>
      <c r="U135" s="237">
        <v>0.60681162808822386</v>
      </c>
      <c r="V135" s="237">
        <v>0.5951348149280542</v>
      </c>
      <c r="W135" s="245">
        <v>0.58420558994560123</v>
      </c>
      <c r="X135" s="260">
        <v>0.5738502358490567</v>
      </c>
      <c r="Y135" s="246">
        <v>0.60185787609370611</v>
      </c>
      <c r="Z135" s="247">
        <v>0.5976984553866711</v>
      </c>
      <c r="AA135" s="248"/>
      <c r="AB135" s="248"/>
      <c r="AC135" s="248"/>
      <c r="AD135" s="258"/>
      <c r="AE135" s="639" t="s">
        <v>496</v>
      </c>
      <c r="AF135" s="2"/>
      <c r="AG135" s="2"/>
      <c r="AH135" s="2"/>
      <c r="AI135" s="2"/>
      <c r="AJ135" s="2"/>
      <c r="AK135" s="2"/>
      <c r="AL135" s="2"/>
      <c r="AM135" s="2"/>
      <c r="AN135" s="262"/>
      <c r="AO135" s="263"/>
      <c r="AP135" s="264"/>
      <c r="AQ135" s="264"/>
      <c r="AR135" s="153"/>
      <c r="AS135" s="153"/>
      <c r="AT135" s="2"/>
      <c r="AU135" s="2"/>
      <c r="AV135" s="2"/>
    </row>
    <row r="136" spans="1:48">
      <c r="A136" s="235" t="s">
        <v>35</v>
      </c>
      <c r="B136" s="254">
        <v>3892115</v>
      </c>
      <c r="C136" s="237">
        <v>23.601066205164067</v>
      </c>
      <c r="D136" s="238">
        <v>92.54682768368427</v>
      </c>
      <c r="E136" s="238">
        <v>97.54680167942702</v>
      </c>
      <c r="F136" s="255">
        <v>0.20576252300870196</v>
      </c>
      <c r="G136" s="240"/>
      <c r="H136" s="240"/>
      <c r="I136" s="256">
        <v>76908.74598956386</v>
      </c>
      <c r="J136" s="242"/>
      <c r="K136" s="257">
        <v>27.736313080794208</v>
      </c>
      <c r="L136" s="257">
        <v>28.941597630578961</v>
      </c>
      <c r="M136" s="257">
        <v>28.488996506244444</v>
      </c>
      <c r="N136" s="257">
        <v>28.565660286079204</v>
      </c>
      <c r="O136" s="257">
        <v>29.303962805537811</v>
      </c>
      <c r="P136" s="257">
        <v>31.581630002420919</v>
      </c>
      <c r="Q136" s="257">
        <v>30.846934377011404</v>
      </c>
      <c r="R136" s="257">
        <v>29.612603211781654</v>
      </c>
      <c r="S136" s="237">
        <v>30.556244986674258</v>
      </c>
      <c r="T136" s="237">
        <v>30.275999629326648</v>
      </c>
      <c r="U136" s="237">
        <v>29.27034296429483</v>
      </c>
      <c r="V136" s="237">
        <v>28.079670756280677</v>
      </c>
      <c r="W136" s="245">
        <v>29.554530803627696</v>
      </c>
      <c r="X136" s="245">
        <v>27.236662938835281</v>
      </c>
      <c r="Y136" s="246">
        <v>26.086414545878704</v>
      </c>
      <c r="Z136" s="247">
        <v>26.104568030989167</v>
      </c>
      <c r="AA136" s="248"/>
      <c r="AB136" s="248"/>
      <c r="AC136" s="248"/>
      <c r="AD136" s="258"/>
      <c r="AE136" s="639" t="s">
        <v>539</v>
      </c>
      <c r="AF136" s="2"/>
      <c r="AG136" s="2"/>
      <c r="AH136" s="2"/>
      <c r="AI136" s="2"/>
      <c r="AJ136" s="2"/>
      <c r="AK136" s="2"/>
      <c r="AL136" s="2"/>
      <c r="AM136" s="2"/>
      <c r="AN136" s="262"/>
      <c r="AO136" s="263"/>
      <c r="AP136" s="264"/>
      <c r="AQ136" s="264"/>
      <c r="AR136" s="153"/>
      <c r="AS136" s="153"/>
      <c r="AT136" s="2"/>
      <c r="AU136" s="2"/>
      <c r="AV136" s="2"/>
    </row>
    <row r="137" spans="1:48">
      <c r="A137" s="235" t="s">
        <v>255</v>
      </c>
      <c r="B137" s="254">
        <v>5957000</v>
      </c>
      <c r="C137" s="237">
        <v>1.6966975242113911</v>
      </c>
      <c r="D137" s="238">
        <v>94.764101623819656</v>
      </c>
      <c r="E137" s="238">
        <v>60.644727093109402</v>
      </c>
      <c r="F137" s="255">
        <v>-1.9151997239323642</v>
      </c>
      <c r="G137" s="240"/>
      <c r="H137" s="240"/>
      <c r="I137" s="241">
        <v>3077.7713255305521</v>
      </c>
      <c r="J137" s="242"/>
      <c r="K137" s="257">
        <v>0.94547117426098315</v>
      </c>
      <c r="L137" s="257">
        <v>0.78687347070837799</v>
      </c>
      <c r="M137" s="257">
        <v>0.99259182078666319</v>
      </c>
      <c r="N137" s="257">
        <v>1.0774120119762853</v>
      </c>
      <c r="O137" s="257">
        <v>1.1498673771230434</v>
      </c>
      <c r="P137" s="257">
        <v>1.0432882656026032</v>
      </c>
      <c r="Q137" s="257">
        <v>1.0166855741223364</v>
      </c>
      <c r="R137" s="257">
        <v>1.0758879356161264</v>
      </c>
      <c r="S137" s="237">
        <v>1.439091507323218</v>
      </c>
      <c r="T137" s="237">
        <v>1.2605145542696858</v>
      </c>
      <c r="U137" s="237">
        <v>1.1709142972521522</v>
      </c>
      <c r="V137" s="237">
        <v>1.3873049722554673</v>
      </c>
      <c r="W137" s="245">
        <v>1.8035097731488088</v>
      </c>
      <c r="X137" s="260">
        <v>1.7193817749492972</v>
      </c>
      <c r="Y137" s="246">
        <v>1.6444206763000169</v>
      </c>
      <c r="Z137" s="247">
        <v>1.6542268617089506</v>
      </c>
      <c r="AA137" s="248"/>
      <c r="AB137" s="248"/>
      <c r="AC137" s="248"/>
      <c r="AD137" s="258"/>
      <c r="AE137" s="639" t="s">
        <v>540</v>
      </c>
      <c r="AF137" s="2"/>
      <c r="AG137" s="2"/>
      <c r="AH137" s="2"/>
      <c r="AI137" s="2"/>
      <c r="AJ137" s="2"/>
      <c r="AK137" s="2"/>
      <c r="AL137" s="2"/>
      <c r="AM137" s="2"/>
      <c r="AN137" s="262"/>
      <c r="AO137" s="263"/>
      <c r="AP137" s="264"/>
      <c r="AQ137" s="264"/>
      <c r="AR137" s="153"/>
      <c r="AS137" s="153"/>
      <c r="AT137" s="2"/>
      <c r="AU137" s="2"/>
      <c r="AV137" s="2"/>
    </row>
    <row r="138" spans="1:48">
      <c r="A138" s="235" t="s">
        <v>256</v>
      </c>
      <c r="B138" s="254">
        <v>6802023</v>
      </c>
      <c r="C138" s="237">
        <v>8.707175238030504E-2</v>
      </c>
      <c r="D138" s="238">
        <v>86.878273003370737</v>
      </c>
      <c r="E138" s="238">
        <v>75.756359594961722</v>
      </c>
      <c r="F138" s="255">
        <v>3.1150337837837769</v>
      </c>
      <c r="G138" s="240"/>
      <c r="H138" s="240"/>
      <c r="I138" s="241">
        <v>4808.8903814212645</v>
      </c>
      <c r="J138" s="242"/>
      <c r="K138" s="257">
        <v>0.17555778448286027</v>
      </c>
      <c r="L138" s="257">
        <v>0.16075208569099017</v>
      </c>
      <c r="M138" s="257">
        <v>0.20909213171123558</v>
      </c>
      <c r="N138" s="257">
        <v>0.19702445042599906</v>
      </c>
      <c r="O138" s="257">
        <v>0.24604101084063423</v>
      </c>
      <c r="P138" s="257">
        <v>0.2442661564501519</v>
      </c>
      <c r="Q138" s="257">
        <v>0.2654419022144307</v>
      </c>
      <c r="R138" s="257">
        <v>0.1529845104934075</v>
      </c>
      <c r="S138" s="237">
        <v>0.15636780058487068</v>
      </c>
      <c r="T138" s="237">
        <v>0.20424520566935359</v>
      </c>
      <c r="U138" s="237">
        <v>0.26160793694605455</v>
      </c>
      <c r="V138" s="237">
        <v>0.25493563674304126</v>
      </c>
      <c r="W138" s="245">
        <v>0.33339708483635999</v>
      </c>
      <c r="X138" s="260">
        <v>0.33020622387437054</v>
      </c>
      <c r="Y138" s="246">
        <v>0.33825100119671209</v>
      </c>
      <c r="Z138" s="247">
        <v>0.33749051361796012</v>
      </c>
      <c r="AA138" s="248"/>
      <c r="AB138" s="248"/>
      <c r="AC138" s="248"/>
      <c r="AD138" s="258"/>
      <c r="AE138" s="639" t="s">
        <v>540</v>
      </c>
      <c r="AF138" s="2"/>
      <c r="AG138" s="2"/>
      <c r="AH138" s="2"/>
      <c r="AI138" s="2"/>
      <c r="AJ138" s="2"/>
      <c r="AK138" s="2"/>
      <c r="AL138" s="2"/>
      <c r="AM138" s="2"/>
      <c r="AN138" s="262"/>
      <c r="AO138" s="263"/>
      <c r="AP138" s="264"/>
      <c r="AQ138" s="264"/>
      <c r="AR138" s="153"/>
      <c r="AS138" s="153"/>
      <c r="AT138" s="2"/>
      <c r="AU138" s="2"/>
      <c r="AV138" s="2"/>
    </row>
    <row r="139" spans="1:48">
      <c r="A139" s="235" t="s">
        <v>257</v>
      </c>
      <c r="B139" s="254">
        <v>1978440</v>
      </c>
      <c r="C139" s="237">
        <v>4.3287646842488163</v>
      </c>
      <c r="D139" s="238">
        <v>126.1690692340249</v>
      </c>
      <c r="E139" s="238">
        <v>213.81588046431216</v>
      </c>
      <c r="F139" s="255">
        <v>3.7070906195884872</v>
      </c>
      <c r="G139" s="240"/>
      <c r="H139" s="240"/>
      <c r="I139" s="241">
        <v>21750.492166899512</v>
      </c>
      <c r="J139" s="242"/>
      <c r="K139" s="257">
        <v>2.6804282908491901</v>
      </c>
      <c r="L139" s="257">
        <v>2.986483653307205</v>
      </c>
      <c r="M139" s="257">
        <v>2.9896635446782556</v>
      </c>
      <c r="N139" s="257">
        <v>3.2188744970945673</v>
      </c>
      <c r="O139" s="257">
        <v>3.2687658906590102</v>
      </c>
      <c r="P139" s="257">
        <v>3.3501033366550552</v>
      </c>
      <c r="Q139" s="257">
        <v>3.608905149171211</v>
      </c>
      <c r="R139" s="257">
        <v>3.7766929885357849</v>
      </c>
      <c r="S139" s="237">
        <v>3.626436512376213</v>
      </c>
      <c r="T139" s="237">
        <v>3.373727686211081</v>
      </c>
      <c r="U139" s="237">
        <v>3.8464440741720716</v>
      </c>
      <c r="V139" s="237">
        <v>3.5417741049827911</v>
      </c>
      <c r="W139" s="245">
        <v>3.4689072854355683</v>
      </c>
      <c r="X139" s="245">
        <v>3.5153626045700017</v>
      </c>
      <c r="Y139" s="246">
        <v>3.542004548254583</v>
      </c>
      <c r="Z139" s="247">
        <v>3.6237846685319353</v>
      </c>
      <c r="AA139" s="248"/>
      <c r="AB139" s="248"/>
      <c r="AC139" s="248"/>
      <c r="AD139" s="258"/>
      <c r="AE139" s="639" t="s">
        <v>540</v>
      </c>
      <c r="AF139" s="2"/>
      <c r="AG139" s="2"/>
      <c r="AH139" s="2"/>
      <c r="AI139" s="2"/>
      <c r="AJ139" s="2"/>
      <c r="AK139" s="2"/>
      <c r="AL139" s="2"/>
      <c r="AM139" s="2"/>
      <c r="AN139" s="262"/>
      <c r="AO139" s="263"/>
      <c r="AP139" s="264"/>
      <c r="AQ139" s="264"/>
      <c r="AR139" s="153"/>
      <c r="AS139" s="153"/>
      <c r="AT139" s="2"/>
      <c r="AU139" s="2"/>
      <c r="AV139" s="2"/>
    </row>
    <row r="140" spans="1:48">
      <c r="A140" s="235" t="s">
        <v>152</v>
      </c>
      <c r="B140" s="254">
        <v>5850743</v>
      </c>
      <c r="C140" s="237">
        <v>4.2639265522080354</v>
      </c>
      <c r="D140" s="238">
        <v>101.05743305236602</v>
      </c>
      <c r="E140" s="238">
        <v>92.269284597019848</v>
      </c>
      <c r="F140" s="255">
        <v>0.60046214276985876</v>
      </c>
      <c r="G140" s="240"/>
      <c r="H140" s="240"/>
      <c r="I140" s="241">
        <v>14173.925914117441</v>
      </c>
      <c r="J140" s="242"/>
      <c r="K140" s="257">
        <v>4.7088478014947244</v>
      </c>
      <c r="L140" s="257">
        <v>4.8091789129059856</v>
      </c>
      <c r="M140" s="257">
        <v>4.5388626569116637</v>
      </c>
      <c r="N140" s="257">
        <v>4.9078180957588673</v>
      </c>
      <c r="O140" s="257">
        <v>4.3447078913180048</v>
      </c>
      <c r="P140" s="257">
        <v>4.0620587855370074</v>
      </c>
      <c r="Q140" s="257">
        <v>3.5610071478202956</v>
      </c>
      <c r="R140" s="257">
        <v>3.2977045723016398</v>
      </c>
      <c r="S140" s="237">
        <v>4.1897070343060729</v>
      </c>
      <c r="T140" s="237">
        <v>4.989025147892912</v>
      </c>
      <c r="U140" s="237">
        <v>4.6201741417647879</v>
      </c>
      <c r="V140" s="237">
        <v>4.6561444931535689</v>
      </c>
      <c r="W140" s="245">
        <v>5.0941052908442037</v>
      </c>
      <c r="X140" s="245">
        <v>5.0213026195087149</v>
      </c>
      <c r="Y140" s="246">
        <v>5.1014692595311297</v>
      </c>
      <c r="Z140" s="247">
        <v>3.9647194121251488</v>
      </c>
      <c r="AA140" s="248"/>
      <c r="AB140" s="248"/>
      <c r="AC140" s="248"/>
      <c r="AD140" s="258"/>
      <c r="AE140" s="639"/>
      <c r="AF140" s="2"/>
      <c r="AG140" s="2"/>
      <c r="AH140" s="2"/>
      <c r="AI140" s="2"/>
      <c r="AJ140" s="2"/>
      <c r="AK140" s="2"/>
      <c r="AL140" s="2"/>
      <c r="AM140" s="2"/>
      <c r="AN140" s="262"/>
      <c r="AO140" s="263"/>
      <c r="AP140" s="264"/>
      <c r="AQ140" s="264"/>
      <c r="AR140" s="153"/>
      <c r="AS140" s="153"/>
      <c r="AT140" s="2"/>
      <c r="AU140" s="2"/>
      <c r="AV140" s="2"/>
    </row>
    <row r="141" spans="1:48">
      <c r="A141" s="235" t="s">
        <v>258</v>
      </c>
      <c r="B141" s="254">
        <v>4503438</v>
      </c>
      <c r="C141" s="237">
        <v>0.1573030857953599</v>
      </c>
      <c r="D141" s="238">
        <v>63.295063030481856</v>
      </c>
      <c r="E141" s="238">
        <v>67.719148761010942</v>
      </c>
      <c r="F141" s="255">
        <v>-7.7903073823466791</v>
      </c>
      <c r="G141" s="255"/>
      <c r="H141" s="255"/>
      <c r="I141" s="241">
        <v>776.05276877442475</v>
      </c>
      <c r="J141" s="242"/>
      <c r="K141" s="257">
        <v>0.14696704804479163</v>
      </c>
      <c r="L141" s="257">
        <v>0.16494762852769637</v>
      </c>
      <c r="M141" s="257">
        <v>0.1598919845910001</v>
      </c>
      <c r="N141" s="257">
        <v>0.167706392183398</v>
      </c>
      <c r="O141" s="257">
        <v>0.19328759926936864</v>
      </c>
      <c r="P141" s="257">
        <v>0.22299196338842969</v>
      </c>
      <c r="Q141" s="257">
        <v>0.22082696664267709</v>
      </c>
      <c r="R141" s="257">
        <v>0.19035997975207938</v>
      </c>
      <c r="S141" s="237">
        <v>0.15363177014045484</v>
      </c>
      <c r="T141" s="237">
        <v>0.1351888709610734</v>
      </c>
      <c r="U141" s="237">
        <v>0.20088176069166419</v>
      </c>
      <c r="V141" s="237">
        <v>0.21914444988618909</v>
      </c>
      <c r="W141" s="245">
        <v>0.24571501531566259</v>
      </c>
      <c r="X141" s="260">
        <v>0.2227230085436962</v>
      </c>
      <c r="Y141" s="246">
        <v>0.21621423605132764</v>
      </c>
      <c r="Z141" s="247">
        <v>0.21540424844824782</v>
      </c>
      <c r="AA141" s="248"/>
      <c r="AB141" s="248"/>
      <c r="AC141" s="248"/>
      <c r="AD141" s="258"/>
      <c r="AE141" s="639" t="s">
        <v>540</v>
      </c>
      <c r="AF141" s="2"/>
      <c r="AG141" s="2"/>
      <c r="AH141" s="2"/>
      <c r="AI141" s="2"/>
      <c r="AJ141" s="2"/>
      <c r="AK141" s="2"/>
      <c r="AL141" s="2"/>
      <c r="AM141" s="2"/>
      <c r="AN141" s="262"/>
      <c r="AO141" s="263"/>
      <c r="AP141" s="264"/>
      <c r="AQ141" s="264"/>
      <c r="AR141" s="153"/>
      <c r="AS141" s="153"/>
      <c r="AT141" s="2"/>
      <c r="AU141" s="2"/>
      <c r="AV141" s="2"/>
    </row>
    <row r="142" spans="1:48">
      <c r="A142" s="235" t="s">
        <v>103</v>
      </c>
      <c r="B142" s="254">
        <v>6278438</v>
      </c>
      <c r="C142" s="237">
        <v>8.7978602097856786</v>
      </c>
      <c r="D142" s="238">
        <v>84.389099538929102</v>
      </c>
      <c r="E142" s="238">
        <v>81.905202930764801</v>
      </c>
      <c r="F142" s="255">
        <v>1.5096741725475633E-2</v>
      </c>
      <c r="G142" s="240"/>
      <c r="H142" s="240"/>
      <c r="I142" s="256">
        <v>15617.355878248656</v>
      </c>
      <c r="J142" s="242"/>
      <c r="K142" s="257">
        <v>8.820075604279646</v>
      </c>
      <c r="L142" s="257">
        <v>8.8537224248535864</v>
      </c>
      <c r="M142" s="257">
        <v>8.6607942495760959</v>
      </c>
      <c r="N142" s="257">
        <v>8.75832735205198</v>
      </c>
      <c r="O142" s="257">
        <v>8.8226785411199007</v>
      </c>
      <c r="P142" s="257">
        <v>8.974412496813347</v>
      </c>
      <c r="Q142" s="257">
        <v>9.0105951280389256</v>
      </c>
      <c r="R142" s="257">
        <v>8.2951220995600714</v>
      </c>
      <c r="S142" s="237">
        <v>9.0501611785814262</v>
      </c>
      <c r="T142" s="237">
        <v>9.4404942757558779</v>
      </c>
      <c r="U142" s="237">
        <v>9.783224436164085</v>
      </c>
      <c r="V142" s="237">
        <v>6.25868437305801</v>
      </c>
      <c r="W142" s="245">
        <v>8.3322518068632547</v>
      </c>
      <c r="X142" s="245">
        <v>8.1390555071371828</v>
      </c>
      <c r="Y142" s="246">
        <v>8.2964921744371711</v>
      </c>
      <c r="Z142" s="247">
        <v>8.6340453956179157</v>
      </c>
      <c r="AA142" s="248"/>
      <c r="AB142" s="248"/>
      <c r="AC142" s="248"/>
      <c r="AD142" s="258"/>
      <c r="AE142" s="639"/>
      <c r="AF142" s="2"/>
      <c r="AG142" s="2"/>
      <c r="AH142" s="2"/>
      <c r="AI142" s="2"/>
      <c r="AJ142" s="2"/>
      <c r="AK142" s="2"/>
      <c r="AL142" s="2"/>
      <c r="AM142" s="2"/>
      <c r="AN142" s="262"/>
      <c r="AO142" s="263"/>
      <c r="AP142" s="264"/>
      <c r="AQ142" s="264"/>
      <c r="AR142" s="153"/>
      <c r="AS142" s="153"/>
      <c r="AT142" s="2"/>
      <c r="AU142" s="2"/>
      <c r="AV142" s="2"/>
    </row>
    <row r="143" spans="1:48">
      <c r="A143" s="235" t="s">
        <v>208</v>
      </c>
      <c r="B143" s="254">
        <v>2910199</v>
      </c>
      <c r="C143" s="237">
        <v>5.0184719693275621</v>
      </c>
      <c r="D143" s="238">
        <v>121.26392793139087</v>
      </c>
      <c r="E143" s="238">
        <v>190.62179962130566</v>
      </c>
      <c r="F143" s="255">
        <v>4.0217603187628415</v>
      </c>
      <c r="G143" s="255">
        <v>0.7826147933011961</v>
      </c>
      <c r="H143" s="255">
        <v>0.49924060823107352</v>
      </c>
      <c r="I143" s="241">
        <v>25003.203094136657</v>
      </c>
      <c r="J143" s="242"/>
      <c r="K143" s="257">
        <v>3.4728855482555403</v>
      </c>
      <c r="L143" s="257">
        <v>3.7095854637148937</v>
      </c>
      <c r="M143" s="257">
        <v>3.8139763182069939</v>
      </c>
      <c r="N143" s="257">
        <v>3.7517449131284053</v>
      </c>
      <c r="O143" s="257">
        <v>3.918884833768868</v>
      </c>
      <c r="P143" s="257">
        <v>4.1806190948578914</v>
      </c>
      <c r="Q143" s="257">
        <v>4.3263295706394276</v>
      </c>
      <c r="R143" s="257">
        <v>4.6898561381291826</v>
      </c>
      <c r="S143" s="237">
        <v>4.6890771804788338</v>
      </c>
      <c r="T143" s="237">
        <v>3.9548619059121393</v>
      </c>
      <c r="U143" s="237">
        <v>4.3450586675672414</v>
      </c>
      <c r="V143" s="237">
        <v>4.5495762215107423</v>
      </c>
      <c r="W143" s="245">
        <v>4.6257222352568288</v>
      </c>
      <c r="X143" s="245">
        <v>4.2701609263178106</v>
      </c>
      <c r="Y143" s="246">
        <v>4.135968655923544</v>
      </c>
      <c r="Z143" s="247">
        <v>4.167380741064286</v>
      </c>
      <c r="AA143" s="248"/>
      <c r="AB143" s="248"/>
      <c r="AC143" s="248"/>
      <c r="AD143" s="258"/>
      <c r="AE143" s="639"/>
      <c r="AF143" s="2"/>
      <c r="AG143" s="2"/>
      <c r="AH143" s="2"/>
      <c r="AI143" s="2"/>
      <c r="AJ143" s="2"/>
      <c r="AK143" s="2"/>
      <c r="AL143" s="2"/>
      <c r="AM143" s="2"/>
      <c r="AN143" s="262"/>
      <c r="AO143" s="263"/>
      <c r="AP143" s="264"/>
      <c r="AQ143" s="264"/>
      <c r="AR143" s="153"/>
      <c r="AS143" s="153"/>
      <c r="AT143" s="2"/>
      <c r="AU143" s="2"/>
      <c r="AV143" s="2"/>
    </row>
    <row r="144" spans="1:48">
      <c r="A144" s="235" t="s">
        <v>39</v>
      </c>
      <c r="B144" s="254">
        <v>569676</v>
      </c>
      <c r="C144" s="237">
        <v>22.765917273315019</v>
      </c>
      <c r="D144" s="238">
        <v>128.34445751378527</v>
      </c>
      <c r="E144" s="238">
        <v>222.42529019510991</v>
      </c>
      <c r="F144" s="255">
        <v>0.3999999999999948</v>
      </c>
      <c r="G144" s="240"/>
      <c r="H144" s="240"/>
      <c r="I144" s="241">
        <v>94360.880759476146</v>
      </c>
      <c r="J144" s="242">
        <v>43</v>
      </c>
      <c r="K144" s="243">
        <v>18.870061884024754</v>
      </c>
      <c r="L144" s="243">
        <v>19.916426023441481</v>
      </c>
      <c r="M144" s="243">
        <v>21.088478735922003</v>
      </c>
      <c r="N144" s="243">
        <v>21.912769302304984</v>
      </c>
      <c r="O144" s="243">
        <v>24.578901756185942</v>
      </c>
      <c r="P144" s="243">
        <v>24.804337450930653</v>
      </c>
      <c r="Q144" s="243">
        <v>23.993212550011954</v>
      </c>
      <c r="R144" s="243">
        <v>22.938501186475637</v>
      </c>
      <c r="S144" s="244">
        <v>22.367158497902384</v>
      </c>
      <c r="T144" s="244">
        <v>20.860045441487557</v>
      </c>
      <c r="U144" s="237">
        <v>21.617435935875712</v>
      </c>
      <c r="V144" s="237">
        <v>21.085705135748832</v>
      </c>
      <c r="W144" s="245">
        <v>20.067788437995578</v>
      </c>
      <c r="X144" s="260">
        <v>18.685482921083629</v>
      </c>
      <c r="Y144" s="246">
        <v>18.302352565748773</v>
      </c>
      <c r="Z144" s="247">
        <v>18.078082994205477</v>
      </c>
      <c r="AA144" s="248"/>
      <c r="AB144" s="248"/>
      <c r="AC144" s="248"/>
      <c r="AD144" s="258"/>
      <c r="AE144" s="639" t="s">
        <v>539</v>
      </c>
      <c r="AF144" s="2"/>
      <c r="AG144" s="2"/>
      <c r="AH144" s="2"/>
      <c r="AI144" s="2"/>
      <c r="AJ144" s="2"/>
      <c r="AK144" s="2"/>
      <c r="AL144" s="2"/>
      <c r="AM144" s="2"/>
      <c r="AN144" s="262"/>
      <c r="AO144" s="263"/>
      <c r="AP144" s="264"/>
      <c r="AQ144" s="264"/>
      <c r="AR144" s="153"/>
      <c r="AS144" s="153"/>
      <c r="AT144" s="2"/>
      <c r="AU144" s="2"/>
      <c r="AV144" s="2"/>
    </row>
    <row r="145" spans="1:48">
      <c r="A145" s="235" t="s">
        <v>176</v>
      </c>
      <c r="B145" s="254">
        <v>2078453</v>
      </c>
      <c r="C145" s="237">
        <v>5.7477789884604213</v>
      </c>
      <c r="D145" s="238">
        <v>102.6856694254044</v>
      </c>
      <c r="E145" s="238">
        <v>91.460237095579146</v>
      </c>
      <c r="F145" s="255">
        <v>3.400000000000003</v>
      </c>
      <c r="G145" s="240"/>
      <c r="H145" s="240"/>
      <c r="I145" s="241">
        <v>12396.277807627752</v>
      </c>
      <c r="J145" s="242"/>
      <c r="K145" s="243">
        <v>5.9911801440420742</v>
      </c>
      <c r="L145" s="243">
        <v>5.9303012240395532</v>
      </c>
      <c r="M145" s="243">
        <v>5.3857227217743722</v>
      </c>
      <c r="N145" s="243">
        <v>5.5555164421964092</v>
      </c>
      <c r="O145" s="243">
        <v>5.4858156515459831</v>
      </c>
      <c r="P145" s="243">
        <v>5.516910813776926</v>
      </c>
      <c r="Q145" s="243">
        <v>5.3385199259523377</v>
      </c>
      <c r="R145" s="243">
        <v>4.6241450463506624</v>
      </c>
      <c r="S145" s="244">
        <v>4.5709392360891483</v>
      </c>
      <c r="T145" s="244">
        <v>4.2211489518776837</v>
      </c>
      <c r="U145" s="237">
        <v>4.1677486359623028</v>
      </c>
      <c r="V145" s="237">
        <v>4.5403429421149646</v>
      </c>
      <c r="W145" s="245">
        <v>4.3275241993553282</v>
      </c>
      <c r="X145" s="245">
        <v>3.9989365721241974</v>
      </c>
      <c r="Y145" s="246">
        <v>3.8216762464361635</v>
      </c>
      <c r="Z145" s="247">
        <v>3.9679803577189565</v>
      </c>
      <c r="AA145" s="248"/>
      <c r="AB145" s="248"/>
      <c r="AC145" s="248"/>
      <c r="AD145" s="258"/>
      <c r="AE145" s="639"/>
      <c r="AF145" s="2"/>
      <c r="AG145" s="2"/>
      <c r="AH145" s="2"/>
      <c r="AI145" s="2"/>
      <c r="AJ145" s="2"/>
      <c r="AK145" s="2"/>
      <c r="AL145" s="2"/>
      <c r="AM145" s="2"/>
      <c r="AN145" s="262"/>
      <c r="AO145" s="263"/>
      <c r="AP145" s="264"/>
      <c r="AQ145" s="264"/>
      <c r="AR145" s="153"/>
      <c r="AS145" s="153"/>
      <c r="AT145" s="2"/>
      <c r="AU145" s="2"/>
      <c r="AV145" s="2"/>
    </row>
    <row r="146" spans="1:48">
      <c r="A146" s="235" t="s">
        <v>259</v>
      </c>
      <c r="B146" s="254">
        <v>24235390</v>
      </c>
      <c r="C146" s="237">
        <v>9.7973294509975856E-2</v>
      </c>
      <c r="D146" s="238">
        <v>68.485466349426815</v>
      </c>
      <c r="E146" s="238">
        <v>72.410101259570268</v>
      </c>
      <c r="F146" s="255">
        <v>-2.6905633983393455</v>
      </c>
      <c r="G146" s="240"/>
      <c r="H146" s="240"/>
      <c r="I146" s="241">
        <v>1414.2518214368793</v>
      </c>
      <c r="J146" s="242"/>
      <c r="K146" s="257">
        <v>0.11891562242315896</v>
      </c>
      <c r="L146" s="257">
        <v>0.10719542846358908</v>
      </c>
      <c r="M146" s="257">
        <v>7.3779030856124833E-2</v>
      </c>
      <c r="N146" s="257">
        <v>9.8583293104922948E-2</v>
      </c>
      <c r="O146" s="257">
        <v>0.10168973033096709</v>
      </c>
      <c r="P146" s="257">
        <v>9.515377306798313E-2</v>
      </c>
      <c r="Q146" s="257">
        <v>8.9332012969846331E-2</v>
      </c>
      <c r="R146" s="257">
        <v>9.3628470265728236E-2</v>
      </c>
      <c r="S146" s="237">
        <v>9.4694591674989628E-2</v>
      </c>
      <c r="T146" s="237">
        <v>8.6345500857594265E-2</v>
      </c>
      <c r="U146" s="237">
        <v>9.2818758974345356E-2</v>
      </c>
      <c r="V146" s="237">
        <v>0.10664690179611323</v>
      </c>
      <c r="W146" s="245">
        <v>0.11948333432015833</v>
      </c>
      <c r="X146" s="260">
        <v>0.13409620085570248</v>
      </c>
      <c r="Y146" s="246">
        <v>0.14693880347985755</v>
      </c>
      <c r="Z146" s="247">
        <v>0.14221152108887414</v>
      </c>
      <c r="AA146" s="248"/>
      <c r="AB146" s="248"/>
      <c r="AC146" s="248"/>
      <c r="AD146" s="258"/>
      <c r="AE146" s="639" t="s">
        <v>540</v>
      </c>
      <c r="AF146" s="2"/>
      <c r="AG146" s="2"/>
      <c r="AH146" s="2"/>
      <c r="AI146" s="2"/>
      <c r="AJ146" s="2"/>
      <c r="AK146" s="2"/>
      <c r="AL146" s="2"/>
      <c r="AM146" s="2"/>
      <c r="AN146" s="262"/>
      <c r="AO146" s="263"/>
      <c r="AP146" s="264"/>
      <c r="AQ146" s="264"/>
      <c r="AR146" s="153"/>
      <c r="AS146" s="153"/>
      <c r="AT146" s="2"/>
      <c r="AU146" s="2"/>
      <c r="AV146" s="2"/>
    </row>
    <row r="147" spans="1:48">
      <c r="A147" s="235" t="s">
        <v>260</v>
      </c>
      <c r="B147" s="254">
        <v>17215232</v>
      </c>
      <c r="C147" s="237">
        <v>7.2726458909878361E-2</v>
      </c>
      <c r="D147" s="238">
        <v>82.401562165336301</v>
      </c>
      <c r="E147" s="238">
        <v>44.014489174281714</v>
      </c>
      <c r="F147" s="255">
        <v>-15.344043077546331</v>
      </c>
      <c r="G147" s="240"/>
      <c r="H147" s="240"/>
      <c r="I147" s="241">
        <v>1061.7147319764244</v>
      </c>
      <c r="J147" s="242"/>
      <c r="K147" s="257">
        <v>7.9871136392265688E-2</v>
      </c>
      <c r="L147" s="257">
        <v>7.7476995818940492E-2</v>
      </c>
      <c r="M147" s="257">
        <v>7.4904075765237152E-2</v>
      </c>
      <c r="N147" s="257">
        <v>7.9095645200404019E-2</v>
      </c>
      <c r="O147" s="257">
        <v>7.8550451827256451E-2</v>
      </c>
      <c r="P147" s="257">
        <v>7.1855276569861293E-2</v>
      </c>
      <c r="Q147" s="257">
        <v>7.2651935197438941E-2</v>
      </c>
      <c r="R147" s="257">
        <v>6.9488650376263755E-2</v>
      </c>
      <c r="S147" s="237">
        <v>7.8789063042196392E-2</v>
      </c>
      <c r="T147" s="237">
        <v>7.0062954600777619E-2</v>
      </c>
      <c r="U147" s="237">
        <v>8.0623844942228157E-2</v>
      </c>
      <c r="V147" s="237">
        <v>7.7963523949496197E-2</v>
      </c>
      <c r="W147" s="245">
        <v>7.1877749127476465E-2</v>
      </c>
      <c r="X147" s="260">
        <v>7.8529839730709941E-2</v>
      </c>
      <c r="Y147" s="246">
        <v>8.0231361494438616E-2</v>
      </c>
      <c r="Z147" s="247">
        <v>7.8402800400241571E-2</v>
      </c>
      <c r="AA147" s="248"/>
      <c r="AB147" s="248"/>
      <c r="AC147" s="248"/>
      <c r="AD147" s="258"/>
      <c r="AE147" s="639" t="s">
        <v>540</v>
      </c>
      <c r="AF147" s="2"/>
      <c r="AG147" s="2"/>
      <c r="AH147" s="2"/>
      <c r="AI147" s="2"/>
      <c r="AJ147" s="2"/>
      <c r="AK147" s="2"/>
      <c r="AL147" s="2"/>
      <c r="AM147" s="2"/>
      <c r="AN147" s="262"/>
      <c r="AO147" s="263"/>
      <c r="AP147" s="264"/>
      <c r="AQ147" s="264"/>
      <c r="AR147" s="153"/>
      <c r="AS147" s="153"/>
      <c r="AT147" s="2"/>
      <c r="AU147" s="2"/>
      <c r="AV147" s="2"/>
    </row>
    <row r="148" spans="1:48">
      <c r="A148" s="235" t="s">
        <v>91</v>
      </c>
      <c r="B148" s="254">
        <v>30331007</v>
      </c>
      <c r="C148" s="237">
        <v>4.7250151595238075</v>
      </c>
      <c r="D148" s="238">
        <v>116.99442248229214</v>
      </c>
      <c r="E148" s="238">
        <v>106.4367333497983</v>
      </c>
      <c r="F148" s="255">
        <v>3.2213724736000753</v>
      </c>
      <c r="G148" s="240"/>
      <c r="H148" s="240"/>
      <c r="I148" s="241">
        <v>23551.319142949051</v>
      </c>
      <c r="J148" s="242"/>
      <c r="K148" s="257">
        <v>5.3640992127024454</v>
      </c>
      <c r="L148" s="257">
        <v>5.6648796288008976</v>
      </c>
      <c r="M148" s="257">
        <v>5.4763352985702758</v>
      </c>
      <c r="N148" s="257">
        <v>6.358299828669125</v>
      </c>
      <c r="O148" s="257">
        <v>6.4618938887872606</v>
      </c>
      <c r="P148" s="257">
        <v>6.7585390735445374</v>
      </c>
      <c r="Q148" s="257">
        <v>6.3802842686043153</v>
      </c>
      <c r="R148" s="257">
        <v>6.9083953087933994</v>
      </c>
      <c r="S148" s="237">
        <v>7.495746563304408</v>
      </c>
      <c r="T148" s="237">
        <v>7.1812289475835254</v>
      </c>
      <c r="U148" s="237">
        <v>7.7632054624015359</v>
      </c>
      <c r="V148" s="237">
        <v>7.7074493831057813</v>
      </c>
      <c r="W148" s="245">
        <v>7.5297615528114248</v>
      </c>
      <c r="X148" s="245">
        <v>8.0201603427915309</v>
      </c>
      <c r="Y148" s="246">
        <v>7.9899093644569792</v>
      </c>
      <c r="Z148" s="247">
        <v>8.2007132462669805</v>
      </c>
      <c r="AA148" s="248"/>
      <c r="AB148" s="248"/>
      <c r="AC148" s="248"/>
      <c r="AD148" s="258"/>
      <c r="AE148" s="639"/>
      <c r="AF148" s="2"/>
      <c r="AG148" s="2"/>
      <c r="AH148" s="2"/>
      <c r="AI148" s="2"/>
      <c r="AJ148" s="2"/>
      <c r="AK148" s="2"/>
      <c r="AL148" s="2"/>
      <c r="AM148" s="2"/>
      <c r="AN148" s="262"/>
      <c r="AO148" s="263"/>
      <c r="AP148" s="264"/>
      <c r="AQ148" s="264"/>
      <c r="AR148" s="153"/>
      <c r="AS148" s="153"/>
      <c r="AT148" s="2"/>
      <c r="AU148" s="2"/>
      <c r="AV148" s="2"/>
    </row>
    <row r="149" spans="1:48">
      <c r="A149" s="235" t="s">
        <v>398</v>
      </c>
      <c r="B149" s="254">
        <v>409163</v>
      </c>
      <c r="C149" s="237">
        <v>0.98895035872896053</v>
      </c>
      <c r="D149" s="238">
        <v>103.43179368447068</v>
      </c>
      <c r="E149" s="259"/>
      <c r="F149" s="255">
        <v>-1.353712755766096</v>
      </c>
      <c r="G149" s="240"/>
      <c r="H149" s="240"/>
      <c r="I149" s="241">
        <v>11467.982517191944</v>
      </c>
      <c r="J149" s="242"/>
      <c r="K149" s="257">
        <v>1.5757762237762238</v>
      </c>
      <c r="L149" s="257">
        <v>1.5810410958904109</v>
      </c>
      <c r="M149" s="257">
        <v>1.9985454545454546</v>
      </c>
      <c r="N149" s="257">
        <v>1.663263157894737</v>
      </c>
      <c r="O149" s="257">
        <v>2.1373333333333333</v>
      </c>
      <c r="P149" s="257">
        <v>1.8719501557632399</v>
      </c>
      <c r="Q149" s="257">
        <v>2.2776216216216221</v>
      </c>
      <c r="R149" s="257">
        <v>2.2361948424068769</v>
      </c>
      <c r="S149" s="237">
        <v>2.3279558011049724</v>
      </c>
      <c r="T149" s="237">
        <v>2.4528444444444446</v>
      </c>
      <c r="U149" s="237">
        <v>2.4459945504087193</v>
      </c>
      <c r="V149" s="237">
        <v>2.5268965517241377</v>
      </c>
      <c r="W149" s="245">
        <v>2.7979636363636362</v>
      </c>
      <c r="X149" s="260">
        <v>2.6664223918575067</v>
      </c>
      <c r="Y149" s="246">
        <v>2.7894015721890146</v>
      </c>
      <c r="Z149" s="247">
        <v>2.7628547987968006</v>
      </c>
      <c r="AA149" s="248"/>
      <c r="AB149" s="248"/>
      <c r="AC149" s="248"/>
      <c r="AD149" s="258"/>
      <c r="AE149" s="639" t="s">
        <v>496</v>
      </c>
      <c r="AF149" s="2"/>
      <c r="AG149" s="2"/>
      <c r="AH149" s="2"/>
      <c r="AI149" s="2"/>
      <c r="AJ149" s="2"/>
      <c r="AK149" s="2"/>
      <c r="AL149" s="2"/>
      <c r="AM149" s="2"/>
      <c r="AN149" s="262"/>
      <c r="AO149" s="263"/>
      <c r="AP149" s="264"/>
      <c r="AQ149" s="264"/>
      <c r="AR149" s="153"/>
      <c r="AS149" s="153"/>
      <c r="AT149" s="2"/>
      <c r="AU149" s="2"/>
      <c r="AV149" s="2"/>
    </row>
    <row r="150" spans="1:48">
      <c r="A150" s="235" t="s">
        <v>261</v>
      </c>
      <c r="B150" s="254">
        <v>17599694</v>
      </c>
      <c r="C150" s="237">
        <v>5.4518442566627745E-2</v>
      </c>
      <c r="D150" s="238">
        <v>55.230266056668647</v>
      </c>
      <c r="E150" s="238">
        <v>101.2263933481518</v>
      </c>
      <c r="F150" s="255">
        <v>-1.6</v>
      </c>
      <c r="G150" s="240"/>
      <c r="H150" s="240"/>
      <c r="I150" s="241">
        <v>1887.3706175968412</v>
      </c>
      <c r="J150" s="242"/>
      <c r="K150" s="257">
        <v>7.4295419377300068E-2</v>
      </c>
      <c r="L150" s="257">
        <v>7.2789834542506412E-2</v>
      </c>
      <c r="M150" s="257">
        <v>7.2198479282253022E-2</v>
      </c>
      <c r="N150" s="257">
        <v>6.971042033963977E-2</v>
      </c>
      <c r="O150" s="257">
        <v>7.0196876805882436E-2</v>
      </c>
      <c r="P150" s="257">
        <v>6.9688163942632247E-2</v>
      </c>
      <c r="Q150" s="257">
        <v>7.074771625601374E-2</v>
      </c>
      <c r="R150" s="257">
        <v>7.3230863422114018E-2</v>
      </c>
      <c r="S150" s="237">
        <v>7.5220254955863944E-2</v>
      </c>
      <c r="T150" s="237">
        <v>5.4855655815602575E-2</v>
      </c>
      <c r="U150" s="237">
        <v>6.3533581419905977E-2</v>
      </c>
      <c r="V150" s="237">
        <v>6.6771041711759266E-2</v>
      </c>
      <c r="W150" s="245">
        <v>6.1626333070449832E-2</v>
      </c>
      <c r="X150" s="260">
        <v>6.1831846812370979E-2</v>
      </c>
      <c r="Y150" s="246">
        <v>5.9648152896003816E-2</v>
      </c>
      <c r="Z150" s="247">
        <v>5.9219228227634861E-2</v>
      </c>
      <c r="AA150" s="248"/>
      <c r="AB150" s="248"/>
      <c r="AC150" s="248"/>
      <c r="AD150" s="258"/>
      <c r="AE150" s="639" t="s">
        <v>540</v>
      </c>
      <c r="AF150" s="2"/>
      <c r="AG150" s="2"/>
      <c r="AH150" s="2"/>
      <c r="AI150" s="2"/>
      <c r="AJ150" s="2"/>
      <c r="AK150" s="2"/>
      <c r="AL150" s="2"/>
      <c r="AM150" s="2"/>
      <c r="AN150" s="262"/>
      <c r="AO150" s="263"/>
      <c r="AP150" s="264"/>
      <c r="AQ150" s="264"/>
      <c r="AR150" s="153"/>
      <c r="AS150" s="153"/>
      <c r="AT150" s="2"/>
      <c r="AU150" s="2"/>
      <c r="AV150" s="2"/>
    </row>
    <row r="151" spans="1:48">
      <c r="A151" s="235" t="s">
        <v>399</v>
      </c>
      <c r="B151" s="254">
        <v>431333</v>
      </c>
      <c r="C151" s="237">
        <v>6.1868134613414014</v>
      </c>
      <c r="D151" s="238">
        <v>124.55100734270631</v>
      </c>
      <c r="E151" s="259"/>
      <c r="F151" s="255">
        <v>4.4394200078531239E-2</v>
      </c>
      <c r="G151" s="240"/>
      <c r="H151" s="240"/>
      <c r="I151" s="256">
        <v>31305.546908666161</v>
      </c>
      <c r="J151" s="242"/>
      <c r="K151" s="243">
        <v>5.409103662389902</v>
      </c>
      <c r="L151" s="243">
        <v>6.3206489105101928</v>
      </c>
      <c r="M151" s="243">
        <v>5.8017875136689989</v>
      </c>
      <c r="N151" s="243">
        <v>6.4715817573297336</v>
      </c>
      <c r="O151" s="243">
        <v>6.4100002990520064</v>
      </c>
      <c r="P151" s="243">
        <v>6.6777537304932224</v>
      </c>
      <c r="Q151" s="243">
        <v>6.346107158013166</v>
      </c>
      <c r="R151" s="243">
        <v>6.6933645420481707</v>
      </c>
      <c r="S151" s="244">
        <v>6.2471988059964003</v>
      </c>
      <c r="T151" s="244">
        <v>5.8094293742438969</v>
      </c>
      <c r="U151" s="237">
        <v>6.0903432503112125</v>
      </c>
      <c r="V151" s="237">
        <v>6.046988959036006</v>
      </c>
      <c r="W151" s="245">
        <v>6.3504499886757815</v>
      </c>
      <c r="X151" s="260">
        <v>5.2358434859013547</v>
      </c>
      <c r="Y151" s="246">
        <v>5.2233180954433385</v>
      </c>
      <c r="Z151" s="247">
        <v>5.2139149087752221</v>
      </c>
      <c r="AA151" s="248"/>
      <c r="AB151" s="248"/>
      <c r="AC151" s="248"/>
      <c r="AD151" s="258"/>
      <c r="AE151" s="639" t="s">
        <v>496</v>
      </c>
      <c r="AF151" s="2"/>
      <c r="AG151" s="2"/>
      <c r="AH151" s="2"/>
      <c r="AI151" s="2"/>
      <c r="AJ151" s="2"/>
      <c r="AK151" s="2"/>
      <c r="AL151" s="2"/>
      <c r="AM151" s="2"/>
      <c r="AN151" s="262"/>
      <c r="AO151" s="263"/>
      <c r="AP151" s="264"/>
      <c r="AQ151" s="264"/>
      <c r="AR151" s="153"/>
      <c r="AS151" s="153"/>
      <c r="AT151" s="2"/>
      <c r="AU151" s="2"/>
      <c r="AV151" s="2"/>
    </row>
    <row r="152" spans="1:48">
      <c r="A152" s="235" t="s">
        <v>400</v>
      </c>
      <c r="B152" s="254">
        <v>396301</v>
      </c>
      <c r="C152" s="278"/>
      <c r="D152" s="259"/>
      <c r="E152" s="238">
        <v>24.635712521610269</v>
      </c>
      <c r="F152" s="255">
        <v>0</v>
      </c>
      <c r="G152" s="255"/>
      <c r="H152" s="255"/>
      <c r="I152" s="261"/>
      <c r="J152" s="242"/>
      <c r="K152" s="284"/>
      <c r="L152" s="284"/>
      <c r="M152" s="284"/>
      <c r="N152" s="284"/>
      <c r="O152" s="284"/>
      <c r="P152" s="284"/>
      <c r="Q152" s="284"/>
      <c r="R152" s="284"/>
      <c r="S152" s="285"/>
      <c r="T152" s="285"/>
      <c r="U152" s="278"/>
      <c r="V152" s="278"/>
      <c r="W152" s="280"/>
      <c r="X152" s="281"/>
      <c r="Y152" s="282"/>
      <c r="Z152" s="283"/>
      <c r="AA152" s="248"/>
      <c r="AB152" s="248"/>
      <c r="AC152" s="248"/>
      <c r="AD152" s="258"/>
      <c r="AE152" s="639" t="s">
        <v>496</v>
      </c>
      <c r="AF152" s="2"/>
      <c r="AG152" s="2"/>
      <c r="AH152" s="2"/>
      <c r="AI152" s="2"/>
      <c r="AJ152" s="2"/>
      <c r="AK152" s="2"/>
      <c r="AL152" s="2"/>
      <c r="AM152" s="2"/>
      <c r="AN152" s="262"/>
      <c r="AO152" s="263"/>
      <c r="AP152" s="264"/>
      <c r="AQ152" s="264"/>
      <c r="AR152" s="153"/>
      <c r="AS152" s="153"/>
      <c r="AT152" s="2"/>
      <c r="AU152" s="2"/>
      <c r="AV152" s="2"/>
    </row>
    <row r="153" spans="1:48">
      <c r="A153" s="235" t="s">
        <v>262</v>
      </c>
      <c r="B153" s="254">
        <v>4067564</v>
      </c>
      <c r="C153" s="237">
        <v>0.46161503958011957</v>
      </c>
      <c r="D153" s="238">
        <v>57.822944068422316</v>
      </c>
      <c r="E153" s="238">
        <v>132.51193710381162</v>
      </c>
      <c r="F153" s="255">
        <v>-0.19984706232978358</v>
      </c>
      <c r="G153" s="240"/>
      <c r="H153" s="240"/>
      <c r="I153" s="241">
        <v>3554.9277034703514</v>
      </c>
      <c r="J153" s="242"/>
      <c r="K153" s="257">
        <v>0.43242270381471559</v>
      </c>
      <c r="L153" s="257">
        <v>0.45464226379956102</v>
      </c>
      <c r="M153" s="257">
        <v>0.46741951944623167</v>
      </c>
      <c r="N153" s="257">
        <v>0.46682439760028455</v>
      </c>
      <c r="O153" s="257">
        <v>0.50090541821838497</v>
      </c>
      <c r="P153" s="257">
        <v>0.50300197806845526</v>
      </c>
      <c r="Q153" s="257">
        <v>0.49617954680201692</v>
      </c>
      <c r="R153" s="257">
        <v>0.55373623352567458</v>
      </c>
      <c r="S153" s="237">
        <v>0.56657271583504953</v>
      </c>
      <c r="T153" s="237">
        <v>0.60579675133148125</v>
      </c>
      <c r="U153" s="237">
        <v>0.62233112435262017</v>
      </c>
      <c r="V153" s="237">
        <v>0.64959229978326039</v>
      </c>
      <c r="W153" s="245">
        <v>0.70232696428207386</v>
      </c>
      <c r="X153" s="260">
        <v>0.68309420546577004</v>
      </c>
      <c r="Y153" s="246">
        <v>0.66255074451443108</v>
      </c>
      <c r="Z153" s="247">
        <v>0.65945165520627491</v>
      </c>
      <c r="AA153" s="248"/>
      <c r="AB153" s="248"/>
      <c r="AC153" s="248"/>
      <c r="AD153" s="258"/>
      <c r="AE153" s="639" t="s">
        <v>540</v>
      </c>
      <c r="AF153" s="2"/>
      <c r="AG153" s="2"/>
      <c r="AH153" s="2"/>
      <c r="AI153" s="2"/>
      <c r="AJ153" s="2"/>
      <c r="AK153" s="2"/>
      <c r="AL153" s="2"/>
      <c r="AM153" s="2"/>
      <c r="AN153" s="262"/>
      <c r="AO153" s="263"/>
      <c r="AP153" s="264"/>
      <c r="AQ153" s="264"/>
      <c r="AR153" s="153"/>
      <c r="AS153" s="153"/>
      <c r="AT153" s="2"/>
      <c r="AU153" s="2"/>
      <c r="AV153" s="2"/>
    </row>
    <row r="154" spans="1:48">
      <c r="A154" s="235" t="s">
        <v>148</v>
      </c>
      <c r="B154" s="254">
        <v>1262605</v>
      </c>
      <c r="C154" s="237">
        <v>1.647043340679647</v>
      </c>
      <c r="D154" s="238">
        <v>116.76589792430683</v>
      </c>
      <c r="E154" s="238">
        <v>146.41166543179386</v>
      </c>
      <c r="F154" s="255">
        <v>-1.1995111753111141</v>
      </c>
      <c r="G154" s="240"/>
      <c r="H154" s="240"/>
      <c r="I154" s="241">
        <v>17665.636472353104</v>
      </c>
      <c r="J154" s="242"/>
      <c r="K154" s="257">
        <v>2.265934097413961</v>
      </c>
      <c r="L154" s="257">
        <v>2.3920547494037803</v>
      </c>
      <c r="M154" s="257">
        <v>2.3937553803229399</v>
      </c>
      <c r="N154" s="257">
        <v>2.5214402861451988</v>
      </c>
      <c r="O154" s="257">
        <v>2.5296842022501171</v>
      </c>
      <c r="P154" s="257">
        <v>2.6818036008838564</v>
      </c>
      <c r="Q154" s="257">
        <v>2.9395233047757041</v>
      </c>
      <c r="R154" s="257">
        <v>2.9734549825351113</v>
      </c>
      <c r="S154" s="237">
        <v>3.027512597247374</v>
      </c>
      <c r="T154" s="237">
        <v>2.9607392484862864</v>
      </c>
      <c r="U154" s="237">
        <v>3.1295201535508639</v>
      </c>
      <c r="V154" s="237">
        <v>3.127438111024877</v>
      </c>
      <c r="W154" s="245">
        <v>3.2383934159419439</v>
      </c>
      <c r="X154" s="245">
        <v>2.9576253343852517</v>
      </c>
      <c r="Y154" s="246">
        <v>3.4133774342835679</v>
      </c>
      <c r="Z154" s="247">
        <v>3.3760327927419405</v>
      </c>
      <c r="AA154" s="248"/>
      <c r="AB154" s="248"/>
      <c r="AC154" s="248"/>
      <c r="AD154" s="258"/>
      <c r="AE154" s="639"/>
      <c r="AF154" s="2"/>
      <c r="AG154" s="2"/>
      <c r="AH154" s="2"/>
      <c r="AI154" s="2"/>
      <c r="AJ154" s="2"/>
      <c r="AK154" s="2"/>
      <c r="AL154" s="2"/>
      <c r="AM154" s="2"/>
      <c r="AN154" s="262"/>
      <c r="AO154" s="263"/>
      <c r="AP154" s="264"/>
      <c r="AQ154" s="264"/>
      <c r="AR154" s="153"/>
      <c r="AS154" s="153"/>
      <c r="AT154" s="2"/>
      <c r="AU154" s="2"/>
      <c r="AV154" s="2"/>
    </row>
    <row r="155" spans="1:48">
      <c r="A155" s="235" t="s">
        <v>150</v>
      </c>
      <c r="B155" s="254">
        <v>127017224</v>
      </c>
      <c r="C155" s="237">
        <v>3.6685394303520731</v>
      </c>
      <c r="D155" s="238">
        <v>106.12078500793858</v>
      </c>
      <c r="E155" s="238">
        <v>98.490985428500878</v>
      </c>
      <c r="F155" s="255">
        <v>-4.9963829261245483</v>
      </c>
      <c r="G155" s="255">
        <v>1.9023933450434499E-2</v>
      </c>
      <c r="H155" s="255">
        <v>2.0606638643298789E-2</v>
      </c>
      <c r="I155" s="241">
        <v>16180.243086024668</v>
      </c>
      <c r="J155" s="242">
        <v>21</v>
      </c>
      <c r="K155" s="257">
        <v>3.717544458104133</v>
      </c>
      <c r="L155" s="257">
        <v>3.7923472875648949</v>
      </c>
      <c r="M155" s="257">
        <v>3.7085150558925952</v>
      </c>
      <c r="N155" s="257">
        <v>3.7944848243520641</v>
      </c>
      <c r="O155" s="257">
        <v>3.800469586391642</v>
      </c>
      <c r="P155" s="257">
        <v>3.9643734068147052</v>
      </c>
      <c r="Q155" s="257">
        <v>3.9945720551951727</v>
      </c>
      <c r="R155" s="257">
        <v>4.052443988244093</v>
      </c>
      <c r="S155" s="237">
        <v>4.1236117882155821</v>
      </c>
      <c r="T155" s="237">
        <v>3.854056767686155</v>
      </c>
      <c r="U155" s="237">
        <v>3.7498552111288901</v>
      </c>
      <c r="V155" s="237">
        <v>3.8748543007891372</v>
      </c>
      <c r="W155" s="245">
        <v>3.9361500900095301</v>
      </c>
      <c r="X155" s="245">
        <v>3.9453848549624277</v>
      </c>
      <c r="Y155" s="246">
        <v>3.8329817006681592</v>
      </c>
      <c r="Z155" s="247">
        <v>3.7160757701267713</v>
      </c>
      <c r="AA155" s="248"/>
      <c r="AB155" s="248"/>
      <c r="AC155" s="248"/>
      <c r="AD155" s="258"/>
      <c r="AE155" s="639"/>
      <c r="AF155" s="2"/>
      <c r="AG155" s="2"/>
      <c r="AH155" s="2"/>
      <c r="AI155" s="2"/>
      <c r="AJ155" s="2"/>
      <c r="AK155" s="2"/>
      <c r="AL155" s="2"/>
      <c r="AM155" s="2"/>
      <c r="AN155" s="262"/>
      <c r="AO155" s="263"/>
      <c r="AP155" s="264"/>
      <c r="AQ155" s="264"/>
      <c r="AR155" s="153"/>
      <c r="AS155" s="153"/>
      <c r="AT155" s="2"/>
      <c r="AU155" s="2"/>
      <c r="AV155" s="2"/>
    </row>
    <row r="156" spans="1:48">
      <c r="A156" s="235" t="s">
        <v>263</v>
      </c>
      <c r="B156" s="254">
        <v>3554150</v>
      </c>
      <c r="C156" s="237">
        <v>3.6681587279599528</v>
      </c>
      <c r="D156" s="238">
        <v>100.08589694931057</v>
      </c>
      <c r="E156" s="238">
        <v>60.298468757717956</v>
      </c>
      <c r="F156" s="255">
        <v>2.7000000000000024</v>
      </c>
      <c r="G156" s="240"/>
      <c r="H156" s="240"/>
      <c r="I156" s="241">
        <v>4455.9127536919632</v>
      </c>
      <c r="J156" s="242"/>
      <c r="K156" s="257">
        <v>0.96442458385445418</v>
      </c>
      <c r="L156" s="257">
        <v>1.0220765080289977</v>
      </c>
      <c r="M156" s="257">
        <v>1.0992823197615718</v>
      </c>
      <c r="N156" s="257">
        <v>1.1865567412536391</v>
      </c>
      <c r="O156" s="257">
        <v>1.2626962953097232</v>
      </c>
      <c r="P156" s="257">
        <v>1.3605523161938446</v>
      </c>
      <c r="Q156" s="257">
        <v>1.391932241607114</v>
      </c>
      <c r="R156" s="257">
        <v>1.3070678322909999</v>
      </c>
      <c r="S156" s="237">
        <v>1.3372682283000963</v>
      </c>
      <c r="T156" s="237">
        <v>1.2752464940021382</v>
      </c>
      <c r="U156" s="237">
        <v>1.3834974010715755</v>
      </c>
      <c r="V156" s="237">
        <v>1.4141448870866347</v>
      </c>
      <c r="W156" s="245">
        <v>1.3824204899594581</v>
      </c>
      <c r="X156" s="260">
        <v>1.3972055035652002</v>
      </c>
      <c r="Y156" s="246">
        <v>1.3864152858738821</v>
      </c>
      <c r="Z156" s="247">
        <v>1.414183776899266</v>
      </c>
      <c r="AA156" s="248"/>
      <c r="AB156" s="248"/>
      <c r="AC156" s="248"/>
      <c r="AD156" s="258"/>
      <c r="AE156" s="639" t="s">
        <v>540</v>
      </c>
      <c r="AF156" s="2"/>
      <c r="AG156" s="2"/>
      <c r="AH156" s="2"/>
      <c r="AI156" s="2"/>
      <c r="AJ156" s="2"/>
      <c r="AK156" s="2"/>
      <c r="AL156" s="2"/>
      <c r="AM156" s="2"/>
      <c r="AN156" s="262"/>
      <c r="AO156" s="263"/>
      <c r="AP156" s="264"/>
      <c r="AQ156" s="264"/>
      <c r="AR156" s="153"/>
      <c r="AS156" s="153"/>
      <c r="AT156" s="2"/>
      <c r="AU156" s="2"/>
      <c r="AV156" s="2"/>
    </row>
    <row r="157" spans="1:48">
      <c r="A157" s="235" t="s">
        <v>130</v>
      </c>
      <c r="B157" s="254">
        <v>2959134</v>
      </c>
      <c r="C157" s="237">
        <v>3.9192020426476768</v>
      </c>
      <c r="D157" s="238">
        <v>85.435173591696682</v>
      </c>
      <c r="E157" s="238">
        <v>230.85720754095664</v>
      </c>
      <c r="F157" s="255">
        <v>1.150821558723869E-2</v>
      </c>
      <c r="G157" s="240"/>
      <c r="H157" s="240"/>
      <c r="I157" s="241">
        <v>10147.283667711181</v>
      </c>
      <c r="J157" s="242"/>
      <c r="K157" s="257">
        <v>3.128426261701033</v>
      </c>
      <c r="L157" s="257">
        <v>3.2555711817315078</v>
      </c>
      <c r="M157" s="257">
        <v>3.3888397108577322</v>
      </c>
      <c r="N157" s="257">
        <v>3.2513882898043573</v>
      </c>
      <c r="O157" s="257">
        <v>3.422404922493242</v>
      </c>
      <c r="P157" s="257">
        <v>3.3863524546527199</v>
      </c>
      <c r="Q157" s="257">
        <v>3.6690352568161457</v>
      </c>
      <c r="R157" s="257">
        <v>4.6492870961471411</v>
      </c>
      <c r="S157" s="237">
        <v>4.5743117186745392</v>
      </c>
      <c r="T157" s="237">
        <v>4.9039591365207604</v>
      </c>
      <c r="U157" s="237">
        <v>9.0834926789490904</v>
      </c>
      <c r="V157" s="237">
        <v>9.9890789446024275</v>
      </c>
      <c r="W157" s="245">
        <v>11.644320717691135</v>
      </c>
      <c r="X157" s="260">
        <v>14.53464811865245</v>
      </c>
      <c r="Y157" s="246">
        <v>15.159382956673443</v>
      </c>
      <c r="Z157" s="247">
        <v>15.28377508165353</v>
      </c>
      <c r="AA157" s="248"/>
      <c r="AB157" s="248"/>
      <c r="AC157" s="248"/>
      <c r="AD157" s="258"/>
      <c r="AE157" s="639"/>
      <c r="AF157" s="2"/>
      <c r="AG157" s="2"/>
      <c r="AH157" s="2"/>
      <c r="AI157" s="2"/>
      <c r="AJ157" s="2"/>
      <c r="AK157" s="2"/>
      <c r="AL157" s="2"/>
      <c r="AM157" s="2"/>
      <c r="AN157" s="262"/>
      <c r="AO157" s="263"/>
      <c r="AP157" s="264"/>
      <c r="AQ157" s="264"/>
      <c r="AR157" s="153"/>
      <c r="AS157" s="153"/>
      <c r="AT157" s="2"/>
      <c r="AU157" s="2"/>
      <c r="AV157" s="2"/>
    </row>
    <row r="158" spans="1:48">
      <c r="A158" s="235" t="s">
        <v>170</v>
      </c>
      <c r="B158" s="254">
        <v>622388</v>
      </c>
      <c r="C158" s="237">
        <v>3.1682849601439602</v>
      </c>
      <c r="D158" s="238">
        <v>110.55923972586884</v>
      </c>
      <c r="E158" s="238">
        <v>116.13978760187702</v>
      </c>
      <c r="F158" s="255">
        <v>14.999999999999986</v>
      </c>
      <c r="G158" s="255"/>
      <c r="H158" s="240"/>
      <c r="I158" s="256">
        <v>14477.352979398935</v>
      </c>
      <c r="J158" s="242"/>
      <c r="K158" s="257">
        <v>2.8726389606808556</v>
      </c>
      <c r="L158" s="257">
        <v>3.074265019855714</v>
      </c>
      <c r="M158" s="257">
        <v>3.2735164033847823</v>
      </c>
      <c r="N158" s="257">
        <v>3.4863570991133952</v>
      </c>
      <c r="O158" s="257">
        <v>3.8026245098579907</v>
      </c>
      <c r="P158" s="257">
        <v>4.1371201863386995</v>
      </c>
      <c r="Q158" s="267">
        <v>3.8723629120767447</v>
      </c>
      <c r="R158" s="267">
        <v>3.6528451390298358</v>
      </c>
      <c r="S158" s="237">
        <v>4.4540325364807636</v>
      </c>
      <c r="T158" s="237">
        <v>2.9511397490514222</v>
      </c>
      <c r="U158" s="237">
        <v>4.1642547640726608</v>
      </c>
      <c r="V158" s="237">
        <v>4.1421560801123736</v>
      </c>
      <c r="W158" s="245">
        <v>3.7608189480841956</v>
      </c>
      <c r="X158" s="260">
        <v>3.6155935139172612</v>
      </c>
      <c r="Y158" s="246">
        <v>3.4512210572992368</v>
      </c>
      <c r="Z158" s="247">
        <v>3.593015477413589</v>
      </c>
      <c r="AA158" s="248"/>
      <c r="AB158" s="248"/>
      <c r="AC158" s="248"/>
      <c r="AD158" s="258"/>
      <c r="AE158" s="639"/>
      <c r="AF158" s="2"/>
      <c r="AG158" s="2"/>
      <c r="AH158" s="2"/>
      <c r="AI158" s="2"/>
      <c r="AJ158" s="2"/>
      <c r="AK158" s="2"/>
      <c r="AL158" s="2"/>
      <c r="AM158" s="2"/>
      <c r="AN158" s="262"/>
      <c r="AO158" s="263"/>
      <c r="AP158" s="264"/>
      <c r="AQ158" s="264"/>
      <c r="AR158" s="153"/>
      <c r="AS158" s="153"/>
      <c r="AT158" s="2"/>
      <c r="AU158" s="2"/>
      <c r="AV158" s="2"/>
    </row>
    <row r="159" spans="1:48">
      <c r="A159" s="235" t="s">
        <v>216</v>
      </c>
      <c r="B159" s="254">
        <v>34377511</v>
      </c>
      <c r="C159" s="237">
        <v>1.0786087953111909</v>
      </c>
      <c r="D159" s="238">
        <v>101.73192713901669</v>
      </c>
      <c r="E159" s="238">
        <v>61.231291676957277</v>
      </c>
      <c r="F159" s="255">
        <v>1.509453779906037</v>
      </c>
      <c r="G159" s="240"/>
      <c r="H159" s="240"/>
      <c r="I159" s="241">
        <v>6934.2168641501594</v>
      </c>
      <c r="J159" s="242"/>
      <c r="K159" s="257">
        <v>1.1701795126331438</v>
      </c>
      <c r="L159" s="257">
        <v>1.2883067895530211</v>
      </c>
      <c r="M159" s="257">
        <v>1.2941284296630462</v>
      </c>
      <c r="N159" s="257">
        <v>1.2588719197885061</v>
      </c>
      <c r="O159" s="257">
        <v>1.4380536088843463</v>
      </c>
      <c r="P159" s="257">
        <v>1.5051284200588053</v>
      </c>
      <c r="Q159" s="257">
        <v>1.5439653943833318</v>
      </c>
      <c r="R159" s="257">
        <v>1.6196056395144973</v>
      </c>
      <c r="S159" s="237">
        <v>1.6859951138327935</v>
      </c>
      <c r="T159" s="237">
        <v>1.6534522290712164</v>
      </c>
      <c r="U159" s="237">
        <v>1.7414069548777633</v>
      </c>
      <c r="V159" s="237">
        <v>1.7717462124327938</v>
      </c>
      <c r="W159" s="245">
        <v>1.9000836461347088</v>
      </c>
      <c r="X159" s="260">
        <v>1.7490498670271202</v>
      </c>
      <c r="Y159" s="246">
        <v>1.8461163221465511</v>
      </c>
      <c r="Z159" s="247">
        <v>1.8404144602464725</v>
      </c>
      <c r="AA159" s="248"/>
      <c r="AB159" s="248"/>
      <c r="AC159" s="248"/>
      <c r="AD159" s="258"/>
      <c r="AE159" s="639"/>
      <c r="AF159" s="2"/>
      <c r="AG159" s="2"/>
      <c r="AH159" s="2"/>
      <c r="AI159" s="2"/>
      <c r="AJ159" s="2"/>
      <c r="AK159" s="2"/>
      <c r="AL159" s="2"/>
      <c r="AM159" s="2"/>
      <c r="AN159" s="262"/>
      <c r="AO159" s="263"/>
      <c r="AP159" s="264"/>
      <c r="AQ159" s="264"/>
      <c r="AR159" s="153"/>
      <c r="AS159" s="153"/>
      <c r="AT159" s="2"/>
      <c r="AU159" s="2"/>
      <c r="AV159" s="2"/>
    </row>
    <row r="160" spans="1:48">
      <c r="A160" s="235" t="s">
        <v>264</v>
      </c>
      <c r="B160" s="254">
        <v>27977863</v>
      </c>
      <c r="C160" s="237">
        <v>6.9594237070622872E-2</v>
      </c>
      <c r="D160" s="238">
        <v>74.113381267167142</v>
      </c>
      <c r="E160" s="238">
        <v>47.995883757306331</v>
      </c>
      <c r="F160" s="255">
        <v>-6.8853623162975977</v>
      </c>
      <c r="G160" s="240"/>
      <c r="H160" s="240"/>
      <c r="I160" s="241">
        <v>1031.2805437643985</v>
      </c>
      <c r="J160" s="242"/>
      <c r="K160" s="257">
        <v>7.3823501456593263E-2</v>
      </c>
      <c r="L160" s="257">
        <v>8.4033312053405543E-2</v>
      </c>
      <c r="M160" s="257">
        <v>8.1995729432161255E-2</v>
      </c>
      <c r="N160" s="257">
        <v>9.6157381871667585E-2</v>
      </c>
      <c r="O160" s="257">
        <v>9.3549730818730192E-2</v>
      </c>
      <c r="P160" s="257">
        <v>8.6194723675413962E-2</v>
      </c>
      <c r="Q160" s="257">
        <v>9.1019079154985832E-2</v>
      </c>
      <c r="R160" s="257">
        <v>0.10110575587609047</v>
      </c>
      <c r="S160" s="237">
        <v>9.8472063352225525E-2</v>
      </c>
      <c r="T160" s="237">
        <v>0.10690882011720744</v>
      </c>
      <c r="U160" s="237">
        <v>0.11238405659660933</v>
      </c>
      <c r="V160" s="237">
        <v>0.12873910422469656</v>
      </c>
      <c r="W160" s="245">
        <v>0.12117019874302683</v>
      </c>
      <c r="X160" s="260">
        <v>0.15172541993518013</v>
      </c>
      <c r="Y160" s="246">
        <v>0.14889642967241082</v>
      </c>
      <c r="Z160" s="247">
        <v>0.14932461316443715</v>
      </c>
      <c r="AA160" s="248"/>
      <c r="AB160" s="248"/>
      <c r="AC160" s="248"/>
      <c r="AD160" s="258"/>
      <c r="AE160" s="639" t="s">
        <v>540</v>
      </c>
      <c r="AF160" s="2"/>
      <c r="AG160" s="2"/>
      <c r="AH160" s="2"/>
      <c r="AI160" s="2"/>
      <c r="AJ160" s="2"/>
      <c r="AK160" s="2"/>
      <c r="AL160" s="2"/>
      <c r="AM160" s="2"/>
      <c r="AN160" s="262"/>
      <c r="AO160" s="263"/>
      <c r="AP160" s="264"/>
      <c r="AQ160" s="264"/>
      <c r="AR160" s="153"/>
      <c r="AS160" s="153"/>
      <c r="AT160" s="2"/>
      <c r="AU160" s="2"/>
      <c r="AV160" s="2"/>
    </row>
    <row r="161" spans="1:48">
      <c r="A161" s="235" t="s">
        <v>401</v>
      </c>
      <c r="B161" s="254">
        <v>53897154</v>
      </c>
      <c r="C161" s="237">
        <v>0.14193391658383103</v>
      </c>
      <c r="D161" s="238">
        <v>82.137117581406855</v>
      </c>
      <c r="E161" s="238">
        <v>96.21993084712274</v>
      </c>
      <c r="F161" s="255">
        <v>-15.399175047051656</v>
      </c>
      <c r="G161" s="255"/>
      <c r="H161" s="255"/>
      <c r="I161" s="241">
        <v>4405.2293199550777</v>
      </c>
      <c r="J161" s="242"/>
      <c r="K161" s="257">
        <v>0.21144762308691473</v>
      </c>
      <c r="L161" s="257">
        <v>0.18085968029834373</v>
      </c>
      <c r="M161" s="257">
        <v>0.18895693304441952</v>
      </c>
      <c r="N161" s="257">
        <v>0.20015153821542572</v>
      </c>
      <c r="O161" s="257">
        <v>0.25058359508934869</v>
      </c>
      <c r="P161" s="257">
        <v>0.23185556925574677</v>
      </c>
      <c r="Q161" s="257">
        <v>0.25496005316910492</v>
      </c>
      <c r="R161" s="257">
        <v>0.25373974231428764</v>
      </c>
      <c r="S161" s="237">
        <v>0.19192378695781459</v>
      </c>
      <c r="T161" s="237">
        <v>0.19899970264586778</v>
      </c>
      <c r="U161" s="237">
        <v>0.24172634213282729</v>
      </c>
      <c r="V161" s="237">
        <v>0.27406855362732774</v>
      </c>
      <c r="W161" s="245">
        <v>0.24594562852761373</v>
      </c>
      <c r="X161" s="260">
        <v>0.23767946253940994</v>
      </c>
      <c r="Y161" s="246">
        <v>0.25538942149753369</v>
      </c>
      <c r="Z161" s="247">
        <v>0.26259316946333544</v>
      </c>
      <c r="AA161" s="248"/>
      <c r="AB161" s="248"/>
      <c r="AC161" s="248"/>
      <c r="AD161" s="258"/>
      <c r="AE161" s="639" t="s">
        <v>496</v>
      </c>
      <c r="AF161" s="2"/>
      <c r="AG161" s="2"/>
      <c r="AH161" s="2"/>
      <c r="AI161" s="2"/>
      <c r="AJ161" s="2"/>
      <c r="AK161" s="2"/>
      <c r="AL161" s="2"/>
      <c r="AM161" s="2"/>
      <c r="AN161" s="262"/>
      <c r="AO161" s="263"/>
      <c r="AP161" s="264"/>
      <c r="AQ161" s="264"/>
      <c r="AR161" s="153"/>
      <c r="AS161" s="153"/>
      <c r="AT161" s="2"/>
      <c r="AU161" s="2"/>
      <c r="AV161" s="2"/>
    </row>
    <row r="162" spans="1:48">
      <c r="A162" s="235" t="s">
        <v>265</v>
      </c>
      <c r="B162" s="254">
        <v>2458830</v>
      </c>
      <c r="C162" s="237">
        <v>0.83644220535848002</v>
      </c>
      <c r="D162" s="238">
        <v>95.661029830212172</v>
      </c>
      <c r="E162" s="238">
        <v>112.41166543179385</v>
      </c>
      <c r="F162" s="255">
        <v>-2.1035207209837123</v>
      </c>
      <c r="G162" s="240"/>
      <c r="H162" s="240"/>
      <c r="I162" s="241">
        <v>9290.8982827397322</v>
      </c>
      <c r="J162" s="242"/>
      <c r="K162" s="257">
        <v>0.86486440918189234</v>
      </c>
      <c r="L162" s="257">
        <v>1.0436016478465877</v>
      </c>
      <c r="M162" s="257">
        <v>0.8983378359534343</v>
      </c>
      <c r="N162" s="257">
        <v>0.94535455390498813</v>
      </c>
      <c r="O162" s="257">
        <v>0.97877662907659235</v>
      </c>
      <c r="P162" s="257">
        <v>1.1387717769777004</v>
      </c>
      <c r="Q162" s="257">
        <v>1.1327830022177159</v>
      </c>
      <c r="R162" s="257">
        <v>1.1327023090725978</v>
      </c>
      <c r="S162" s="237">
        <v>1.5724853630211801</v>
      </c>
      <c r="T162" s="237">
        <v>1.4248416968002984</v>
      </c>
      <c r="U162" s="237">
        <v>1.4113873588364196</v>
      </c>
      <c r="V162" s="237">
        <v>1.2594094799436291</v>
      </c>
      <c r="W162" s="245">
        <v>1.4709433616463283</v>
      </c>
      <c r="X162" s="245">
        <v>1.2553763074279636</v>
      </c>
      <c r="Y162" s="246">
        <v>1.2348337770565589</v>
      </c>
      <c r="Z162" s="247">
        <v>1.2274321233530878</v>
      </c>
      <c r="AA162" s="248"/>
      <c r="AB162" s="248"/>
      <c r="AC162" s="248"/>
      <c r="AD162" s="258"/>
      <c r="AE162" s="639" t="s">
        <v>540</v>
      </c>
      <c r="AF162" s="2"/>
      <c r="AG162" s="2"/>
      <c r="AH162" s="2"/>
      <c r="AI162" s="2"/>
      <c r="AJ162" s="2"/>
      <c r="AK162" s="2"/>
      <c r="AL162" s="2"/>
      <c r="AM162" s="2"/>
      <c r="AN162" s="262"/>
      <c r="AO162" s="263"/>
      <c r="AP162" s="264"/>
      <c r="AQ162" s="264"/>
      <c r="AR162" s="153"/>
      <c r="AS162" s="153"/>
      <c r="AT162" s="2"/>
      <c r="AU162" s="2"/>
      <c r="AV162" s="2"/>
    </row>
    <row r="163" spans="1:48">
      <c r="A163" s="235" t="s">
        <v>266</v>
      </c>
      <c r="B163" s="254">
        <v>28513700</v>
      </c>
      <c r="C163" s="237">
        <v>8.735172166287053E-2</v>
      </c>
      <c r="D163" s="238">
        <v>94.500868491453261</v>
      </c>
      <c r="E163" s="238">
        <v>48.286325841771628</v>
      </c>
      <c r="F163" s="255">
        <v>-8.4494758154924963</v>
      </c>
      <c r="G163" s="240"/>
      <c r="H163" s="240"/>
      <c r="I163" s="241">
        <v>2166.9381707305929</v>
      </c>
      <c r="J163" s="242"/>
      <c r="K163" s="257">
        <v>0.12918067686612697</v>
      </c>
      <c r="L163" s="257">
        <v>0.13523184535350133</v>
      </c>
      <c r="M163" s="257">
        <v>0.1070044180420508</v>
      </c>
      <c r="N163" s="257">
        <v>0.1141827744693171</v>
      </c>
      <c r="O163" s="257">
        <v>0.10585674413140975</v>
      </c>
      <c r="P163" s="257">
        <v>0.12080771880585632</v>
      </c>
      <c r="Q163" s="257">
        <v>9.9290604172759755E-2</v>
      </c>
      <c r="R163" s="257">
        <v>0.1002328955161599</v>
      </c>
      <c r="S163" s="237">
        <v>0.12985710298766015</v>
      </c>
      <c r="T163" s="237">
        <v>0.16285873706682888</v>
      </c>
      <c r="U163" s="237">
        <v>0.18799943890271995</v>
      </c>
      <c r="V163" s="237">
        <v>0.20342646116224675</v>
      </c>
      <c r="W163" s="245">
        <v>0.21237478643581767</v>
      </c>
      <c r="X163" s="260">
        <v>0.23338517816843493</v>
      </c>
      <c r="Y163" s="246">
        <v>0.24244462346001744</v>
      </c>
      <c r="Z163" s="247">
        <v>0.24217990664136996</v>
      </c>
      <c r="AA163" s="248"/>
      <c r="AB163" s="248"/>
      <c r="AC163" s="248"/>
      <c r="AD163" s="258"/>
      <c r="AE163" s="639" t="s">
        <v>540</v>
      </c>
      <c r="AF163" s="2"/>
      <c r="AG163" s="2"/>
      <c r="AH163" s="2"/>
      <c r="AI163" s="2"/>
      <c r="AJ163" s="2"/>
      <c r="AK163" s="2"/>
      <c r="AL163" s="2"/>
      <c r="AM163" s="2"/>
      <c r="AN163" s="262"/>
      <c r="AO163" s="263"/>
      <c r="AP163" s="264"/>
      <c r="AQ163" s="264"/>
      <c r="AR163" s="153"/>
      <c r="AS163" s="153"/>
      <c r="AT163" s="2"/>
      <c r="AU163" s="2"/>
      <c r="AV163" s="2"/>
    </row>
    <row r="164" spans="1:48">
      <c r="A164" s="235" t="s">
        <v>65</v>
      </c>
      <c r="B164" s="254">
        <v>16936520</v>
      </c>
      <c r="C164" s="237">
        <v>10.77059911249653</v>
      </c>
      <c r="D164" s="238">
        <v>123.94039981426413</v>
      </c>
      <c r="E164" s="238">
        <v>168.0491479377624</v>
      </c>
      <c r="F164" s="255">
        <v>1.6890532468576622</v>
      </c>
      <c r="G164" s="255">
        <v>5.7504582440726593E-2</v>
      </c>
      <c r="H164" s="255">
        <v>5.6628800171918764E-2</v>
      </c>
      <c r="I164" s="241">
        <v>47116.127614636491</v>
      </c>
      <c r="J164" s="242">
        <v>345</v>
      </c>
      <c r="K164" s="257">
        <v>10.374595279913432</v>
      </c>
      <c r="L164" s="257">
        <v>10.465322463041048</v>
      </c>
      <c r="M164" s="257">
        <v>10.643775076353361</v>
      </c>
      <c r="N164" s="257">
        <v>10.764846164342581</v>
      </c>
      <c r="O164" s="257">
        <v>10.843174815233642</v>
      </c>
      <c r="P164" s="257">
        <v>10.423849996825954</v>
      </c>
      <c r="Q164" s="257">
        <v>10.214799480316438</v>
      </c>
      <c r="R164" s="257">
        <v>10.459883030426154</v>
      </c>
      <c r="S164" s="237">
        <v>10.53286822798059</v>
      </c>
      <c r="T164" s="237">
        <v>10.226597947973151</v>
      </c>
      <c r="U164" s="237">
        <v>10.923599163522695</v>
      </c>
      <c r="V164" s="237">
        <v>10.319207594718623</v>
      </c>
      <c r="W164" s="245">
        <v>10.100897871329103</v>
      </c>
      <c r="X164" s="245">
        <v>10.106484289382706</v>
      </c>
      <c r="Y164" s="246">
        <v>9.4916570164234475</v>
      </c>
      <c r="Z164" s="247">
        <v>9.6762484063549561</v>
      </c>
      <c r="AA164" s="248"/>
      <c r="AB164" s="248"/>
      <c r="AC164" s="248"/>
      <c r="AD164" s="258"/>
      <c r="AE164" s="639"/>
      <c r="AF164" s="2"/>
      <c r="AG164" s="2"/>
      <c r="AH164" s="2"/>
      <c r="AI164" s="2"/>
      <c r="AJ164" s="2"/>
      <c r="AK164" s="2"/>
      <c r="AL164" s="2"/>
      <c r="AM164" s="2"/>
      <c r="AN164" s="262"/>
      <c r="AO164" s="263"/>
      <c r="AP164" s="264"/>
      <c r="AQ164" s="264"/>
      <c r="AR164" s="153"/>
      <c r="AS164" s="153"/>
      <c r="AT164" s="2"/>
      <c r="AU164" s="2"/>
      <c r="AV164" s="2"/>
    </row>
    <row r="165" spans="1:48">
      <c r="A165" s="235" t="s">
        <v>402</v>
      </c>
      <c r="B165" s="254">
        <v>208587</v>
      </c>
      <c r="C165" s="278"/>
      <c r="D165" s="259"/>
      <c r="E165" s="259"/>
      <c r="F165" s="255">
        <v>0</v>
      </c>
      <c r="G165" s="255"/>
      <c r="H165" s="255"/>
      <c r="I165" s="261"/>
      <c r="J165" s="242"/>
      <c r="K165" s="279"/>
      <c r="L165" s="279"/>
      <c r="M165" s="279"/>
      <c r="N165" s="279"/>
      <c r="O165" s="279"/>
      <c r="P165" s="279"/>
      <c r="Q165" s="279"/>
      <c r="R165" s="279"/>
      <c r="S165" s="278"/>
      <c r="T165" s="278"/>
      <c r="U165" s="278"/>
      <c r="V165" s="278"/>
      <c r="W165" s="280"/>
      <c r="X165" s="281"/>
      <c r="Y165" s="282"/>
      <c r="Z165" s="283"/>
      <c r="AA165" s="248"/>
      <c r="AB165" s="248"/>
      <c r="AC165" s="248"/>
      <c r="AD165" s="258"/>
      <c r="AE165" s="639" t="s">
        <v>496</v>
      </c>
      <c r="AF165" s="2"/>
      <c r="AG165" s="2"/>
      <c r="AH165" s="2"/>
      <c r="AI165" s="2"/>
      <c r="AJ165" s="2"/>
      <c r="AK165" s="2"/>
      <c r="AL165" s="2"/>
      <c r="AM165" s="2"/>
      <c r="AN165" s="262"/>
      <c r="AO165" s="263"/>
      <c r="AP165" s="264"/>
      <c r="AQ165" s="264"/>
      <c r="AR165" s="153"/>
      <c r="AS165" s="153"/>
      <c r="AT165" s="2"/>
      <c r="AU165" s="2"/>
      <c r="AV165" s="2"/>
    </row>
    <row r="166" spans="1:48">
      <c r="A166" s="235" t="s">
        <v>403</v>
      </c>
      <c r="B166" s="254">
        <v>273000</v>
      </c>
      <c r="C166" s="237">
        <v>9.8056254056075911</v>
      </c>
      <c r="D166" s="259"/>
      <c r="E166" s="238">
        <v>126.69795011113854</v>
      </c>
      <c r="F166" s="255">
        <v>0</v>
      </c>
      <c r="G166" s="255"/>
      <c r="H166" s="255"/>
      <c r="I166" s="261"/>
      <c r="J166" s="242"/>
      <c r="K166" s="257">
        <v>10.464643811846363</v>
      </c>
      <c r="L166" s="257">
        <v>8.6827041652095485</v>
      </c>
      <c r="M166" s="257">
        <v>10.851884960946318</v>
      </c>
      <c r="N166" s="257">
        <v>12.171620684134693</v>
      </c>
      <c r="O166" s="257">
        <v>11.073995716106651</v>
      </c>
      <c r="P166" s="257">
        <v>12.172284805784821</v>
      </c>
      <c r="Q166" s="257">
        <v>11.553447733666506</v>
      </c>
      <c r="R166" s="257">
        <v>12.315476638956559</v>
      </c>
      <c r="S166" s="237">
        <v>11.813214812860242</v>
      </c>
      <c r="T166" s="237">
        <v>12.067266340433308</v>
      </c>
      <c r="U166" s="237">
        <v>14.157696</v>
      </c>
      <c r="V166" s="237">
        <v>14.353070866141731</v>
      </c>
      <c r="W166" s="245">
        <v>14.05953488372093</v>
      </c>
      <c r="X166" s="260">
        <v>14.725923664122135</v>
      </c>
      <c r="Y166" s="246">
        <v>15.423358091692736</v>
      </c>
      <c r="Z166" s="247">
        <v>15.266216598853742</v>
      </c>
      <c r="AA166" s="248"/>
      <c r="AB166" s="248"/>
      <c r="AC166" s="248"/>
      <c r="AD166" s="258"/>
      <c r="AE166" s="639" t="s">
        <v>496</v>
      </c>
      <c r="AF166" s="2"/>
      <c r="AG166" s="2"/>
      <c r="AH166" s="2"/>
      <c r="AI166" s="2"/>
      <c r="AJ166" s="2"/>
      <c r="AK166" s="2"/>
      <c r="AL166" s="2"/>
      <c r="AM166" s="2"/>
      <c r="AN166" s="262"/>
      <c r="AO166" s="263"/>
      <c r="AP166" s="264"/>
      <c r="AQ166" s="264"/>
      <c r="AR166" s="153"/>
      <c r="AS166" s="153"/>
      <c r="AT166" s="2"/>
      <c r="AU166" s="2"/>
      <c r="AV166" s="2"/>
    </row>
    <row r="167" spans="1:48">
      <c r="A167" s="235" t="s">
        <v>81</v>
      </c>
      <c r="B167" s="254">
        <v>4595700</v>
      </c>
      <c r="C167" s="237">
        <v>7.5491620761624976</v>
      </c>
      <c r="D167" s="238">
        <v>131.866151336732</v>
      </c>
      <c r="E167" s="238">
        <v>226.66234461183831</v>
      </c>
      <c r="F167" s="255">
        <v>3.9411748500207882</v>
      </c>
      <c r="G167" s="240"/>
      <c r="H167" s="240"/>
      <c r="I167" s="241">
        <v>34549.202132899343</v>
      </c>
      <c r="J167" s="242">
        <v>14</v>
      </c>
      <c r="K167" s="257">
        <v>8.542399875573528</v>
      </c>
      <c r="L167" s="257">
        <v>8.8698920242236827</v>
      </c>
      <c r="M167" s="257">
        <v>8.4016350512852984</v>
      </c>
      <c r="N167" s="257">
        <v>8.4558045292014299</v>
      </c>
      <c r="O167" s="257">
        <v>8.4466965137614682</v>
      </c>
      <c r="P167" s="257">
        <v>8.2517332301216761</v>
      </c>
      <c r="Q167" s="257">
        <v>7.9862696554031452</v>
      </c>
      <c r="R167" s="257">
        <v>7.957259339930868</v>
      </c>
      <c r="S167" s="237">
        <v>8.0224724165453782</v>
      </c>
      <c r="T167" s="237">
        <v>7.5211379166085628</v>
      </c>
      <c r="U167" s="237">
        <v>7.2981874181166253</v>
      </c>
      <c r="V167" s="237">
        <v>7.1800693430656928</v>
      </c>
      <c r="W167" s="245">
        <v>7.82156484653252</v>
      </c>
      <c r="X167" s="245">
        <v>7.638797865874249</v>
      </c>
      <c r="Y167" s="246">
        <v>7.7240329889858801</v>
      </c>
      <c r="Z167" s="247">
        <v>7.5507402517600335</v>
      </c>
      <c r="AA167" s="248"/>
      <c r="AB167" s="248"/>
      <c r="AC167" s="248"/>
      <c r="AD167" s="258"/>
      <c r="AE167" s="639"/>
      <c r="AF167" s="2"/>
      <c r="AG167" s="2"/>
      <c r="AH167" s="2"/>
      <c r="AI167" s="2"/>
      <c r="AJ167" s="2"/>
      <c r="AK167" s="2"/>
      <c r="AL167" s="2"/>
      <c r="AM167" s="2"/>
      <c r="AN167" s="262"/>
      <c r="AO167" s="263"/>
      <c r="AP167" s="264"/>
      <c r="AQ167" s="264"/>
      <c r="AR167" s="153"/>
      <c r="AS167" s="153"/>
      <c r="AT167" s="2"/>
      <c r="AU167" s="2"/>
      <c r="AV167" s="2"/>
    </row>
    <row r="168" spans="1:48">
      <c r="A168" s="235" t="s">
        <v>267</v>
      </c>
      <c r="B168" s="254">
        <v>6082032</v>
      </c>
      <c r="C168" s="237">
        <v>0.60247099150862937</v>
      </c>
      <c r="D168" s="238">
        <v>102.17887179842165</v>
      </c>
      <c r="E168" s="238">
        <v>78.928706676545644</v>
      </c>
      <c r="F168" s="255">
        <v>-10.78094022536847</v>
      </c>
      <c r="G168" s="240"/>
      <c r="H168" s="240"/>
      <c r="I168" s="241">
        <v>4662.9831414826158</v>
      </c>
      <c r="J168" s="242"/>
      <c r="K168" s="257">
        <v>0.74784554443470108</v>
      </c>
      <c r="L168" s="257">
        <v>0.77651012106062833</v>
      </c>
      <c r="M168" s="257">
        <v>0.78002125398512223</v>
      </c>
      <c r="N168" s="257">
        <v>0.84104107786560878</v>
      </c>
      <c r="O168" s="257">
        <v>0.83289931659077732</v>
      </c>
      <c r="P168" s="257">
        <v>0.80236654139077246</v>
      </c>
      <c r="Q168" s="257">
        <v>0.81882097538501675</v>
      </c>
      <c r="R168" s="257">
        <v>0.83337284111407228</v>
      </c>
      <c r="S168" s="237">
        <v>0.78984092301686437</v>
      </c>
      <c r="T168" s="237">
        <v>0.79272720213814474</v>
      </c>
      <c r="U168" s="237">
        <v>0.78992464256720696</v>
      </c>
      <c r="V168" s="237">
        <v>0.83969746135662349</v>
      </c>
      <c r="W168" s="245">
        <v>0.79489075611949855</v>
      </c>
      <c r="X168" s="260">
        <v>0.76784658891565361</v>
      </c>
      <c r="Y168" s="246">
        <v>0.77619335223889074</v>
      </c>
      <c r="Z168" s="247">
        <v>0.78346184757757642</v>
      </c>
      <c r="AA168" s="248"/>
      <c r="AB168" s="248"/>
      <c r="AC168" s="248"/>
      <c r="AD168" s="258"/>
      <c r="AE168" s="639" t="s">
        <v>540</v>
      </c>
      <c r="AF168" s="2"/>
      <c r="AG168" s="2"/>
      <c r="AH168" s="2"/>
      <c r="AI168" s="2"/>
      <c r="AJ168" s="2"/>
      <c r="AK168" s="2"/>
      <c r="AL168" s="2"/>
      <c r="AM168" s="2"/>
      <c r="AN168" s="262"/>
      <c r="AO168" s="263"/>
      <c r="AP168" s="264"/>
      <c r="AQ168" s="264"/>
      <c r="AR168" s="153"/>
      <c r="AS168" s="153"/>
      <c r="AT168" s="2"/>
      <c r="AU168" s="2"/>
      <c r="AV168" s="2"/>
    </row>
    <row r="169" spans="1:48">
      <c r="A169" s="235" t="s">
        <v>268</v>
      </c>
      <c r="B169" s="254">
        <v>19899120</v>
      </c>
      <c r="C169" s="237">
        <v>8.8820666181515504E-2</v>
      </c>
      <c r="D169" s="238">
        <v>58.927429608626191</v>
      </c>
      <c r="E169" s="238">
        <v>120.62768584835761</v>
      </c>
      <c r="F169" s="255">
        <v>-0.6</v>
      </c>
      <c r="G169" s="240"/>
      <c r="H169" s="240"/>
      <c r="I169" s="241">
        <v>879.31083219419531</v>
      </c>
      <c r="J169" s="242"/>
      <c r="K169" s="257">
        <v>6.20213438023157E-2</v>
      </c>
      <c r="L169" s="257">
        <v>5.6333847206241239E-2</v>
      </c>
      <c r="M169" s="257">
        <v>5.7951682805990827E-2</v>
      </c>
      <c r="N169" s="257">
        <v>6.0546391814301034E-2</v>
      </c>
      <c r="O169" s="257">
        <v>6.2589046547510116E-2</v>
      </c>
      <c r="P169" s="257">
        <v>5.2981601781358793E-2</v>
      </c>
      <c r="Q169" s="257">
        <v>4.9479798192708674E-2</v>
      </c>
      <c r="R169" s="257">
        <v>4.9685182670182085E-2</v>
      </c>
      <c r="S169" s="237">
        <v>5.3678291138359431E-2</v>
      </c>
      <c r="T169" s="237">
        <v>6.1720522346775442E-2</v>
      </c>
      <c r="U169" s="237">
        <v>7.1966653551837442E-2</v>
      </c>
      <c r="V169" s="237">
        <v>7.8268030213935219E-2</v>
      </c>
      <c r="W169" s="245">
        <v>0.10574954941039756</v>
      </c>
      <c r="X169" s="260">
        <v>0.10677349681186683</v>
      </c>
      <c r="Y169" s="246">
        <v>0.1083585012943329</v>
      </c>
      <c r="Z169" s="247">
        <v>0.1049739268329643</v>
      </c>
      <c r="AA169" s="248"/>
      <c r="AB169" s="248"/>
      <c r="AC169" s="248"/>
      <c r="AD169" s="258"/>
      <c r="AE169" s="639" t="s">
        <v>540</v>
      </c>
      <c r="AF169" s="2"/>
      <c r="AG169" s="2"/>
      <c r="AH169" s="2"/>
      <c r="AI169" s="2"/>
      <c r="AJ169" s="2"/>
      <c r="AK169" s="2"/>
      <c r="AL169" s="2"/>
      <c r="AM169" s="2"/>
      <c r="AN169" s="262"/>
      <c r="AO169" s="263"/>
      <c r="AP169" s="264"/>
      <c r="AQ169" s="264"/>
      <c r="AR169" s="153"/>
      <c r="AS169" s="153"/>
      <c r="AT169" s="2"/>
      <c r="AU169" s="2"/>
      <c r="AV169" s="2"/>
    </row>
    <row r="170" spans="1:48">
      <c r="A170" s="235" t="s">
        <v>269</v>
      </c>
      <c r="B170" s="254">
        <v>182201962</v>
      </c>
      <c r="C170" s="237">
        <v>0.41588744897953711</v>
      </c>
      <c r="D170" s="238">
        <v>75.872888915343907</v>
      </c>
      <c r="E170" s="238">
        <v>76.64472709310941</v>
      </c>
      <c r="F170" s="255">
        <v>-12.86273087673248</v>
      </c>
      <c r="G170" s="240"/>
      <c r="H170" s="240"/>
      <c r="I170" s="241">
        <v>5383.9770014543583</v>
      </c>
      <c r="J170" s="242">
        <v>2</v>
      </c>
      <c r="K170" s="257">
        <v>0.64378149147092734</v>
      </c>
      <c r="L170" s="257">
        <v>0.66080840338488445</v>
      </c>
      <c r="M170" s="257">
        <v>0.75850524846428269</v>
      </c>
      <c r="N170" s="257">
        <v>0.70186729845322893</v>
      </c>
      <c r="O170" s="257">
        <v>0.71276971911903853</v>
      </c>
      <c r="P170" s="257">
        <v>0.74924833270841973</v>
      </c>
      <c r="Q170" s="257">
        <v>0.68945104185125761</v>
      </c>
      <c r="R170" s="257">
        <v>0.64544065992163691</v>
      </c>
      <c r="S170" s="237">
        <v>0.63573864798665536</v>
      </c>
      <c r="T170" s="237">
        <v>0.49400344294716586</v>
      </c>
      <c r="U170" s="237">
        <v>0.57670315690396412</v>
      </c>
      <c r="V170" s="237">
        <v>0.58627787616841209</v>
      </c>
      <c r="W170" s="245">
        <v>0.59173980937266302</v>
      </c>
      <c r="X170" s="260">
        <v>0.55302454683773083</v>
      </c>
      <c r="Y170" s="246">
        <v>0.55746884093171989</v>
      </c>
      <c r="Z170" s="247">
        <v>0.57263984505047194</v>
      </c>
      <c r="AA170" s="248"/>
      <c r="AB170" s="248"/>
      <c r="AC170" s="248"/>
      <c r="AD170" s="258"/>
      <c r="AE170" s="639" t="s">
        <v>540</v>
      </c>
      <c r="AF170" s="2"/>
      <c r="AG170" s="2"/>
      <c r="AH170" s="2"/>
      <c r="AI170" s="2"/>
      <c r="AJ170" s="2"/>
      <c r="AK170" s="2"/>
      <c r="AL170" s="2"/>
      <c r="AM170" s="2"/>
      <c r="AN170" s="262"/>
      <c r="AO170" s="263"/>
      <c r="AP170" s="264"/>
      <c r="AQ170" s="264"/>
      <c r="AR170" s="153"/>
      <c r="AS170" s="153"/>
      <c r="AT170" s="2"/>
      <c r="AU170" s="2"/>
      <c r="AV170" s="2"/>
    </row>
    <row r="171" spans="1:48">
      <c r="A171" s="235" t="s">
        <v>404</v>
      </c>
      <c r="B171" s="254">
        <v>25155317</v>
      </c>
      <c r="C171" s="237">
        <v>9.2369739192113354</v>
      </c>
      <c r="D171" s="238">
        <v>71.575342465753423</v>
      </c>
      <c r="E171" s="238">
        <v>38.865645838478635</v>
      </c>
      <c r="F171" s="255">
        <v>-29.850747482121818</v>
      </c>
      <c r="G171" s="255"/>
      <c r="H171" s="255"/>
      <c r="I171" s="261"/>
      <c r="J171" s="242"/>
      <c r="K171" s="257">
        <v>3.0474756414321438</v>
      </c>
      <c r="L171" s="257">
        <v>3.1317433884982715</v>
      </c>
      <c r="M171" s="257">
        <v>2.9754171671924525</v>
      </c>
      <c r="N171" s="257">
        <v>3.0147423962457012</v>
      </c>
      <c r="O171" s="257">
        <v>3.0583841413889821</v>
      </c>
      <c r="P171" s="257">
        <v>3.1709716795521699</v>
      </c>
      <c r="Q171" s="257">
        <v>3.2055934157747945</v>
      </c>
      <c r="R171" s="257">
        <v>2.6615422356014831</v>
      </c>
      <c r="S171" s="237">
        <v>2.9316438422330071</v>
      </c>
      <c r="T171" s="237">
        <v>2.8976078342327196</v>
      </c>
      <c r="U171" s="237">
        <v>2.7160895370895606</v>
      </c>
      <c r="V171" s="237">
        <v>1.9525379821714264</v>
      </c>
      <c r="W171" s="245">
        <v>1.9816360086616702</v>
      </c>
      <c r="X171" s="260">
        <v>2.010396572420825</v>
      </c>
      <c r="Y171" s="246">
        <v>2.1141117109395693</v>
      </c>
      <c r="Z171" s="247">
        <v>2.1541306627318728</v>
      </c>
      <c r="AA171" s="248"/>
      <c r="AB171" s="248"/>
      <c r="AC171" s="248"/>
      <c r="AD171" s="258"/>
      <c r="AE171" s="639" t="s">
        <v>496</v>
      </c>
      <c r="AF171" s="2"/>
      <c r="AG171" s="2"/>
      <c r="AH171" s="2"/>
      <c r="AI171" s="2"/>
      <c r="AJ171" s="2"/>
      <c r="AK171" s="2"/>
      <c r="AL171" s="2"/>
      <c r="AM171" s="2"/>
      <c r="AN171" s="262"/>
      <c r="AO171" s="263"/>
      <c r="AP171" s="264"/>
      <c r="AQ171" s="264"/>
      <c r="AR171" s="153"/>
      <c r="AS171" s="153"/>
      <c r="AT171" s="2"/>
      <c r="AU171" s="2"/>
      <c r="AV171" s="2"/>
    </row>
    <row r="172" spans="1:48">
      <c r="A172" s="235" t="s">
        <v>55</v>
      </c>
      <c r="B172" s="254">
        <v>5195921</v>
      </c>
      <c r="C172" s="237">
        <v>7.9451846456087951</v>
      </c>
      <c r="D172" s="238">
        <v>134.50180621676893</v>
      </c>
      <c r="E172" s="238">
        <v>255.16666666666666</v>
      </c>
      <c r="F172" s="255">
        <v>-2.1894672078153862E-2</v>
      </c>
      <c r="G172" s="240"/>
      <c r="H172" s="240"/>
      <c r="I172" s="241">
        <v>61250.749171234231</v>
      </c>
      <c r="J172" s="242">
        <v>2278</v>
      </c>
      <c r="K172" s="257">
        <v>8.8267885290628953</v>
      </c>
      <c r="L172" s="257">
        <v>9.2773961168881485</v>
      </c>
      <c r="M172" s="257">
        <v>8.3716802342095118</v>
      </c>
      <c r="N172" s="257">
        <v>9.8983314913617182</v>
      </c>
      <c r="O172" s="257">
        <v>9.2798682901015042</v>
      </c>
      <c r="P172" s="257">
        <v>9.171707340074418</v>
      </c>
      <c r="Q172" s="257">
        <v>9.4880670769504079</v>
      </c>
      <c r="R172" s="257">
        <v>9.5670164040115075</v>
      </c>
      <c r="S172" s="237">
        <v>11.670028094388423</v>
      </c>
      <c r="T172" s="237">
        <v>11.452451847547366</v>
      </c>
      <c r="U172" s="237">
        <v>12.284895930911313</v>
      </c>
      <c r="V172" s="237">
        <v>9.1173021759354995</v>
      </c>
      <c r="W172" s="245">
        <v>9.9328474448812436</v>
      </c>
      <c r="X172" s="245">
        <v>11.730719386064676</v>
      </c>
      <c r="Y172" s="246">
        <v>11.340655381820358</v>
      </c>
      <c r="Z172" s="247">
        <v>11.293926776891556</v>
      </c>
      <c r="AA172" s="248"/>
      <c r="AB172" s="248"/>
      <c r="AC172" s="248"/>
      <c r="AD172" s="258"/>
      <c r="AE172" s="639" t="s">
        <v>538</v>
      </c>
      <c r="AF172" s="2"/>
      <c r="AG172" s="2"/>
      <c r="AH172" s="2"/>
      <c r="AI172" s="2"/>
      <c r="AJ172" s="2"/>
      <c r="AK172" s="2"/>
      <c r="AL172" s="2"/>
      <c r="AM172" s="2"/>
      <c r="AN172" s="262"/>
      <c r="AO172" s="263"/>
      <c r="AP172" s="264"/>
      <c r="AQ172" s="264"/>
      <c r="AR172" s="153"/>
      <c r="AS172" s="153"/>
      <c r="AT172" s="2"/>
      <c r="AU172" s="2"/>
      <c r="AV172" s="2"/>
    </row>
    <row r="173" spans="1:48">
      <c r="A173" s="235" t="s">
        <v>405</v>
      </c>
      <c r="B173" s="254">
        <v>4422143</v>
      </c>
      <c r="C173" s="237">
        <v>0.16137522042562411</v>
      </c>
      <c r="D173" s="259"/>
      <c r="E173" s="238">
        <v>21.166666666666668</v>
      </c>
      <c r="F173" s="255">
        <v>0</v>
      </c>
      <c r="G173" s="255"/>
      <c r="H173" s="255"/>
      <c r="I173" s="256">
        <v>2623.8354784741036</v>
      </c>
      <c r="J173" s="242"/>
      <c r="K173" s="257">
        <v>0.27083592132239481</v>
      </c>
      <c r="L173" s="257">
        <v>0.44978290630679196</v>
      </c>
      <c r="M173" s="257">
        <v>0.37529106225488745</v>
      </c>
      <c r="N173" s="257">
        <v>0.40530857830932737</v>
      </c>
      <c r="O173" s="257">
        <v>0.57620991736456417</v>
      </c>
      <c r="P173" s="257">
        <v>0.82540516251675999</v>
      </c>
      <c r="Q173" s="257">
        <v>0.66474749686906809</v>
      </c>
      <c r="R173" s="257">
        <v>0.66475279983150648</v>
      </c>
      <c r="S173" s="237">
        <v>0.57048039752127522</v>
      </c>
      <c r="T173" s="237">
        <v>0.56411588944789315</v>
      </c>
      <c r="U173" s="237">
        <v>0.53357795199393776</v>
      </c>
      <c r="V173" s="237">
        <v>0.57193858699568711</v>
      </c>
      <c r="W173" s="245">
        <v>0.54323048673540564</v>
      </c>
      <c r="X173" s="260">
        <v>0.58437618269406499</v>
      </c>
      <c r="Y173" s="246">
        <v>0.58300387055994929</v>
      </c>
      <c r="Z173" s="247">
        <v>0.5667218787164694</v>
      </c>
      <c r="AA173" s="248"/>
      <c r="AB173" s="248"/>
      <c r="AC173" s="248"/>
      <c r="AD173" s="258"/>
      <c r="AE173" s="639" t="s">
        <v>496</v>
      </c>
      <c r="AF173" s="2"/>
      <c r="AG173" s="2"/>
      <c r="AH173" s="2"/>
      <c r="AI173" s="2"/>
      <c r="AJ173" s="2"/>
      <c r="AK173" s="2"/>
      <c r="AL173" s="2"/>
      <c r="AM173" s="2"/>
      <c r="AN173" s="262"/>
      <c r="AO173" s="263"/>
      <c r="AP173" s="264"/>
      <c r="AQ173" s="264"/>
      <c r="AR173" s="153"/>
      <c r="AS173" s="153"/>
      <c r="AT173" s="2"/>
      <c r="AU173" s="2"/>
      <c r="AV173" s="2"/>
    </row>
    <row r="174" spans="1:48">
      <c r="A174" s="235" t="s">
        <v>45</v>
      </c>
      <c r="B174" s="254">
        <v>4490541</v>
      </c>
      <c r="C174" s="237">
        <v>6.9970599210865263</v>
      </c>
      <c r="D174" s="238">
        <v>91.292852038926114</v>
      </c>
      <c r="E174" s="238">
        <v>115.06050876759694</v>
      </c>
      <c r="F174" s="255">
        <v>0.11281976076315499</v>
      </c>
      <c r="G174" s="240"/>
      <c r="H174" s="240"/>
      <c r="I174" s="256">
        <v>42723.835254372527</v>
      </c>
      <c r="J174" s="242"/>
      <c r="K174" s="257">
        <v>9.7694537338746077</v>
      </c>
      <c r="L174" s="257">
        <v>8.919176589087046</v>
      </c>
      <c r="M174" s="257">
        <v>10.954765468191974</v>
      </c>
      <c r="N174" s="257">
        <v>13.569431569237864</v>
      </c>
      <c r="O174" s="257">
        <v>11.422153636517368</v>
      </c>
      <c r="P174" s="257">
        <v>11.914729439772213</v>
      </c>
      <c r="Q174" s="257">
        <v>15.497600040103768</v>
      </c>
      <c r="R174" s="257">
        <v>16.832857445783134</v>
      </c>
      <c r="S174" s="237">
        <v>16.088394857106014</v>
      </c>
      <c r="T174" s="237">
        <v>15.950315578190729</v>
      </c>
      <c r="U174" s="237">
        <v>17.098061755986503</v>
      </c>
      <c r="V174" s="237">
        <v>17.498151870886101</v>
      </c>
      <c r="W174" s="245">
        <v>16.686058188103775</v>
      </c>
      <c r="X174" s="245">
        <v>15.64761120803335</v>
      </c>
      <c r="Y174" s="246">
        <v>14.135680651436159</v>
      </c>
      <c r="Z174" s="247">
        <v>14.08916405968453</v>
      </c>
      <c r="AA174" s="248"/>
      <c r="AB174" s="248"/>
      <c r="AC174" s="248"/>
      <c r="AD174" s="258"/>
      <c r="AE174" s="639" t="s">
        <v>539</v>
      </c>
      <c r="AF174" s="2"/>
      <c r="AG174" s="2"/>
      <c r="AH174" s="2"/>
      <c r="AI174" s="2"/>
      <c r="AJ174" s="2"/>
      <c r="AK174" s="2"/>
      <c r="AL174" s="2"/>
      <c r="AM174" s="2"/>
      <c r="AN174" s="262"/>
      <c r="AO174" s="263"/>
      <c r="AP174" s="264"/>
      <c r="AQ174" s="264"/>
      <c r="AR174" s="153"/>
      <c r="AS174" s="153"/>
      <c r="AT174" s="2"/>
      <c r="AU174" s="2"/>
      <c r="AV174" s="2"/>
    </row>
    <row r="175" spans="1:48">
      <c r="A175" s="235" t="s">
        <v>270</v>
      </c>
      <c r="B175" s="254">
        <v>188924874</v>
      </c>
      <c r="C175" s="237">
        <v>0.69257947874779013</v>
      </c>
      <c r="D175" s="238">
        <v>74.41001888962488</v>
      </c>
      <c r="E175" s="238">
        <v>31.476496254219146</v>
      </c>
      <c r="F175" s="255">
        <v>-1.3852580843509359</v>
      </c>
      <c r="G175" s="255">
        <v>7.503126547950881E-4</v>
      </c>
      <c r="H175" s="255">
        <v>4.2408450188888159E-3</v>
      </c>
      <c r="I175" s="241">
        <v>4570.7099906849835</v>
      </c>
      <c r="J175" s="242">
        <v>6</v>
      </c>
      <c r="K175" s="257">
        <v>0.76934453041022566</v>
      </c>
      <c r="L175" s="257">
        <v>0.76580312448266175</v>
      </c>
      <c r="M175" s="257">
        <v>0.79011194900151716</v>
      </c>
      <c r="N175" s="257">
        <v>0.80676833714393326</v>
      </c>
      <c r="O175" s="257">
        <v>0.87506083547840652</v>
      </c>
      <c r="P175" s="257">
        <v>0.89024207098050823</v>
      </c>
      <c r="Q175" s="257">
        <v>0.93247849378730852</v>
      </c>
      <c r="R175" s="257">
        <v>0.99372283524291449</v>
      </c>
      <c r="S175" s="237">
        <v>0.97451621193365412</v>
      </c>
      <c r="T175" s="237">
        <v>0.95307004042847865</v>
      </c>
      <c r="U175" s="237">
        <v>0.94836459837393305</v>
      </c>
      <c r="V175" s="237">
        <v>0.9320887205345173</v>
      </c>
      <c r="W175" s="245">
        <v>0.91845661895086605</v>
      </c>
      <c r="X175" s="260">
        <v>0.84574699571416379</v>
      </c>
      <c r="Y175" s="246">
        <v>0.87714470068114681</v>
      </c>
      <c r="Z175" s="247">
        <v>0.90671917038463878</v>
      </c>
      <c r="AA175" s="248"/>
      <c r="AB175" s="248"/>
      <c r="AC175" s="248"/>
      <c r="AD175" s="258"/>
      <c r="AE175" s="639" t="s">
        <v>540</v>
      </c>
      <c r="AF175" s="2"/>
      <c r="AG175" s="2"/>
      <c r="AH175" s="2"/>
      <c r="AI175" s="2"/>
      <c r="AJ175" s="2"/>
      <c r="AK175" s="2"/>
      <c r="AL175" s="2"/>
      <c r="AM175" s="2"/>
      <c r="AN175" s="262"/>
      <c r="AO175" s="263"/>
      <c r="AP175" s="264"/>
      <c r="AQ175" s="264"/>
      <c r="AR175" s="153"/>
      <c r="AS175" s="153"/>
      <c r="AT175" s="2"/>
      <c r="AU175" s="2"/>
      <c r="AV175" s="2"/>
    </row>
    <row r="176" spans="1:48">
      <c r="A176" s="235" t="s">
        <v>164</v>
      </c>
      <c r="B176" s="254">
        <v>3929141</v>
      </c>
      <c r="C176" s="237">
        <v>1.5835295180888687</v>
      </c>
      <c r="D176" s="238">
        <v>115.53876379447077</v>
      </c>
      <c r="E176" s="238">
        <v>108.05326418045608</v>
      </c>
      <c r="F176" s="255">
        <v>-5.6059487200525968</v>
      </c>
      <c r="G176" s="240"/>
      <c r="H176" s="240"/>
      <c r="I176" s="241">
        <v>18750.169503132402</v>
      </c>
      <c r="J176" s="242">
        <v>1</v>
      </c>
      <c r="K176" s="257">
        <v>1.9101788162843363</v>
      </c>
      <c r="L176" s="257">
        <v>2.2682735066103814</v>
      </c>
      <c r="M176" s="257">
        <v>1.8653645084725929</v>
      </c>
      <c r="N176" s="257">
        <v>1.919803554148604</v>
      </c>
      <c r="O176" s="257">
        <v>1.7788420636500337</v>
      </c>
      <c r="P176" s="257">
        <v>2.0586744016285357</v>
      </c>
      <c r="Q176" s="257">
        <v>2.1797904457467592</v>
      </c>
      <c r="R176" s="257">
        <v>2.0917974009989537</v>
      </c>
      <c r="S176" s="237">
        <v>2.1060245881374082</v>
      </c>
      <c r="T176" s="237">
        <v>2.4139117789762938</v>
      </c>
      <c r="U176" s="237">
        <v>2.529021081583624</v>
      </c>
      <c r="V176" s="237">
        <v>2.7405522953824559</v>
      </c>
      <c r="W176" s="245">
        <v>2.6914111237335931</v>
      </c>
      <c r="X176" s="245">
        <v>2.7207899344217581</v>
      </c>
      <c r="Y176" s="246">
        <v>2.7768961087560116</v>
      </c>
      <c r="Z176" s="247">
        <v>2.7779526713548917</v>
      </c>
      <c r="AA176" s="248"/>
      <c r="AB176" s="248"/>
      <c r="AC176" s="248"/>
      <c r="AD176" s="258"/>
      <c r="AE176" s="639"/>
      <c r="AF176" s="2"/>
      <c r="AG176" s="2"/>
      <c r="AH176" s="2"/>
      <c r="AI176" s="2"/>
      <c r="AJ176" s="2"/>
      <c r="AK176" s="2"/>
      <c r="AL176" s="2"/>
      <c r="AM176" s="2"/>
      <c r="AN176" s="262"/>
      <c r="AO176" s="263"/>
      <c r="AP176" s="264"/>
      <c r="AQ176" s="264"/>
      <c r="AR176" s="153"/>
      <c r="AS176" s="153"/>
      <c r="AT176" s="2"/>
      <c r="AU176" s="2"/>
      <c r="AV176" s="2"/>
    </row>
    <row r="177" spans="1:48">
      <c r="A177" s="235" t="s">
        <v>224</v>
      </c>
      <c r="B177" s="254">
        <v>7619321</v>
      </c>
      <c r="C177" s="237">
        <v>0.48219109706212648</v>
      </c>
      <c r="D177" s="238">
        <v>80.344905788453403</v>
      </c>
      <c r="E177" s="238">
        <v>110.41812793282291</v>
      </c>
      <c r="F177" s="255">
        <v>-31.464325721843302</v>
      </c>
      <c r="G177" s="240"/>
      <c r="H177" s="240"/>
      <c r="I177" s="241">
        <v>2457.3355243354813</v>
      </c>
      <c r="J177" s="242"/>
      <c r="K177" s="257">
        <v>0.49566481598332429</v>
      </c>
      <c r="L177" s="257">
        <v>0.58155196010763976</v>
      </c>
      <c r="M177" s="257">
        <v>0.6163610389996329</v>
      </c>
      <c r="N177" s="257">
        <v>0.68025462892267219</v>
      </c>
      <c r="O177" s="257">
        <v>0.75499995959628607</v>
      </c>
      <c r="P177" s="257">
        <v>0.71992975083396238</v>
      </c>
      <c r="Q177" s="257">
        <v>0.69036095621695281</v>
      </c>
      <c r="R177" s="257">
        <v>0.95737686439231806</v>
      </c>
      <c r="S177" s="237">
        <v>0.73277008415711464</v>
      </c>
      <c r="T177" s="237">
        <v>0.7603000926678557</v>
      </c>
      <c r="U177" s="237">
        <v>0.68062744495559491</v>
      </c>
      <c r="V177" s="237">
        <v>0.74628419356073528</v>
      </c>
      <c r="W177" s="245">
        <v>0.69543010564832064</v>
      </c>
      <c r="X177" s="260">
        <v>0.83016786192765402</v>
      </c>
      <c r="Y177" s="246">
        <v>0.86970884843515062</v>
      </c>
      <c r="Z177" s="247">
        <v>0.86377673886598927</v>
      </c>
      <c r="AA177" s="248"/>
      <c r="AB177" s="248"/>
      <c r="AC177" s="248"/>
      <c r="AD177" s="258"/>
      <c r="AE177" s="639"/>
      <c r="AF177" s="2"/>
      <c r="AG177" s="2"/>
      <c r="AH177" s="2"/>
      <c r="AI177" s="2"/>
      <c r="AJ177" s="2"/>
      <c r="AK177" s="2"/>
      <c r="AL177" s="2"/>
      <c r="AM177" s="2"/>
      <c r="AN177" s="262"/>
      <c r="AO177" s="263"/>
      <c r="AP177" s="264"/>
      <c r="AQ177" s="264"/>
      <c r="AR177" s="153"/>
      <c r="AS177" s="153"/>
      <c r="AT177" s="2"/>
      <c r="AU177" s="2"/>
      <c r="AV177" s="2"/>
    </row>
    <row r="178" spans="1:48">
      <c r="A178" s="235" t="s">
        <v>271</v>
      </c>
      <c r="B178" s="254">
        <v>6639123</v>
      </c>
      <c r="C178" s="237">
        <v>0.71377813543527369</v>
      </c>
      <c r="D178" s="238">
        <v>100.02268623293755</v>
      </c>
      <c r="E178" s="238">
        <v>185.25615378282703</v>
      </c>
      <c r="F178" s="255">
        <v>-14.616410982613488</v>
      </c>
      <c r="G178" s="240"/>
      <c r="H178" s="240"/>
      <c r="I178" s="241">
        <v>8062.9754542867486</v>
      </c>
      <c r="J178" s="242"/>
      <c r="K178" s="257">
        <v>0.69511417101806383</v>
      </c>
      <c r="L178" s="257">
        <v>0.70614995491642196</v>
      </c>
      <c r="M178" s="257">
        <v>0.70704378505304877</v>
      </c>
      <c r="N178" s="257">
        <v>0.72522783734799257</v>
      </c>
      <c r="O178" s="257">
        <v>0.71625960641277253</v>
      </c>
      <c r="P178" s="257">
        <v>0.66066510648878352</v>
      </c>
      <c r="Q178" s="257">
        <v>0.67701945180158352</v>
      </c>
      <c r="R178" s="257">
        <v>0.6927390482320287</v>
      </c>
      <c r="S178" s="237">
        <v>0.735571298190828</v>
      </c>
      <c r="T178" s="237">
        <v>0.73664502393744491</v>
      </c>
      <c r="U178" s="237">
        <v>0.82013862754447475</v>
      </c>
      <c r="V178" s="237">
        <v>0.84471944685556166</v>
      </c>
      <c r="W178" s="245">
        <v>0.81560556073039059</v>
      </c>
      <c r="X178" s="260">
        <v>0.7684253555200552</v>
      </c>
      <c r="Y178" s="246">
        <v>0.77549275129173001</v>
      </c>
      <c r="Z178" s="247">
        <v>0.78148563845548447</v>
      </c>
      <c r="AA178" s="248"/>
      <c r="AB178" s="248"/>
      <c r="AC178" s="248"/>
      <c r="AD178" s="258"/>
      <c r="AE178" s="639" t="s">
        <v>540</v>
      </c>
      <c r="AF178" s="2"/>
      <c r="AG178" s="2"/>
      <c r="AH178" s="2"/>
      <c r="AI178" s="2"/>
      <c r="AJ178" s="2"/>
      <c r="AK178" s="2"/>
      <c r="AL178" s="2"/>
      <c r="AM178" s="2"/>
      <c r="AN178" s="262"/>
      <c r="AO178" s="263"/>
      <c r="AP178" s="264"/>
      <c r="AQ178" s="264"/>
      <c r="AR178" s="153"/>
      <c r="AS178" s="153"/>
      <c r="AT178" s="2"/>
      <c r="AU178" s="2"/>
      <c r="AV178" s="2"/>
    </row>
    <row r="179" spans="1:48">
      <c r="A179" s="235" t="s">
        <v>202</v>
      </c>
      <c r="B179" s="254">
        <v>31376670</v>
      </c>
      <c r="C179" s="237">
        <v>1.0120469726012526</v>
      </c>
      <c r="D179" s="238">
        <v>103.39126710897149</v>
      </c>
      <c r="E179" s="238">
        <v>89.436733349798303</v>
      </c>
      <c r="F179" s="255">
        <v>-4.6458602571945953</v>
      </c>
      <c r="G179" s="240"/>
      <c r="H179" s="240"/>
      <c r="I179" s="241">
        <v>11099.811151649459</v>
      </c>
      <c r="J179" s="242"/>
      <c r="K179" s="257">
        <v>1.1681309672533631</v>
      </c>
      <c r="L179" s="257">
        <v>1.0335682881349304</v>
      </c>
      <c r="M179" s="257">
        <v>1.0211805268003493</v>
      </c>
      <c r="N179" s="257">
        <v>0.97850892226024777</v>
      </c>
      <c r="O179" s="257">
        <v>1.1685275663409793</v>
      </c>
      <c r="P179" s="257">
        <v>1.3438892568258505</v>
      </c>
      <c r="Q179" s="257">
        <v>1.2468106034363271</v>
      </c>
      <c r="R179" s="257">
        <v>1.5169988316448924</v>
      </c>
      <c r="S179" s="237">
        <v>1.4308278514162116</v>
      </c>
      <c r="T179" s="237">
        <v>1.7813660594775529</v>
      </c>
      <c r="U179" s="237">
        <v>1.9591298920896569</v>
      </c>
      <c r="V179" s="237">
        <v>1.6664120174364887</v>
      </c>
      <c r="W179" s="245">
        <v>1.806318878808312</v>
      </c>
      <c r="X179" s="260">
        <v>1.8683540876416032</v>
      </c>
      <c r="Y179" s="246">
        <v>1.8796058782126308</v>
      </c>
      <c r="Z179" s="247">
        <v>1.923624639103094</v>
      </c>
      <c r="AA179" s="248"/>
      <c r="AB179" s="248"/>
      <c r="AC179" s="248"/>
      <c r="AD179" s="258"/>
      <c r="AE179" s="639"/>
      <c r="AF179" s="2"/>
      <c r="AG179" s="2"/>
      <c r="AH179" s="2"/>
      <c r="AI179" s="2"/>
      <c r="AJ179" s="2"/>
      <c r="AK179" s="2"/>
      <c r="AL179" s="2"/>
      <c r="AM179" s="2"/>
      <c r="AN179" s="262"/>
      <c r="AO179" s="263"/>
      <c r="AP179" s="264"/>
      <c r="AQ179" s="264"/>
      <c r="AR179" s="153"/>
      <c r="AS179" s="153"/>
      <c r="AT179" s="2"/>
      <c r="AU179" s="2"/>
      <c r="AV179" s="2"/>
    </row>
    <row r="180" spans="1:48">
      <c r="A180" s="235" t="s">
        <v>272</v>
      </c>
      <c r="B180" s="254">
        <v>100699395</v>
      </c>
      <c r="C180" s="237">
        <v>0.82014778950950684</v>
      </c>
      <c r="D180" s="238">
        <v>105.4342477178335</v>
      </c>
      <c r="E180" s="238">
        <v>59.915781674487526</v>
      </c>
      <c r="F180" s="255">
        <v>5.1248594520727524</v>
      </c>
      <c r="G180" s="240"/>
      <c r="H180" s="240"/>
      <c r="I180" s="241">
        <v>6362.8414383136269</v>
      </c>
      <c r="J180" s="242"/>
      <c r="K180" s="257">
        <v>0.93988081724372707</v>
      </c>
      <c r="L180" s="257">
        <v>0.89182932415878136</v>
      </c>
      <c r="M180" s="257">
        <v>0.87680670857706788</v>
      </c>
      <c r="N180" s="257">
        <v>0.86142164993201176</v>
      </c>
      <c r="O180" s="257">
        <v>0.87480795986592741</v>
      </c>
      <c r="P180" s="257">
        <v>0.86800622506910818</v>
      </c>
      <c r="Q180" s="257">
        <v>0.77217948911589285</v>
      </c>
      <c r="R180" s="257">
        <v>0.81055215241394452</v>
      </c>
      <c r="S180" s="237">
        <v>0.87261171079496835</v>
      </c>
      <c r="T180" s="237">
        <v>0.84573331706275212</v>
      </c>
      <c r="U180" s="237">
        <v>0.91199390981634754</v>
      </c>
      <c r="V180" s="237">
        <v>0.90489926200222182</v>
      </c>
      <c r="W180" s="245">
        <v>0.95029303150112865</v>
      </c>
      <c r="X180" s="260">
        <v>1.0060149012916413</v>
      </c>
      <c r="Y180" s="246">
        <v>1.0510146397675997</v>
      </c>
      <c r="Z180" s="247">
        <v>1.1249679066757128</v>
      </c>
      <c r="AA180" s="248"/>
      <c r="AB180" s="248"/>
      <c r="AC180" s="248"/>
      <c r="AD180" s="258"/>
      <c r="AE180" s="639" t="s">
        <v>540</v>
      </c>
      <c r="AF180" s="2"/>
      <c r="AG180" s="2"/>
      <c r="AH180" s="2"/>
      <c r="AI180" s="2"/>
      <c r="AJ180" s="2"/>
      <c r="AK180" s="2"/>
      <c r="AL180" s="2"/>
      <c r="AM180" s="2"/>
      <c r="AN180" s="262"/>
      <c r="AO180" s="263"/>
      <c r="AP180" s="264"/>
      <c r="AQ180" s="264"/>
      <c r="AR180" s="153"/>
      <c r="AS180" s="153"/>
      <c r="AT180" s="2"/>
      <c r="AU180" s="2"/>
      <c r="AV180" s="2"/>
    </row>
    <row r="181" spans="1:48">
      <c r="A181" s="235" t="s">
        <v>128</v>
      </c>
      <c r="B181" s="254">
        <v>37999494</v>
      </c>
      <c r="C181" s="237">
        <v>8.9901950957349577</v>
      </c>
      <c r="D181" s="238">
        <v>119.19732176001965</v>
      </c>
      <c r="E181" s="238">
        <v>127.44965835185643</v>
      </c>
      <c r="F181" s="255">
        <v>1.9789451017092281</v>
      </c>
      <c r="G181" s="240"/>
      <c r="H181" s="240"/>
      <c r="I181" s="241">
        <v>23559.021258368859</v>
      </c>
      <c r="J181" s="242"/>
      <c r="K181" s="257">
        <v>7.8163984391599604</v>
      </c>
      <c r="L181" s="257">
        <v>7.8706678997395843</v>
      </c>
      <c r="M181" s="257">
        <v>7.7057317058241974</v>
      </c>
      <c r="N181" s="257">
        <v>7.9049495911091263</v>
      </c>
      <c r="O181" s="257">
        <v>7.9661932718321111</v>
      </c>
      <c r="P181" s="257">
        <v>7.9205415265038832</v>
      </c>
      <c r="Q181" s="257">
        <v>8.3552563683844063</v>
      </c>
      <c r="R181" s="257">
        <v>8.237439114220777</v>
      </c>
      <c r="S181" s="237">
        <v>8.2514039917211885</v>
      </c>
      <c r="T181" s="237">
        <v>7.7945323555605253</v>
      </c>
      <c r="U181" s="237">
        <v>8.3065755895847193</v>
      </c>
      <c r="V181" s="237">
        <v>8.3213625319221904</v>
      </c>
      <c r="W181" s="245">
        <v>7.8741536042563354</v>
      </c>
      <c r="X181" s="245">
        <v>7.9412263806422025</v>
      </c>
      <c r="Y181" s="246">
        <v>7.5353267079848401</v>
      </c>
      <c r="Z181" s="247">
        <v>7.6692509744894988</v>
      </c>
      <c r="AA181" s="248"/>
      <c r="AB181" s="248"/>
      <c r="AC181" s="248"/>
      <c r="AD181" s="258"/>
      <c r="AE181" s="639"/>
      <c r="AF181" s="2"/>
      <c r="AG181" s="2"/>
      <c r="AH181" s="2"/>
      <c r="AI181" s="2"/>
      <c r="AJ181" s="2"/>
      <c r="AK181" s="2"/>
      <c r="AL181" s="2"/>
      <c r="AM181" s="2"/>
      <c r="AN181" s="262"/>
      <c r="AO181" s="263"/>
      <c r="AP181" s="264"/>
      <c r="AQ181" s="264"/>
      <c r="AR181" s="153"/>
      <c r="AS181" s="153"/>
      <c r="AT181" s="2"/>
      <c r="AU181" s="2"/>
      <c r="AV181" s="2"/>
    </row>
    <row r="182" spans="1:48">
      <c r="A182" s="235" t="s">
        <v>113</v>
      </c>
      <c r="B182" s="254">
        <v>10348648</v>
      </c>
      <c r="C182" s="237">
        <v>5.0390913977485132</v>
      </c>
      <c r="D182" s="238">
        <v>127.02637906377466</v>
      </c>
      <c r="E182" s="238">
        <v>147.62846793446943</v>
      </c>
      <c r="F182" s="255">
        <v>-2.160435752458481</v>
      </c>
      <c r="G182" s="240"/>
      <c r="H182" s="240"/>
      <c r="I182" s="241">
        <v>27728.4229880864</v>
      </c>
      <c r="J182" s="242">
        <v>8</v>
      </c>
      <c r="K182" s="257">
        <v>6.0914158721495584</v>
      </c>
      <c r="L182" s="257">
        <v>6.0510834894538323</v>
      </c>
      <c r="M182" s="257">
        <v>6.4048425515260563</v>
      </c>
      <c r="N182" s="257">
        <v>5.8483471511750702</v>
      </c>
      <c r="O182" s="257">
        <v>6.0182102757753073</v>
      </c>
      <c r="P182" s="257">
        <v>6.2100808029453516</v>
      </c>
      <c r="Q182" s="257">
        <v>5.6800543760064359</v>
      </c>
      <c r="R182" s="257">
        <v>5.7005403793468323</v>
      </c>
      <c r="S182" s="237">
        <v>5.2640920871093559</v>
      </c>
      <c r="T182" s="237">
        <v>5.122130094044925</v>
      </c>
      <c r="U182" s="237">
        <v>4.5490280050316372</v>
      </c>
      <c r="V182" s="237">
        <v>4.5071368763236963</v>
      </c>
      <c r="W182" s="245">
        <v>4.3770030254371823</v>
      </c>
      <c r="X182" s="245">
        <v>4.4203614797134438</v>
      </c>
      <c r="Y182" s="246">
        <v>4.3832157278068742</v>
      </c>
      <c r="Z182" s="247">
        <v>4.7362703872075373</v>
      </c>
      <c r="AA182" s="248"/>
      <c r="AB182" s="248"/>
      <c r="AC182" s="248"/>
      <c r="AD182" s="258"/>
      <c r="AE182" s="639"/>
      <c r="AF182" s="2"/>
      <c r="AG182" s="2"/>
      <c r="AH182" s="2"/>
      <c r="AI182" s="2"/>
      <c r="AJ182" s="2"/>
      <c r="AK182" s="2"/>
      <c r="AL182" s="2"/>
      <c r="AM182" s="2"/>
      <c r="AN182" s="262"/>
      <c r="AO182" s="263"/>
      <c r="AP182" s="264"/>
      <c r="AQ182" s="264"/>
      <c r="AR182" s="153"/>
      <c r="AS182" s="153"/>
      <c r="AT182" s="2"/>
      <c r="AU182" s="2"/>
      <c r="AV182" s="2"/>
    </row>
    <row r="183" spans="1:48">
      <c r="A183" s="235" t="s">
        <v>33</v>
      </c>
      <c r="B183" s="254">
        <v>2235355</v>
      </c>
      <c r="C183" s="237">
        <v>55.052893945974304</v>
      </c>
      <c r="D183" s="238">
        <v>94.469296816982478</v>
      </c>
      <c r="E183" s="238">
        <v>144.54680167942703</v>
      </c>
      <c r="F183" s="255">
        <v>5.5199525804184829E-2</v>
      </c>
      <c r="G183" s="240"/>
      <c r="H183" s="240"/>
      <c r="I183" s="256">
        <v>123195.60653011693</v>
      </c>
      <c r="J183" s="242"/>
      <c r="K183" s="257">
        <v>58.474291982684392</v>
      </c>
      <c r="L183" s="257">
        <v>67.397014925373128</v>
      </c>
      <c r="M183" s="257">
        <v>64.427322080493326</v>
      </c>
      <c r="N183" s="257">
        <v>62.0916570008905</v>
      </c>
      <c r="O183" s="257">
        <v>58.611307806626456</v>
      </c>
      <c r="P183" s="257">
        <v>60.835803489922618</v>
      </c>
      <c r="Q183" s="257">
        <v>64.165074945773569</v>
      </c>
      <c r="R183" s="257">
        <v>53.628835706197435</v>
      </c>
      <c r="S183" s="237">
        <v>46.646713157019413</v>
      </c>
      <c r="T183" s="237">
        <v>43.468739296270435</v>
      </c>
      <c r="U183" s="237">
        <v>41.097512167851498</v>
      </c>
      <c r="V183" s="237">
        <v>42.179216631145508</v>
      </c>
      <c r="W183" s="245">
        <v>46.659273753438143</v>
      </c>
      <c r="X183" s="245">
        <v>40.429252915354773</v>
      </c>
      <c r="Y183" s="246">
        <v>37.231630962710902</v>
      </c>
      <c r="Z183" s="247">
        <v>40.624472503698073</v>
      </c>
      <c r="AA183" s="248"/>
      <c r="AB183" s="248"/>
      <c r="AC183" s="248"/>
      <c r="AD183" s="258"/>
      <c r="AE183" s="639" t="s">
        <v>539</v>
      </c>
      <c r="AF183" s="2"/>
      <c r="AG183" s="2"/>
      <c r="AH183" s="2"/>
      <c r="AI183" s="2"/>
      <c r="AJ183" s="2"/>
      <c r="AK183" s="2"/>
      <c r="AL183" s="2"/>
      <c r="AM183" s="2"/>
      <c r="AN183" s="262"/>
      <c r="AO183" s="263"/>
      <c r="AP183" s="264"/>
      <c r="AQ183" s="264"/>
      <c r="AR183" s="153"/>
      <c r="AS183" s="153"/>
      <c r="AT183" s="2"/>
      <c r="AU183" s="2"/>
      <c r="AV183" s="2"/>
    </row>
    <row r="184" spans="1:48">
      <c r="A184" s="235" t="s">
        <v>406</v>
      </c>
      <c r="B184" s="254">
        <v>858166</v>
      </c>
      <c r="C184" s="278"/>
      <c r="D184" s="259"/>
      <c r="E184" s="238">
        <v>27.45122252408002</v>
      </c>
      <c r="F184" s="255">
        <v>0.40000000000000036</v>
      </c>
      <c r="G184" s="255"/>
      <c r="H184" s="255"/>
      <c r="I184" s="261"/>
      <c r="J184" s="242"/>
      <c r="K184" s="279"/>
      <c r="L184" s="279"/>
      <c r="M184" s="279"/>
      <c r="N184" s="279"/>
      <c r="O184" s="279"/>
      <c r="P184" s="279"/>
      <c r="Q184" s="279"/>
      <c r="R184" s="279"/>
      <c r="S184" s="278"/>
      <c r="T184" s="278"/>
      <c r="U184" s="278"/>
      <c r="V184" s="278"/>
      <c r="W184" s="280"/>
      <c r="X184" s="281"/>
      <c r="Y184" s="282"/>
      <c r="Z184" s="283"/>
      <c r="AA184" s="248"/>
      <c r="AB184" s="248"/>
      <c r="AC184" s="248"/>
      <c r="AD184" s="258"/>
      <c r="AE184" s="639" t="s">
        <v>496</v>
      </c>
      <c r="AF184" s="2"/>
      <c r="AG184" s="2"/>
      <c r="AH184" s="2"/>
      <c r="AI184" s="2"/>
      <c r="AJ184" s="2"/>
      <c r="AK184" s="2"/>
      <c r="AL184" s="2"/>
      <c r="AM184" s="2"/>
      <c r="AN184" s="262"/>
      <c r="AO184" s="263"/>
      <c r="AP184" s="264"/>
      <c r="AQ184" s="264"/>
      <c r="AR184" s="153"/>
      <c r="AS184" s="153"/>
      <c r="AT184" s="2"/>
      <c r="AU184" s="2"/>
      <c r="AV184" s="2"/>
    </row>
    <row r="185" spans="1:48">
      <c r="A185" s="235" t="s">
        <v>188</v>
      </c>
      <c r="B185" s="254">
        <v>19832389</v>
      </c>
      <c r="C185" s="237">
        <v>5.3379796389804337</v>
      </c>
      <c r="D185" s="238">
        <v>102.82399966590891</v>
      </c>
      <c r="E185" s="238">
        <v>98.997447929529926</v>
      </c>
      <c r="F185" s="255">
        <v>2.3116714791954038</v>
      </c>
      <c r="G185" s="255">
        <v>2.1975886697823955E-2</v>
      </c>
      <c r="H185" s="255">
        <v>9.2474079463782222E-2</v>
      </c>
      <c r="I185" s="241">
        <v>19144.521526199511</v>
      </c>
      <c r="J185" s="242"/>
      <c r="K185" s="257">
        <v>4.037213076646581</v>
      </c>
      <c r="L185" s="257">
        <v>4.362635951521713</v>
      </c>
      <c r="M185" s="257">
        <v>4.4710570803353962</v>
      </c>
      <c r="N185" s="257">
        <v>4.6805559534049879</v>
      </c>
      <c r="O185" s="257">
        <v>4.5136118511181467</v>
      </c>
      <c r="P185" s="257">
        <v>4.5206041271247681</v>
      </c>
      <c r="Q185" s="257">
        <v>4.8724802017197515</v>
      </c>
      <c r="R185" s="257">
        <v>4.8625285411824812</v>
      </c>
      <c r="S185" s="237">
        <v>4.6541539472803297</v>
      </c>
      <c r="T185" s="237">
        <v>3.991500375083092</v>
      </c>
      <c r="U185" s="237">
        <v>3.9128519167233295</v>
      </c>
      <c r="V185" s="237">
        <v>4.2091158776401754</v>
      </c>
      <c r="W185" s="245">
        <v>4.0709822273218688</v>
      </c>
      <c r="X185" s="245">
        <v>3.5368117394517622</v>
      </c>
      <c r="Y185" s="246">
        <v>3.5443435077555714</v>
      </c>
      <c r="Z185" s="247">
        <v>3.6397581810421125</v>
      </c>
      <c r="AA185" s="248"/>
      <c r="AB185" s="248"/>
      <c r="AC185" s="248"/>
      <c r="AD185" s="258"/>
      <c r="AE185" s="639"/>
      <c r="AF185" s="2"/>
      <c r="AG185" s="2"/>
      <c r="AH185" s="2"/>
      <c r="AI185" s="2"/>
      <c r="AJ185" s="2"/>
      <c r="AK185" s="2"/>
      <c r="AL185" s="2"/>
      <c r="AM185" s="2"/>
      <c r="AN185" s="262"/>
      <c r="AO185" s="263"/>
      <c r="AP185" s="264"/>
      <c r="AQ185" s="264"/>
      <c r="AR185" s="153"/>
      <c r="AS185" s="153"/>
      <c r="AT185" s="2"/>
      <c r="AU185" s="2"/>
      <c r="AV185" s="2"/>
    </row>
    <row r="186" spans="1:48">
      <c r="A186" s="235" t="s">
        <v>93</v>
      </c>
      <c r="B186" s="254">
        <v>144096812</v>
      </c>
      <c r="C186" s="237">
        <v>12.192208804131413</v>
      </c>
      <c r="D186" s="238">
        <v>109.38872925487637</v>
      </c>
      <c r="E186" s="238">
        <v>112.06697126862599</v>
      </c>
      <c r="F186" s="255">
        <v>2.3210512407827975</v>
      </c>
      <c r="G186" s="255">
        <v>0.17543392340018468</v>
      </c>
      <c r="H186" s="255">
        <v>0.25597204110975091</v>
      </c>
      <c r="I186" s="241">
        <v>22643.942705210822</v>
      </c>
      <c r="J186" s="242">
        <v>4</v>
      </c>
      <c r="K186" s="257">
        <v>10.618426406835734</v>
      </c>
      <c r="L186" s="257">
        <v>10.660874521478974</v>
      </c>
      <c r="M186" s="257">
        <v>10.70713426473665</v>
      </c>
      <c r="N186" s="257">
        <v>11.081574138843582</v>
      </c>
      <c r="O186" s="257">
        <v>11.111529107827804</v>
      </c>
      <c r="P186" s="257">
        <v>11.244322072628911</v>
      </c>
      <c r="Q186" s="257">
        <v>11.659575472349688</v>
      </c>
      <c r="R186" s="257">
        <v>11.662907248794944</v>
      </c>
      <c r="S186" s="237">
        <v>12.004677350484982</v>
      </c>
      <c r="T186" s="237">
        <v>11.014837531432324</v>
      </c>
      <c r="U186" s="237">
        <v>11.716227032839308</v>
      </c>
      <c r="V186" s="237">
        <v>12.35741596084881</v>
      </c>
      <c r="W186" s="245">
        <v>12.807858477857479</v>
      </c>
      <c r="X186" s="245">
        <v>12.45661708933307</v>
      </c>
      <c r="Y186" s="246">
        <v>12.432147126442647</v>
      </c>
      <c r="Z186" s="247">
        <v>11.987287738592116</v>
      </c>
      <c r="AA186" s="248"/>
      <c r="AB186" s="248"/>
      <c r="AC186" s="248"/>
      <c r="AD186" s="258"/>
      <c r="AE186" s="639"/>
      <c r="AF186" s="2"/>
      <c r="AG186" s="2"/>
      <c r="AH186" s="2"/>
      <c r="AI186" s="2"/>
      <c r="AJ186" s="2"/>
      <c r="AK186" s="2"/>
      <c r="AL186" s="2"/>
      <c r="AM186" s="2"/>
      <c r="AN186" s="262"/>
      <c r="AO186" s="263"/>
      <c r="AP186" s="264"/>
      <c r="AQ186" s="264"/>
      <c r="AR186" s="153"/>
      <c r="AS186" s="153"/>
      <c r="AT186" s="2"/>
      <c r="AU186" s="2"/>
      <c r="AV186" s="2"/>
    </row>
    <row r="187" spans="1:48">
      <c r="A187" s="235" t="s">
        <v>273</v>
      </c>
      <c r="B187" s="254">
        <v>11609666</v>
      </c>
      <c r="C187" s="237">
        <v>7.4321939714522875E-2</v>
      </c>
      <c r="D187" s="238">
        <v>76.399375197415011</v>
      </c>
      <c r="E187" s="238">
        <v>53.267720424796245</v>
      </c>
      <c r="F187" s="255">
        <v>6.6000000000000005</v>
      </c>
      <c r="G187" s="240"/>
      <c r="H187" s="240"/>
      <c r="I187" s="241">
        <v>1552.846982473706</v>
      </c>
      <c r="J187" s="242"/>
      <c r="K187" s="257">
        <v>6.5772154265679797E-2</v>
      </c>
      <c r="L187" s="257">
        <v>6.3785903733086582E-2</v>
      </c>
      <c r="M187" s="257">
        <v>6.2217847017500466E-2</v>
      </c>
      <c r="N187" s="257">
        <v>5.9896374464699066E-2</v>
      </c>
      <c r="O187" s="257">
        <v>5.9759726971116416E-2</v>
      </c>
      <c r="P187" s="257">
        <v>5.8570440585997481E-2</v>
      </c>
      <c r="Q187" s="257">
        <v>5.7156717210984129E-2</v>
      </c>
      <c r="R187" s="257">
        <v>5.874096872688489E-2</v>
      </c>
      <c r="S187" s="237">
        <v>5.5615849910064435E-2</v>
      </c>
      <c r="T187" s="237">
        <v>5.7383670600525072E-2</v>
      </c>
      <c r="U187" s="237">
        <v>5.730745762273879E-2</v>
      </c>
      <c r="V187" s="237">
        <v>6.2822759476713189E-2</v>
      </c>
      <c r="W187" s="245">
        <v>6.8081739058087246E-2</v>
      </c>
      <c r="X187" s="260">
        <v>7.2101927271791766E-2</v>
      </c>
      <c r="Y187" s="246">
        <v>6.9671245657941416E-2</v>
      </c>
      <c r="Z187" s="247">
        <v>6.9504171299918399E-2</v>
      </c>
      <c r="AA187" s="248"/>
      <c r="AB187" s="248"/>
      <c r="AC187" s="248"/>
      <c r="AD187" s="258"/>
      <c r="AE187" s="639" t="s">
        <v>540</v>
      </c>
      <c r="AF187" s="2"/>
      <c r="AG187" s="2"/>
      <c r="AH187" s="2"/>
      <c r="AI187" s="2"/>
      <c r="AJ187" s="2"/>
      <c r="AK187" s="2"/>
      <c r="AL187" s="2"/>
      <c r="AM187" s="2"/>
      <c r="AN187" s="262"/>
      <c r="AO187" s="263"/>
      <c r="AP187" s="264"/>
      <c r="AQ187" s="264"/>
      <c r="AR187" s="153"/>
      <c r="AS187" s="153"/>
      <c r="AT187" s="2"/>
      <c r="AU187" s="2"/>
      <c r="AV187" s="2"/>
    </row>
    <row r="188" spans="1:48">
      <c r="A188" s="235" t="s">
        <v>407</v>
      </c>
      <c r="B188" s="254">
        <v>55572</v>
      </c>
      <c r="C188" s="278"/>
      <c r="D188" s="259"/>
      <c r="E188" s="238">
        <v>111.91652259817238</v>
      </c>
      <c r="F188" s="255">
        <v>0</v>
      </c>
      <c r="G188" s="255"/>
      <c r="H188" s="255"/>
      <c r="I188" s="241">
        <v>23305.455587330554</v>
      </c>
      <c r="J188" s="242"/>
      <c r="K188" s="279"/>
      <c r="L188" s="279"/>
      <c r="M188" s="279"/>
      <c r="N188" s="279"/>
      <c r="O188" s="279"/>
      <c r="P188" s="279"/>
      <c r="Q188" s="279"/>
      <c r="R188" s="279"/>
      <c r="S188" s="278"/>
      <c r="T188" s="278"/>
      <c r="U188" s="278"/>
      <c r="V188" s="278"/>
      <c r="W188" s="280"/>
      <c r="X188" s="281"/>
      <c r="Y188" s="282"/>
      <c r="Z188" s="283"/>
      <c r="AA188" s="248"/>
      <c r="AB188" s="248"/>
      <c r="AC188" s="248"/>
      <c r="AD188" s="258"/>
      <c r="AE188" s="639" t="s">
        <v>496</v>
      </c>
      <c r="AF188" s="2"/>
      <c r="AG188" s="2"/>
      <c r="AH188" s="2"/>
      <c r="AI188" s="2"/>
      <c r="AJ188" s="2"/>
      <c r="AK188" s="2"/>
      <c r="AL188" s="2"/>
      <c r="AM188" s="2"/>
      <c r="AN188" s="262"/>
      <c r="AO188" s="263"/>
      <c r="AP188" s="264"/>
      <c r="AQ188" s="264"/>
      <c r="AR188" s="153"/>
      <c r="AS188" s="153"/>
      <c r="AT188" s="2"/>
      <c r="AU188" s="2"/>
      <c r="AV188" s="2"/>
    </row>
    <row r="189" spans="1:48">
      <c r="A189" s="235" t="s">
        <v>408</v>
      </c>
      <c r="B189" s="254">
        <v>184999</v>
      </c>
      <c r="C189" s="278"/>
      <c r="D189" s="259"/>
      <c r="E189" s="238">
        <v>61.941220054334401</v>
      </c>
      <c r="F189" s="255">
        <v>-6.1071356412963134</v>
      </c>
      <c r="G189" s="255"/>
      <c r="H189" s="255"/>
      <c r="I189" s="241">
        <v>10858.513514064567</v>
      </c>
      <c r="J189" s="242"/>
      <c r="K189" s="279"/>
      <c r="L189" s="279"/>
      <c r="M189" s="279"/>
      <c r="N189" s="279"/>
      <c r="O189" s="279"/>
      <c r="P189" s="279"/>
      <c r="Q189" s="279"/>
      <c r="R189" s="279"/>
      <c r="S189" s="278"/>
      <c r="T189" s="278"/>
      <c r="U189" s="278"/>
      <c r="V189" s="278"/>
      <c r="W189" s="280"/>
      <c r="X189" s="281"/>
      <c r="Y189" s="282"/>
      <c r="Z189" s="283"/>
      <c r="AA189" s="248"/>
      <c r="AB189" s="248"/>
      <c r="AC189" s="248"/>
      <c r="AD189" s="258"/>
      <c r="AE189" s="639" t="s">
        <v>496</v>
      </c>
      <c r="AF189" s="2"/>
      <c r="AG189" s="2"/>
      <c r="AH189" s="2"/>
      <c r="AI189" s="2"/>
      <c r="AJ189" s="2"/>
      <c r="AK189" s="2"/>
      <c r="AL189" s="2"/>
      <c r="AM189" s="2"/>
      <c r="AN189" s="262"/>
      <c r="AO189" s="263"/>
      <c r="AP189" s="264"/>
      <c r="AQ189" s="264"/>
      <c r="AR189" s="153"/>
      <c r="AS189" s="153"/>
      <c r="AT189" s="2"/>
      <c r="AU189" s="2"/>
      <c r="AV189" s="2"/>
    </row>
    <row r="190" spans="1:48">
      <c r="A190" s="235" t="s">
        <v>409</v>
      </c>
      <c r="B190" s="254">
        <v>109462</v>
      </c>
      <c r="C190" s="278"/>
      <c r="D190" s="259"/>
      <c r="E190" s="259"/>
      <c r="F190" s="255">
        <v>5.1000000000000156</v>
      </c>
      <c r="G190" s="255"/>
      <c r="H190" s="255"/>
      <c r="I190" s="241">
        <v>10393.736431279243</v>
      </c>
      <c r="J190" s="242"/>
      <c r="K190" s="279"/>
      <c r="L190" s="279"/>
      <c r="M190" s="279"/>
      <c r="N190" s="279"/>
      <c r="O190" s="279"/>
      <c r="P190" s="279"/>
      <c r="Q190" s="279"/>
      <c r="R190" s="279"/>
      <c r="S190" s="278"/>
      <c r="T190" s="278"/>
      <c r="U190" s="278"/>
      <c r="V190" s="278"/>
      <c r="W190" s="280"/>
      <c r="X190" s="281"/>
      <c r="Y190" s="282"/>
      <c r="Z190" s="283"/>
      <c r="AA190" s="248"/>
      <c r="AB190" s="248"/>
      <c r="AC190" s="248"/>
      <c r="AD190" s="258"/>
      <c r="AE190" s="639" t="s">
        <v>496</v>
      </c>
      <c r="AF190" s="2"/>
      <c r="AG190" s="2"/>
      <c r="AH190" s="2"/>
      <c r="AI190" s="2"/>
      <c r="AJ190" s="2"/>
      <c r="AK190" s="2"/>
      <c r="AL190" s="2"/>
      <c r="AM190" s="2"/>
      <c r="AN190" s="262"/>
      <c r="AO190" s="263"/>
      <c r="AP190" s="264"/>
      <c r="AQ190" s="264"/>
      <c r="AR190" s="153"/>
      <c r="AS190" s="153"/>
      <c r="AT190" s="2"/>
      <c r="AU190" s="2"/>
      <c r="AV190" s="2"/>
    </row>
    <row r="191" spans="1:48">
      <c r="A191" s="235" t="s">
        <v>410</v>
      </c>
      <c r="B191" s="254">
        <v>193228</v>
      </c>
      <c r="C191" s="237">
        <v>0.76572275792373268</v>
      </c>
      <c r="D191" s="238">
        <v>104.02195373325218</v>
      </c>
      <c r="E191" s="238">
        <v>128.10570511237344</v>
      </c>
      <c r="F191" s="255">
        <v>14.507647833054579</v>
      </c>
      <c r="G191" s="255"/>
      <c r="H191" s="255"/>
      <c r="I191" s="241">
        <v>5678.8773922457922</v>
      </c>
      <c r="J191" s="242"/>
      <c r="K191" s="257">
        <v>0.79737019941127285</v>
      </c>
      <c r="L191" s="257">
        <v>0.81391149817448605</v>
      </c>
      <c r="M191" s="257">
        <v>0.80918727915194344</v>
      </c>
      <c r="N191" s="257">
        <v>0.84548928673942036</v>
      </c>
      <c r="O191" s="257">
        <v>0.90168573889504122</v>
      </c>
      <c r="P191" s="257">
        <v>0.93673024765461743</v>
      </c>
      <c r="Q191" s="257">
        <v>0.9712821419104003</v>
      </c>
      <c r="R191" s="257">
        <v>1.0253843874493793</v>
      </c>
      <c r="S191" s="237">
        <v>1.0386393371129525</v>
      </c>
      <c r="T191" s="237">
        <v>1.0712290200324852</v>
      </c>
      <c r="U191" s="237">
        <v>1.1029678168457606</v>
      </c>
      <c r="V191" s="237">
        <v>1.2510857155051911</v>
      </c>
      <c r="W191" s="245">
        <v>1.3383518350882209</v>
      </c>
      <c r="X191" s="260">
        <v>1.2509060349808288</v>
      </c>
      <c r="Y191" s="246">
        <v>1.3251109802750265</v>
      </c>
      <c r="Z191" s="247">
        <v>1.3296326784468646</v>
      </c>
      <c r="AA191" s="248"/>
      <c r="AB191" s="248"/>
      <c r="AC191" s="248"/>
      <c r="AD191" s="258"/>
      <c r="AE191" s="639" t="s">
        <v>497</v>
      </c>
      <c r="AF191" s="2"/>
      <c r="AG191" s="2"/>
      <c r="AH191" s="2"/>
      <c r="AI191" s="2"/>
      <c r="AJ191" s="2"/>
      <c r="AK191" s="2"/>
      <c r="AL191" s="2"/>
      <c r="AM191" s="2"/>
      <c r="AN191" s="262"/>
      <c r="AO191" s="263"/>
      <c r="AP191" s="264"/>
      <c r="AQ191" s="264"/>
      <c r="AR191" s="153"/>
      <c r="AS191" s="153"/>
      <c r="AT191" s="2"/>
      <c r="AU191" s="2"/>
      <c r="AV191" s="2"/>
    </row>
    <row r="192" spans="1:48">
      <c r="A192" s="235" t="s">
        <v>411</v>
      </c>
      <c r="B192" s="254">
        <v>190344</v>
      </c>
      <c r="C192" s="237">
        <v>0.38445131204793415</v>
      </c>
      <c r="D192" s="238">
        <v>92.781718146103401</v>
      </c>
      <c r="E192" s="238">
        <v>78.834280069152882</v>
      </c>
      <c r="F192" s="255">
        <v>-2.5000000000000022</v>
      </c>
      <c r="G192" s="240"/>
      <c r="H192" s="240"/>
      <c r="I192" s="241">
        <v>2815.6493602076148</v>
      </c>
      <c r="J192" s="242"/>
      <c r="K192" s="257">
        <v>0.34726313026741717</v>
      </c>
      <c r="L192" s="257">
        <v>0.36639214873966985</v>
      </c>
      <c r="M192" s="257">
        <v>0.40971450536394449</v>
      </c>
      <c r="N192" s="257">
        <v>0.45062415873514772</v>
      </c>
      <c r="O192" s="257">
        <v>0.48940774183207331</v>
      </c>
      <c r="P192" s="257">
        <v>0.50242252491086936</v>
      </c>
      <c r="Q192" s="257">
        <v>0.53819036427732081</v>
      </c>
      <c r="R192" s="257">
        <v>0.5264894042383047</v>
      </c>
      <c r="S192" s="237">
        <v>0.51512576790244202</v>
      </c>
      <c r="T192" s="237">
        <v>0.54785999665063756</v>
      </c>
      <c r="U192" s="237">
        <v>0.57893258426966288</v>
      </c>
      <c r="V192" s="237">
        <v>0.58742828349919263</v>
      </c>
      <c r="W192" s="245">
        <v>0.6363819726137917</v>
      </c>
      <c r="X192" s="260">
        <v>0.62276709835184718</v>
      </c>
      <c r="Y192" s="246">
        <v>0.60552331641848689</v>
      </c>
      <c r="Z192" s="247">
        <v>0.60622289057478285</v>
      </c>
      <c r="AA192" s="248"/>
      <c r="AB192" s="248"/>
      <c r="AC192" s="248"/>
      <c r="AD192" s="258"/>
      <c r="AE192" s="639" t="s">
        <v>497</v>
      </c>
      <c r="AF192" s="2"/>
      <c r="AG192" s="2"/>
      <c r="AH192" s="2"/>
      <c r="AI192" s="2"/>
      <c r="AJ192" s="2"/>
      <c r="AK192" s="2"/>
      <c r="AL192" s="2"/>
      <c r="AM192" s="2"/>
      <c r="AN192" s="262"/>
      <c r="AO192" s="263"/>
      <c r="AP192" s="264"/>
      <c r="AQ192" s="264"/>
      <c r="AR192" s="153"/>
      <c r="AS192" s="153"/>
      <c r="AT192" s="2"/>
      <c r="AU192" s="2"/>
      <c r="AV192" s="2"/>
    </row>
    <row r="193" spans="1:48">
      <c r="A193" s="235" t="s">
        <v>47</v>
      </c>
      <c r="B193" s="254">
        <v>31540372</v>
      </c>
      <c r="C193" s="237">
        <v>13.776757732426256</v>
      </c>
      <c r="D193" s="238">
        <v>104.83900339066822</v>
      </c>
      <c r="E193" s="238">
        <v>97.75714168107352</v>
      </c>
      <c r="F193" s="255">
        <v>1.7377482339972786E-2</v>
      </c>
      <c r="G193" s="240"/>
      <c r="H193" s="240"/>
      <c r="I193" s="256">
        <v>49781.642692859845</v>
      </c>
      <c r="J193" s="242"/>
      <c r="K193" s="257">
        <v>13.869138637114441</v>
      </c>
      <c r="L193" s="257">
        <v>13.4938074386527</v>
      </c>
      <c r="M193" s="257">
        <v>14.387616925316465</v>
      </c>
      <c r="N193" s="257">
        <v>13.999754001721131</v>
      </c>
      <c r="O193" s="257">
        <v>16.441532280274512</v>
      </c>
      <c r="P193" s="257">
        <v>16.056299820207773</v>
      </c>
      <c r="Q193" s="257">
        <v>17.009641150977455</v>
      </c>
      <c r="R193" s="257">
        <v>14.854614802402835</v>
      </c>
      <c r="S193" s="237">
        <v>16.072481750443725</v>
      </c>
      <c r="T193" s="237">
        <v>17.088379204123125</v>
      </c>
      <c r="U193" s="237">
        <v>18.516012963318357</v>
      </c>
      <c r="V193" s="237">
        <v>17.37917145765255</v>
      </c>
      <c r="W193" s="245">
        <v>19.173238230872091</v>
      </c>
      <c r="X193" s="245">
        <v>17.912818199605042</v>
      </c>
      <c r="Y193" s="246">
        <v>18.61548853321084</v>
      </c>
      <c r="Z193" s="247">
        <v>19.040102418142709</v>
      </c>
      <c r="AA193" s="248"/>
      <c r="AB193" s="248"/>
      <c r="AC193" s="248"/>
      <c r="AD193" s="258"/>
      <c r="AE193" s="639" t="s">
        <v>538</v>
      </c>
      <c r="AF193" s="2"/>
      <c r="AG193" s="2"/>
      <c r="AH193" s="2"/>
      <c r="AI193" s="2"/>
      <c r="AJ193" s="2"/>
      <c r="AK193" s="2"/>
      <c r="AL193" s="2"/>
      <c r="AM193" s="2"/>
      <c r="AN193" s="262"/>
      <c r="AO193" s="263"/>
      <c r="AP193" s="264"/>
      <c r="AQ193" s="264"/>
      <c r="AR193" s="153"/>
      <c r="AS193" s="153"/>
      <c r="AT193" s="2"/>
      <c r="AU193" s="2"/>
      <c r="AV193" s="2"/>
    </row>
    <row r="194" spans="1:48">
      <c r="A194" s="235" t="s">
        <v>274</v>
      </c>
      <c r="B194" s="254">
        <v>15129273</v>
      </c>
      <c r="C194" s="237">
        <v>0.41202137470637795</v>
      </c>
      <c r="D194" s="238">
        <v>83.921467596293326</v>
      </c>
      <c r="E194" s="238">
        <v>75.724829175928207</v>
      </c>
      <c r="F194" s="255">
        <v>-6.8436020186363082</v>
      </c>
      <c r="G194" s="240"/>
      <c r="H194" s="240"/>
      <c r="I194" s="241">
        <v>2264.0429225392959</v>
      </c>
      <c r="J194" s="242"/>
      <c r="K194" s="257">
        <v>0.39907761999347302</v>
      </c>
      <c r="L194" s="257">
        <v>0.42766857500011368</v>
      </c>
      <c r="M194" s="257">
        <v>0.43377820419296215</v>
      </c>
      <c r="N194" s="257">
        <v>0.46583893296556272</v>
      </c>
      <c r="O194" s="257">
        <v>0.4767502846717831</v>
      </c>
      <c r="P194" s="257">
        <v>0.5153468002556395</v>
      </c>
      <c r="Q194" s="257">
        <v>0.40822114915407359</v>
      </c>
      <c r="R194" s="257">
        <v>0.43516280680460911</v>
      </c>
      <c r="S194" s="237">
        <v>0.41614223992193433</v>
      </c>
      <c r="T194" s="237">
        <v>0.36402295919827204</v>
      </c>
      <c r="U194" s="237">
        <v>0.59724417874765445</v>
      </c>
      <c r="V194" s="237">
        <v>0.62598234049958668</v>
      </c>
      <c r="W194" s="245">
        <v>0.57379172935364509</v>
      </c>
      <c r="X194" s="260">
        <v>0.59181377790838241</v>
      </c>
      <c r="Y194" s="246">
        <v>0.59171192790593441</v>
      </c>
      <c r="Z194" s="247">
        <v>0.57916454967894371</v>
      </c>
      <c r="AA194" s="248"/>
      <c r="AB194" s="248"/>
      <c r="AC194" s="248"/>
      <c r="AD194" s="258"/>
      <c r="AE194" s="639" t="s">
        <v>540</v>
      </c>
      <c r="AF194" s="2"/>
      <c r="AG194" s="2"/>
      <c r="AH194" s="2"/>
      <c r="AI194" s="2"/>
      <c r="AJ194" s="2"/>
      <c r="AK194" s="2"/>
      <c r="AL194" s="2"/>
      <c r="AM194" s="2"/>
      <c r="AN194" s="262"/>
      <c r="AO194" s="263"/>
      <c r="AP194" s="264"/>
      <c r="AQ194" s="264"/>
      <c r="AR194" s="153"/>
      <c r="AS194" s="153"/>
      <c r="AT194" s="2"/>
      <c r="AU194" s="2"/>
      <c r="AV194" s="2"/>
    </row>
    <row r="195" spans="1:48">
      <c r="A195" s="235" t="s">
        <v>142</v>
      </c>
      <c r="B195" s="254">
        <v>7098247</v>
      </c>
      <c r="C195" s="267">
        <v>5.7305728243084797</v>
      </c>
      <c r="D195" s="268">
        <v>116.03648016150593</v>
      </c>
      <c r="E195" s="238">
        <v>80.416563760599317</v>
      </c>
      <c r="F195" s="255">
        <v>4.6999999999999984</v>
      </c>
      <c r="G195" s="240"/>
      <c r="H195" s="240"/>
      <c r="I195" s="256">
        <v>12991.411565776694</v>
      </c>
      <c r="J195" s="242"/>
      <c r="K195" s="257">
        <v>5.2387078855518521</v>
      </c>
      <c r="L195" s="257">
        <v>5.6386954136666319</v>
      </c>
      <c r="M195" s="257">
        <v>6.0309988103724717</v>
      </c>
      <c r="N195" s="257">
        <v>6.4655761286771511</v>
      </c>
      <c r="O195" s="257">
        <v>7.0811171263052719</v>
      </c>
      <c r="P195" s="257">
        <v>7.7386227710092061</v>
      </c>
      <c r="Q195" s="269">
        <v>7.2809673633207757</v>
      </c>
      <c r="R195" s="269">
        <v>7.1005837639887073</v>
      </c>
      <c r="S195" s="267">
        <v>7.0825224054457134</v>
      </c>
      <c r="T195" s="267">
        <v>6.3031870666717484</v>
      </c>
      <c r="U195" s="237">
        <v>6.2934017386972885</v>
      </c>
      <c r="V195" s="237">
        <v>6.7945655706398265</v>
      </c>
      <c r="W195" s="245">
        <v>6.1155928739198098</v>
      </c>
      <c r="X195" s="245">
        <v>6.2579394126183043</v>
      </c>
      <c r="Y195" s="246">
        <v>5.9613749101983808</v>
      </c>
      <c r="Z195" s="247">
        <v>6.2684388084629896</v>
      </c>
      <c r="AA195" s="248"/>
      <c r="AB195" s="248"/>
      <c r="AC195" s="248"/>
      <c r="AD195" s="258"/>
      <c r="AE195" s="639"/>
      <c r="AF195" s="2"/>
      <c r="AG195" s="2"/>
      <c r="AH195" s="2"/>
      <c r="AI195" s="2"/>
      <c r="AJ195" s="2"/>
      <c r="AK195" s="2"/>
      <c r="AL195" s="2"/>
      <c r="AM195" s="2"/>
      <c r="AN195" s="275"/>
      <c r="AO195" s="263"/>
      <c r="AP195" s="264"/>
      <c r="AQ195" s="264"/>
      <c r="AR195" s="153"/>
      <c r="AS195" s="153"/>
      <c r="AT195" s="2"/>
      <c r="AU195" s="2"/>
      <c r="AV195" s="2"/>
    </row>
    <row r="196" spans="1:48">
      <c r="A196" s="235" t="s">
        <v>412</v>
      </c>
      <c r="B196" s="254">
        <v>92900</v>
      </c>
      <c r="C196" s="237">
        <v>3.4149115263675007</v>
      </c>
      <c r="D196" s="238">
        <v>107.17474566514248</v>
      </c>
      <c r="E196" s="259"/>
      <c r="F196" s="255">
        <v>2.3998441589975616E-3</v>
      </c>
      <c r="G196" s="255"/>
      <c r="H196" s="255"/>
      <c r="I196" s="241">
        <v>24276.631761399305</v>
      </c>
      <c r="J196" s="242"/>
      <c r="K196" s="257">
        <v>7.045198506119732</v>
      </c>
      <c r="L196" s="257">
        <v>7.8061131499224157</v>
      </c>
      <c r="M196" s="257">
        <v>6.4349820788530465</v>
      </c>
      <c r="N196" s="257">
        <v>6.63768115942029</v>
      </c>
      <c r="O196" s="257">
        <v>8.9268363636363635</v>
      </c>
      <c r="P196" s="257">
        <v>8.3091917973461999</v>
      </c>
      <c r="Q196" s="257">
        <v>8.6619385342789599</v>
      </c>
      <c r="R196" s="257">
        <v>7.5406018839744586</v>
      </c>
      <c r="S196" s="237">
        <v>7.9637517825106947</v>
      </c>
      <c r="T196" s="237">
        <v>8.4781781942312531</v>
      </c>
      <c r="U196" s="237">
        <v>7.673298429319372</v>
      </c>
      <c r="V196" s="237">
        <v>6.8301140197390238</v>
      </c>
      <c r="W196" s="245">
        <v>7.9667508465171055</v>
      </c>
      <c r="X196" s="260">
        <v>7.1731256952169078</v>
      </c>
      <c r="Y196" s="246">
        <v>6.9991953443644963</v>
      </c>
      <c r="Z196" s="247">
        <v>7.0519103508829115</v>
      </c>
      <c r="AA196" s="248"/>
      <c r="AB196" s="248"/>
      <c r="AC196" s="248"/>
      <c r="AD196" s="258"/>
      <c r="AE196" s="639" t="s">
        <v>496</v>
      </c>
      <c r="AF196" s="2"/>
      <c r="AG196" s="2"/>
      <c r="AH196" s="2"/>
      <c r="AI196" s="2"/>
      <c r="AJ196" s="2"/>
      <c r="AK196" s="2"/>
      <c r="AL196" s="2"/>
      <c r="AM196" s="2"/>
      <c r="AN196" s="275"/>
      <c r="AO196" s="276"/>
      <c r="AP196" s="264"/>
      <c r="AQ196" s="264"/>
      <c r="AR196" s="153"/>
      <c r="AS196" s="153"/>
      <c r="AT196" s="2"/>
      <c r="AU196" s="2"/>
      <c r="AV196" s="2"/>
    </row>
    <row r="197" spans="1:48">
      <c r="A197" s="235" t="s">
        <v>275</v>
      </c>
      <c r="B197" s="254">
        <v>6453184</v>
      </c>
      <c r="C197" s="237">
        <v>0.116608237013979</v>
      </c>
      <c r="D197" s="238">
        <v>57.878489388095602</v>
      </c>
      <c r="E197" s="238">
        <v>64.44163167860377</v>
      </c>
      <c r="F197" s="255">
        <v>-2.8958955744612709</v>
      </c>
      <c r="G197" s="240"/>
      <c r="H197" s="240"/>
      <c r="I197" s="241">
        <v>1422.07544428855</v>
      </c>
      <c r="J197" s="242"/>
      <c r="K197" s="257">
        <v>0.10466743615462226</v>
      </c>
      <c r="L197" s="257">
        <v>0.13457188501582154</v>
      </c>
      <c r="M197" s="257">
        <v>0.13754021230377775</v>
      </c>
      <c r="N197" s="257">
        <v>0.14032572233024457</v>
      </c>
      <c r="O197" s="257">
        <v>0.13165061995081789</v>
      </c>
      <c r="P197" s="257">
        <v>0.10765269692745665</v>
      </c>
      <c r="Q197" s="257">
        <v>0.13976160423740094</v>
      </c>
      <c r="R197" s="257">
        <v>0.11893658965837822</v>
      </c>
      <c r="S197" s="237">
        <v>0.12010203848790928</v>
      </c>
      <c r="T197" s="237">
        <v>0.11548956880178014</v>
      </c>
      <c r="U197" s="237">
        <v>0.12560323911312898</v>
      </c>
      <c r="V197" s="237">
        <v>0.15191977942455695</v>
      </c>
      <c r="W197" s="245">
        <v>0.17037187681868932</v>
      </c>
      <c r="X197" s="260">
        <v>0.19272166592569923</v>
      </c>
      <c r="Y197" s="246">
        <v>0.18746852735547689</v>
      </c>
      <c r="Z197" s="247">
        <v>0.18707615794984475</v>
      </c>
      <c r="AA197" s="248"/>
      <c r="AB197" s="248"/>
      <c r="AC197" s="248"/>
      <c r="AD197" s="258"/>
      <c r="AE197" s="639" t="s">
        <v>540</v>
      </c>
      <c r="AF197" s="2"/>
      <c r="AG197" s="2"/>
      <c r="AH197" s="2"/>
      <c r="AI197" s="2"/>
      <c r="AJ197" s="2"/>
      <c r="AK197" s="2"/>
      <c r="AL197" s="2"/>
      <c r="AM197" s="2"/>
      <c r="AN197" s="277"/>
      <c r="AO197" s="263"/>
      <c r="AP197" s="264"/>
      <c r="AQ197" s="264"/>
      <c r="AR197" s="153"/>
      <c r="AS197" s="153"/>
      <c r="AT197" s="2"/>
      <c r="AU197" s="2"/>
      <c r="AV197" s="2"/>
    </row>
    <row r="198" spans="1:48">
      <c r="A198" s="235" t="s">
        <v>276</v>
      </c>
      <c r="B198" s="254">
        <v>5535002</v>
      </c>
      <c r="C198" s="237">
        <v>15.547993939318307</v>
      </c>
      <c r="D198" s="238">
        <v>125.63891491014779</v>
      </c>
      <c r="E198" s="238">
        <v>106.78377377130157</v>
      </c>
      <c r="F198" s="255">
        <v>-0.92967451493599573</v>
      </c>
      <c r="G198" s="240"/>
      <c r="H198" s="240"/>
      <c r="I198" s="241">
        <v>77481.035794816518</v>
      </c>
      <c r="J198" s="242"/>
      <c r="K198" s="257">
        <v>12.156631495320141</v>
      </c>
      <c r="L198" s="257">
        <v>11.962455292411793</v>
      </c>
      <c r="M198" s="257">
        <v>11.300842911877394</v>
      </c>
      <c r="N198" s="257">
        <v>7.5598716827063281</v>
      </c>
      <c r="O198" s="257">
        <v>6.8281757745938041</v>
      </c>
      <c r="P198" s="257">
        <v>7.1110356791223222</v>
      </c>
      <c r="Q198" s="257">
        <v>6.9918516835552333</v>
      </c>
      <c r="R198" s="257">
        <v>4.3390524342936843</v>
      </c>
      <c r="S198" s="237">
        <v>7.4606471876678926</v>
      </c>
      <c r="T198" s="237">
        <v>7.4160076990937522</v>
      </c>
      <c r="U198" s="237">
        <v>8.6491965253018694</v>
      </c>
      <c r="V198" s="237">
        <v>7.3877979049713529</v>
      </c>
      <c r="W198" s="245">
        <v>10.274566674196221</v>
      </c>
      <c r="X198" s="245">
        <v>9.3561209068010083</v>
      </c>
      <c r="Y198" s="246">
        <v>9.6311012210853875</v>
      </c>
      <c r="Z198" s="247">
        <v>9.9468049050884364</v>
      </c>
      <c r="AA198" s="248"/>
      <c r="AB198" s="248"/>
      <c r="AC198" s="248"/>
      <c r="AD198" s="258"/>
      <c r="AE198" s="639" t="s">
        <v>540</v>
      </c>
      <c r="AF198" s="2"/>
      <c r="AG198" s="2"/>
      <c r="AH198" s="2"/>
      <c r="AI198" s="2"/>
      <c r="AJ198" s="2"/>
      <c r="AK198" s="2"/>
      <c r="AL198" s="2"/>
      <c r="AM198" s="2"/>
      <c r="AN198" s="277"/>
      <c r="AO198" s="263"/>
      <c r="AP198" s="264"/>
      <c r="AQ198" s="264"/>
      <c r="AR198" s="153"/>
      <c r="AS198" s="153"/>
      <c r="AT198" s="2"/>
      <c r="AU198" s="2"/>
      <c r="AV198" s="2"/>
    </row>
    <row r="199" spans="1:48">
      <c r="A199" s="235" t="s">
        <v>134</v>
      </c>
      <c r="B199" s="254">
        <v>5424050</v>
      </c>
      <c r="C199" s="237">
        <v>8.0955998534100608</v>
      </c>
      <c r="D199" s="238">
        <v>128.10713587842562</v>
      </c>
      <c r="E199" s="238">
        <v>111.5961554293241</v>
      </c>
      <c r="F199" s="255">
        <v>0.29999999999999472</v>
      </c>
      <c r="G199" s="255">
        <v>0.52894034786968502</v>
      </c>
      <c r="H199" s="255">
        <v>0.70113856116425299</v>
      </c>
      <c r="I199" s="241">
        <v>26749.113473175505</v>
      </c>
      <c r="J199" s="242"/>
      <c r="K199" s="257">
        <v>6.6538814412327971</v>
      </c>
      <c r="L199" s="257">
        <v>7.3111515863842698</v>
      </c>
      <c r="M199" s="257">
        <v>7.2940483310866906</v>
      </c>
      <c r="N199" s="257">
        <v>7.3438550899304609</v>
      </c>
      <c r="O199" s="257">
        <v>7.2069006083078317</v>
      </c>
      <c r="P199" s="257">
        <v>7.3193978492061973</v>
      </c>
      <c r="Q199" s="257">
        <v>7.2720088054205299</v>
      </c>
      <c r="R199" s="257">
        <v>6.8376752820942572</v>
      </c>
      <c r="S199" s="237">
        <v>7.0048231783230062</v>
      </c>
      <c r="T199" s="237">
        <v>6.3139035564716064</v>
      </c>
      <c r="U199" s="237">
        <v>6.716460277314285</v>
      </c>
      <c r="V199" s="237">
        <v>6.3901641676472067</v>
      </c>
      <c r="W199" s="245">
        <v>6.0540659692627701</v>
      </c>
      <c r="X199" s="245">
        <v>6.2160970023791009</v>
      </c>
      <c r="Y199" s="246">
        <v>5.6681027885782038</v>
      </c>
      <c r="Z199" s="247">
        <v>5.7838658486129164</v>
      </c>
      <c r="AA199" s="248"/>
      <c r="AB199" s="248"/>
      <c r="AC199" s="248"/>
      <c r="AD199" s="258"/>
      <c r="AE199" s="639"/>
      <c r="AF199" s="2"/>
      <c r="AG199" s="2"/>
      <c r="AH199" s="2"/>
      <c r="AI199" s="2"/>
      <c r="AJ199" s="2"/>
      <c r="AK199" s="2"/>
      <c r="AL199" s="2"/>
      <c r="AM199" s="2"/>
      <c r="AN199" s="277"/>
      <c r="AO199" s="263"/>
      <c r="AP199" s="264"/>
      <c r="AQ199" s="264"/>
      <c r="AR199" s="153"/>
      <c r="AS199" s="153"/>
      <c r="AT199" s="2"/>
      <c r="AU199" s="2"/>
      <c r="AV199" s="2"/>
    </row>
    <row r="200" spans="1:48">
      <c r="A200" s="235" t="s">
        <v>87</v>
      </c>
      <c r="B200" s="254">
        <v>2063768</v>
      </c>
      <c r="C200" s="237">
        <v>7.1808871467841469</v>
      </c>
      <c r="D200" s="238">
        <v>125.20664336279896</v>
      </c>
      <c r="E200" s="238">
        <v>115.85016876595044</v>
      </c>
      <c r="F200" s="255">
        <v>3.1094932095882841</v>
      </c>
      <c r="G200" s="255">
        <v>0.55234678143501437</v>
      </c>
      <c r="H200" s="255">
        <v>0.66699476126121571</v>
      </c>
      <c r="I200" s="241">
        <v>29650.787249876608</v>
      </c>
      <c r="J200" s="242">
        <v>6</v>
      </c>
      <c r="K200" s="257">
        <v>7.2324818683459657</v>
      </c>
      <c r="L200" s="257">
        <v>7.6055138901438708</v>
      </c>
      <c r="M200" s="257">
        <v>7.7246870189969563</v>
      </c>
      <c r="N200" s="257">
        <v>7.7659286086866341</v>
      </c>
      <c r="O200" s="257">
        <v>7.8783782971759821</v>
      </c>
      <c r="P200" s="257">
        <v>7.9251857309817577</v>
      </c>
      <c r="Q200" s="257">
        <v>8.0916373174518714</v>
      </c>
      <c r="R200" s="257">
        <v>8.042883433211669</v>
      </c>
      <c r="S200" s="237">
        <v>8.5794165781105001</v>
      </c>
      <c r="T200" s="237">
        <v>7.4818806384761452</v>
      </c>
      <c r="U200" s="237">
        <v>7.5226554159631327</v>
      </c>
      <c r="V200" s="237">
        <v>7.3945995870117684</v>
      </c>
      <c r="W200" s="245">
        <v>7.2508464343300627</v>
      </c>
      <c r="X200" s="245">
        <v>7.0044471888436286</v>
      </c>
      <c r="Y200" s="246">
        <v>6.8217868928368306</v>
      </c>
      <c r="Z200" s="247">
        <v>7.0113289980066176</v>
      </c>
      <c r="AA200" s="248"/>
      <c r="AB200" s="248"/>
      <c r="AC200" s="248"/>
      <c r="AD200" s="258"/>
      <c r="AE200" s="639"/>
      <c r="AF200" s="2"/>
      <c r="AG200" s="2"/>
      <c r="AH200" s="2"/>
      <c r="AI200" s="2"/>
      <c r="AJ200" s="2"/>
      <c r="AK200" s="2"/>
      <c r="AL200" s="2"/>
      <c r="AM200" s="2"/>
      <c r="AN200" s="277"/>
      <c r="AO200" s="263"/>
      <c r="AP200" s="264"/>
      <c r="AQ200" s="264"/>
      <c r="AR200" s="153"/>
      <c r="AS200" s="153"/>
      <c r="AT200" s="2"/>
      <c r="AU200" s="2"/>
      <c r="AV200" s="2"/>
    </row>
    <row r="201" spans="1:48">
      <c r="A201" s="235" t="s">
        <v>277</v>
      </c>
      <c r="B201" s="254">
        <v>583591</v>
      </c>
      <c r="C201" s="237">
        <v>0.40713820995753236</v>
      </c>
      <c r="D201" s="238">
        <v>73.294899515019537</v>
      </c>
      <c r="E201" s="238">
        <v>90.096320079031855</v>
      </c>
      <c r="F201" s="255">
        <v>-4.8824031290808518</v>
      </c>
      <c r="G201" s="240"/>
      <c r="H201" s="240"/>
      <c r="I201" s="241">
        <v>2003.5728019131282</v>
      </c>
      <c r="J201" s="242"/>
      <c r="K201" s="257">
        <v>0.35543828334174071</v>
      </c>
      <c r="L201" s="257">
        <v>0.36334187257251466</v>
      </c>
      <c r="M201" s="257">
        <v>0.3538525568358194</v>
      </c>
      <c r="N201" s="257">
        <v>0.36118579058680145</v>
      </c>
      <c r="O201" s="257">
        <v>0.35212224331154263</v>
      </c>
      <c r="P201" s="257">
        <v>0.34352000613672101</v>
      </c>
      <c r="Q201" s="257">
        <v>0.33536641176911108</v>
      </c>
      <c r="R201" s="257">
        <v>0.35740893156531017</v>
      </c>
      <c r="S201" s="237">
        <v>0.36391807870324389</v>
      </c>
      <c r="T201" s="237">
        <v>0.37012473604562846</v>
      </c>
      <c r="U201" s="237">
        <v>0.36906212168148739</v>
      </c>
      <c r="V201" s="237">
        <v>0.3680028568877779</v>
      </c>
      <c r="W201" s="245">
        <v>0.36028712838834442</v>
      </c>
      <c r="X201" s="260">
        <v>0.35288263463442038</v>
      </c>
      <c r="Y201" s="246">
        <v>0.36911126392920923</v>
      </c>
      <c r="Z201" s="247">
        <v>0.36574092293852956</v>
      </c>
      <c r="AA201" s="248"/>
      <c r="AB201" s="248"/>
      <c r="AC201" s="248"/>
      <c r="AD201" s="258"/>
      <c r="AE201" s="639" t="s">
        <v>540</v>
      </c>
      <c r="AF201" s="2"/>
      <c r="AG201" s="2"/>
      <c r="AH201" s="2"/>
      <c r="AI201" s="2"/>
      <c r="AJ201" s="2"/>
      <c r="AK201" s="2"/>
      <c r="AL201" s="2"/>
      <c r="AM201" s="2"/>
      <c r="AN201" s="277"/>
      <c r="AO201" s="263"/>
      <c r="AP201" s="264"/>
      <c r="AQ201" s="264"/>
      <c r="AR201" s="153"/>
      <c r="AS201" s="153"/>
      <c r="AT201" s="2"/>
      <c r="AU201" s="2"/>
      <c r="AV201" s="2"/>
    </row>
    <row r="202" spans="1:48">
      <c r="A202" s="235" t="s">
        <v>413</v>
      </c>
      <c r="B202" s="254">
        <v>10787104</v>
      </c>
      <c r="C202" s="237">
        <v>1.6090187228677978E-2</v>
      </c>
      <c r="D202" s="238">
        <v>32.208367908585949</v>
      </c>
      <c r="E202" s="238">
        <v>76.342924178809582</v>
      </c>
      <c r="F202" s="255">
        <v>-3.0999999999999988</v>
      </c>
      <c r="G202" s="255"/>
      <c r="H202" s="255"/>
      <c r="I202" s="261"/>
      <c r="J202" s="242"/>
      <c r="K202" s="257">
        <v>6.9951916046435303E-2</v>
      </c>
      <c r="L202" s="257">
        <v>6.5961170047041731E-2</v>
      </c>
      <c r="M202" s="257">
        <v>7.4897763607255363E-2</v>
      </c>
      <c r="N202" s="257">
        <v>7.3835094060233572E-2</v>
      </c>
      <c r="O202" s="257">
        <v>7.1938445682212235E-2</v>
      </c>
      <c r="P202" s="257">
        <v>7.0104210046181989E-2</v>
      </c>
      <c r="Q202" s="257">
        <v>6.832878646897371E-2</v>
      </c>
      <c r="R202" s="257">
        <v>6.8270622509895879E-2</v>
      </c>
      <c r="S202" s="237">
        <v>6.5796895053527538E-2</v>
      </c>
      <c r="T202" s="237">
        <v>6.3828475187154787E-2</v>
      </c>
      <c r="U202" s="237">
        <v>6.3859973278267326E-2</v>
      </c>
      <c r="V202" s="237">
        <v>5.865885157754875E-2</v>
      </c>
      <c r="W202" s="245">
        <v>6.3539915264963928E-2</v>
      </c>
      <c r="X202" s="260">
        <v>6.0661324130513394E-2</v>
      </c>
      <c r="Y202" s="246">
        <v>5.8831982177658594E-2</v>
      </c>
      <c r="Z202" s="247">
        <v>5.8661597308637861E-2</v>
      </c>
      <c r="AA202" s="248"/>
      <c r="AB202" s="248"/>
      <c r="AC202" s="248"/>
      <c r="AD202" s="258"/>
      <c r="AE202" s="639" t="s">
        <v>496</v>
      </c>
      <c r="AF202" s="2"/>
      <c r="AG202" s="2"/>
      <c r="AH202" s="2"/>
      <c r="AI202" s="2"/>
      <c r="AJ202" s="2"/>
      <c r="AK202" s="2"/>
      <c r="AL202" s="2"/>
      <c r="AM202" s="2"/>
      <c r="AN202" s="277"/>
      <c r="AO202" s="263"/>
      <c r="AP202" s="264"/>
      <c r="AQ202" s="264"/>
      <c r="AR202" s="153"/>
      <c r="AS202" s="153"/>
      <c r="AT202" s="2"/>
      <c r="AU202" s="2"/>
      <c r="AV202" s="2"/>
    </row>
    <row r="203" spans="1:48">
      <c r="A203" s="235" t="s">
        <v>118</v>
      </c>
      <c r="B203" s="254">
        <v>54956920</v>
      </c>
      <c r="C203" s="237">
        <v>8.9381942222526085</v>
      </c>
      <c r="D203" s="238">
        <v>92.349400913248971</v>
      </c>
      <c r="E203" s="238">
        <v>66.762040009878987</v>
      </c>
      <c r="F203" s="255">
        <v>0.87448715091405294</v>
      </c>
      <c r="G203" s="255">
        <v>6.8048548416897309E-2</v>
      </c>
      <c r="H203" s="255">
        <v>6.2116676630598458E-2</v>
      </c>
      <c r="I203" s="241">
        <v>12440.952424054018</v>
      </c>
      <c r="J203" s="242">
        <v>6</v>
      </c>
      <c r="K203" s="257">
        <v>8.5989916363636372</v>
      </c>
      <c r="L203" s="257">
        <v>8.2774575082134749</v>
      </c>
      <c r="M203" s="257">
        <v>7.823810758031188</v>
      </c>
      <c r="N203" s="257">
        <v>8.7612013875334842</v>
      </c>
      <c r="O203" s="257">
        <v>9.626374629143907</v>
      </c>
      <c r="P203" s="257">
        <v>8.7979619765252544</v>
      </c>
      <c r="Q203" s="257">
        <v>9.3251186627087321</v>
      </c>
      <c r="R203" s="257">
        <v>9.5989988265906305</v>
      </c>
      <c r="S203" s="237">
        <v>10.075879188949921</v>
      </c>
      <c r="T203" s="237">
        <v>10.045829225326402</v>
      </c>
      <c r="U203" s="237">
        <v>9.3265282464447825</v>
      </c>
      <c r="V203" s="237">
        <v>9.206928905806727</v>
      </c>
      <c r="W203" s="245">
        <v>9.0116500812593099</v>
      </c>
      <c r="X203" s="245">
        <v>8.8577040037067221</v>
      </c>
      <c r="Y203" s="246">
        <v>8.8964152818302296</v>
      </c>
      <c r="Z203" s="247">
        <v>8.4098997935766739</v>
      </c>
      <c r="AA203" s="248"/>
      <c r="AB203" s="248"/>
      <c r="AC203" s="248"/>
      <c r="AD203" s="258"/>
      <c r="AE203" s="639"/>
      <c r="AF203" s="2"/>
      <c r="AG203" s="2"/>
      <c r="AH203" s="2"/>
      <c r="AI203" s="2"/>
      <c r="AJ203" s="2"/>
      <c r="AK203" s="2"/>
      <c r="AL203" s="2"/>
      <c r="AM203" s="2"/>
      <c r="AN203" s="277"/>
      <c r="AO203" s="263"/>
      <c r="AP203" s="264"/>
      <c r="AQ203" s="264"/>
      <c r="AR203" s="153"/>
      <c r="AS203" s="153"/>
      <c r="AT203" s="2"/>
      <c r="AU203" s="2"/>
      <c r="AV203" s="2"/>
    </row>
    <row r="204" spans="1:48">
      <c r="A204" s="235" t="s">
        <v>61</v>
      </c>
      <c r="B204" s="254">
        <v>50617045</v>
      </c>
      <c r="C204" s="237">
        <v>7.622542731327739</v>
      </c>
      <c r="D204" s="238">
        <v>110.45798753300369</v>
      </c>
      <c r="E204" s="238">
        <v>105.21425043220547</v>
      </c>
      <c r="F204" s="255">
        <v>-8.9698702043588039</v>
      </c>
      <c r="G204" s="255">
        <v>0.38850930208071965</v>
      </c>
      <c r="H204" s="255">
        <v>0.68825114092519346</v>
      </c>
      <c r="I204" s="241">
        <v>31930.532396585841</v>
      </c>
      <c r="J204" s="242">
        <v>51</v>
      </c>
      <c r="K204" s="257">
        <v>9.513142614898948</v>
      </c>
      <c r="L204" s="257">
        <v>9.4985361726863076</v>
      </c>
      <c r="M204" s="257">
        <v>9.7696297349182615</v>
      </c>
      <c r="N204" s="257">
        <v>9.7333961201405508</v>
      </c>
      <c r="O204" s="257">
        <v>10.030970443749158</v>
      </c>
      <c r="P204" s="257">
        <v>9.6086796321340397</v>
      </c>
      <c r="Q204" s="257">
        <v>9.7219726491880216</v>
      </c>
      <c r="R204" s="257">
        <v>10.191237387353612</v>
      </c>
      <c r="S204" s="237">
        <v>10.361349018925896</v>
      </c>
      <c r="T204" s="237">
        <v>10.338041542727449</v>
      </c>
      <c r="U204" s="237">
        <v>11.46020411992091</v>
      </c>
      <c r="V204" s="237">
        <v>11.830554622550997</v>
      </c>
      <c r="W204" s="245">
        <v>11.671001781621756</v>
      </c>
      <c r="X204" s="245">
        <v>11.788497928968827</v>
      </c>
      <c r="Y204" s="246">
        <v>11.725372912107419</v>
      </c>
      <c r="Z204" s="247">
        <v>11.698842022060646</v>
      </c>
      <c r="AA204" s="248"/>
      <c r="AB204" s="248"/>
      <c r="AC204" s="248"/>
      <c r="AD204" s="258"/>
      <c r="AE204" s="639" t="s">
        <v>538</v>
      </c>
      <c r="AF204" s="2"/>
      <c r="AG204" s="2"/>
      <c r="AH204" s="2"/>
      <c r="AI204" s="2"/>
      <c r="AJ204" s="2"/>
      <c r="AK204" s="2"/>
      <c r="AL204" s="2"/>
      <c r="AM204" s="2"/>
      <c r="AN204" s="277"/>
      <c r="AO204" s="263"/>
      <c r="AP204" s="264"/>
      <c r="AQ204" s="264"/>
      <c r="AR204" s="153"/>
      <c r="AS204" s="153"/>
      <c r="AT204" s="2"/>
      <c r="AU204" s="2"/>
      <c r="AV204" s="2"/>
    </row>
    <row r="205" spans="1:48">
      <c r="A205" s="235" t="s">
        <v>414</v>
      </c>
      <c r="B205" s="254">
        <v>12339812</v>
      </c>
      <c r="C205" s="278"/>
      <c r="D205" s="259"/>
      <c r="E205" s="259"/>
      <c r="F205" s="265"/>
      <c r="G205" s="255"/>
      <c r="H205" s="255"/>
      <c r="I205" s="261"/>
      <c r="J205" s="242"/>
      <c r="K205" s="279"/>
      <c r="L205" s="279"/>
      <c r="M205" s="279"/>
      <c r="N205" s="279"/>
      <c r="O205" s="279"/>
      <c r="P205" s="279"/>
      <c r="Q205" s="279"/>
      <c r="R205" s="279"/>
      <c r="S205" s="278"/>
      <c r="T205" s="278"/>
      <c r="U205" s="278"/>
      <c r="V205" s="278"/>
      <c r="W205" s="280"/>
      <c r="X205" s="281"/>
      <c r="Y205" s="282"/>
      <c r="Z205" s="283"/>
      <c r="AA205" s="248"/>
      <c r="AB205" s="248"/>
      <c r="AC205" s="248"/>
      <c r="AD205" s="258"/>
      <c r="AE205" s="639" t="s">
        <v>496</v>
      </c>
      <c r="AF205" s="2"/>
      <c r="AG205" s="2"/>
      <c r="AH205" s="2"/>
      <c r="AI205" s="2"/>
      <c r="AJ205" s="2"/>
      <c r="AK205" s="2"/>
      <c r="AL205" s="2"/>
      <c r="AM205" s="2"/>
      <c r="AN205" s="277"/>
      <c r="AO205" s="263"/>
      <c r="AP205" s="264"/>
      <c r="AQ205" s="264"/>
      <c r="AR205" s="153"/>
      <c r="AS205" s="153"/>
      <c r="AT205" s="2"/>
      <c r="AU205" s="2"/>
      <c r="AV205" s="2"/>
    </row>
    <row r="206" spans="1:48">
      <c r="A206" s="235" t="s">
        <v>99</v>
      </c>
      <c r="B206" s="254">
        <v>46418269</v>
      </c>
      <c r="C206" s="237">
        <v>6.0962080399147167</v>
      </c>
      <c r="D206" s="238">
        <v>126.97733409885252</v>
      </c>
      <c r="E206" s="238">
        <v>153.96101918169094</v>
      </c>
      <c r="F206" s="255">
        <v>9.2999573669535049</v>
      </c>
      <c r="G206" s="255">
        <v>0.33973432181418634</v>
      </c>
      <c r="H206" s="255">
        <v>0.32442770217884476</v>
      </c>
      <c r="I206" s="241">
        <v>32988.455171249021</v>
      </c>
      <c r="J206" s="242">
        <v>260</v>
      </c>
      <c r="K206" s="257">
        <v>7.3067574135160989</v>
      </c>
      <c r="L206" s="257">
        <v>7.3016588649116985</v>
      </c>
      <c r="M206" s="257">
        <v>7.5850702983460092</v>
      </c>
      <c r="N206" s="257">
        <v>7.6049396926517234</v>
      </c>
      <c r="O206" s="257">
        <v>7.9015810462236118</v>
      </c>
      <c r="P206" s="257">
        <v>8.0904337842247607</v>
      </c>
      <c r="Q206" s="257">
        <v>7.8777455908993064</v>
      </c>
      <c r="R206" s="257">
        <v>7.9144105764009014</v>
      </c>
      <c r="S206" s="237">
        <v>7.1596694319328069</v>
      </c>
      <c r="T206" s="237">
        <v>6.2118872256305728</v>
      </c>
      <c r="U206" s="237">
        <v>5.8116579127201193</v>
      </c>
      <c r="V206" s="237">
        <v>5.7832832367374953</v>
      </c>
      <c r="W206" s="245">
        <v>5.6563075471550874</v>
      </c>
      <c r="X206" s="245">
        <v>5.0788240980891377</v>
      </c>
      <c r="Y206" s="246">
        <v>4.9869824711878543</v>
      </c>
      <c r="Z206" s="247">
        <v>5.3351728676907646</v>
      </c>
      <c r="AA206" s="248"/>
      <c r="AB206" s="248"/>
      <c r="AC206" s="248"/>
      <c r="AD206" s="258"/>
      <c r="AE206" s="639"/>
      <c r="AF206" s="2"/>
      <c r="AG206" s="2"/>
      <c r="AH206" s="2"/>
      <c r="AI206" s="2"/>
      <c r="AJ206" s="2"/>
      <c r="AK206" s="2"/>
      <c r="AL206" s="2"/>
      <c r="AM206" s="2"/>
      <c r="AN206" s="277"/>
      <c r="AO206" s="263"/>
      <c r="AP206" s="264"/>
      <c r="AQ206" s="264"/>
      <c r="AR206" s="153"/>
      <c r="AS206" s="153"/>
      <c r="AT206" s="2"/>
      <c r="AU206" s="2"/>
      <c r="AV206" s="2"/>
    </row>
    <row r="207" spans="1:48">
      <c r="A207" s="235" t="s">
        <v>278</v>
      </c>
      <c r="B207" s="254">
        <v>20966000</v>
      </c>
      <c r="C207" s="237">
        <v>0.33740329215822346</v>
      </c>
      <c r="D207" s="238">
        <v>104.68788265111812</v>
      </c>
      <c r="E207" s="238">
        <v>56.05170000823248</v>
      </c>
      <c r="F207" s="255">
        <v>-4.7630082569055254</v>
      </c>
      <c r="G207" s="240"/>
      <c r="H207" s="240"/>
      <c r="I207" s="241">
        <v>10094.401544470797</v>
      </c>
      <c r="J207" s="242"/>
      <c r="K207" s="257">
        <v>0.53554015286357459</v>
      </c>
      <c r="L207" s="257">
        <v>0.55514560834175664</v>
      </c>
      <c r="M207" s="257">
        <v>0.58384651973997148</v>
      </c>
      <c r="N207" s="257">
        <v>0.57731935534345169</v>
      </c>
      <c r="O207" s="257">
        <v>0.63231571906354511</v>
      </c>
      <c r="P207" s="257">
        <v>0.61551618814905329</v>
      </c>
      <c r="Q207" s="257">
        <v>0.60260972907644272</v>
      </c>
      <c r="R207" s="257">
        <v>0.61599960077848193</v>
      </c>
      <c r="S207" s="237">
        <v>0.60246251111330629</v>
      </c>
      <c r="T207" s="237">
        <v>0.64375315403422984</v>
      </c>
      <c r="U207" s="237">
        <v>0.66226272212269399</v>
      </c>
      <c r="V207" s="237">
        <v>0.7293236858498251</v>
      </c>
      <c r="W207" s="245">
        <v>0.79757969303423848</v>
      </c>
      <c r="X207" s="260">
        <v>0.78170580481374796</v>
      </c>
      <c r="Y207" s="246">
        <v>0.8226003163006167</v>
      </c>
      <c r="Z207" s="247">
        <v>0.81928202591363886</v>
      </c>
      <c r="AA207" s="248"/>
      <c r="AB207" s="248"/>
      <c r="AC207" s="248"/>
      <c r="AD207" s="258"/>
      <c r="AE207" s="639" t="s">
        <v>540</v>
      </c>
      <c r="AF207" s="2"/>
      <c r="AG207" s="2"/>
      <c r="AH207" s="2"/>
      <c r="AI207" s="2"/>
      <c r="AJ207" s="2"/>
      <c r="AK207" s="2"/>
      <c r="AL207" s="2"/>
      <c r="AM207" s="2"/>
      <c r="AN207" s="277"/>
      <c r="AO207" s="263"/>
      <c r="AP207" s="264"/>
      <c r="AQ207" s="264"/>
      <c r="AR207" s="153"/>
      <c r="AS207" s="153"/>
      <c r="AT207" s="2"/>
      <c r="AU207" s="2"/>
      <c r="AV207" s="2"/>
    </row>
    <row r="208" spans="1:48">
      <c r="A208" s="235" t="s">
        <v>279</v>
      </c>
      <c r="B208" s="254">
        <v>40234882</v>
      </c>
      <c r="C208" s="237">
        <v>0.1988997018027657</v>
      </c>
      <c r="D208" s="238">
        <v>70.660079490128126</v>
      </c>
      <c r="E208" s="238">
        <v>98.833333333333329</v>
      </c>
      <c r="F208" s="255">
        <v>-2.4616473042982654</v>
      </c>
      <c r="G208" s="240"/>
      <c r="H208" s="240"/>
      <c r="I208" s="241">
        <v>4031.9220088353541</v>
      </c>
      <c r="J208" s="242"/>
      <c r="K208" s="257">
        <v>0.19690321080765069</v>
      </c>
      <c r="L208" s="257">
        <v>0.22094555201290103</v>
      </c>
      <c r="M208" s="257">
        <v>0.27433554397639387</v>
      </c>
      <c r="N208" s="257">
        <v>0.29852004173408675</v>
      </c>
      <c r="O208" s="257">
        <v>0.36479919672080718</v>
      </c>
      <c r="P208" s="257">
        <v>0.33444448254662557</v>
      </c>
      <c r="Q208" s="257">
        <v>0.35032912864058019</v>
      </c>
      <c r="R208" s="257">
        <v>0.38951422737883035</v>
      </c>
      <c r="S208" s="237">
        <v>0.40381433924053334</v>
      </c>
      <c r="T208" s="237">
        <v>0.43670334199518612</v>
      </c>
      <c r="U208" s="237">
        <v>0.43655661647545052</v>
      </c>
      <c r="V208" s="237">
        <v>0.44869324996486148</v>
      </c>
      <c r="W208" s="245">
        <v>0.38843097313829239</v>
      </c>
      <c r="X208" s="260">
        <v>0.40069401360687279</v>
      </c>
      <c r="Y208" s="246">
        <v>0.38989391083717673</v>
      </c>
      <c r="Z208" s="247">
        <v>0.38897907975360729</v>
      </c>
      <c r="AA208" s="248"/>
      <c r="AB208" s="248"/>
      <c r="AC208" s="248"/>
      <c r="AD208" s="258"/>
      <c r="AE208" s="639" t="s">
        <v>540</v>
      </c>
      <c r="AF208" s="2"/>
      <c r="AG208" s="2"/>
      <c r="AH208" s="2"/>
      <c r="AI208" s="2"/>
      <c r="AJ208" s="2"/>
      <c r="AK208" s="2"/>
      <c r="AL208" s="2"/>
      <c r="AM208" s="2"/>
      <c r="AN208" s="277"/>
      <c r="AO208" s="263"/>
      <c r="AP208" s="264"/>
      <c r="AQ208" s="264"/>
      <c r="AR208" s="153"/>
      <c r="AS208" s="153"/>
      <c r="AT208" s="2"/>
      <c r="AU208" s="2"/>
      <c r="AV208" s="2"/>
    </row>
    <row r="209" spans="1:48">
      <c r="A209" s="235" t="s">
        <v>168</v>
      </c>
      <c r="B209" s="254">
        <v>542975</v>
      </c>
      <c r="C209" s="237">
        <v>4.8357444552977373</v>
      </c>
      <c r="D209" s="238">
        <v>110.47971345765204</v>
      </c>
      <c r="E209" s="238">
        <v>87.280810076562105</v>
      </c>
      <c r="F209" s="255">
        <v>-6.5028201684775855</v>
      </c>
      <c r="G209" s="240"/>
      <c r="H209" s="240"/>
      <c r="I209" s="256">
        <v>14619.449732362684</v>
      </c>
      <c r="J209" s="242"/>
      <c r="K209" s="257">
        <v>4.7786234454010499</v>
      </c>
      <c r="L209" s="257">
        <v>5.1001342392763469</v>
      </c>
      <c r="M209" s="257">
        <v>3.4735857166065838</v>
      </c>
      <c r="N209" s="257">
        <v>3.4638268726378625</v>
      </c>
      <c r="O209" s="257">
        <v>3.4070695180171344</v>
      </c>
      <c r="P209" s="257">
        <v>3.425698019711422</v>
      </c>
      <c r="Q209" s="257">
        <v>3.6717350232784156</v>
      </c>
      <c r="R209" s="257">
        <v>3.766740592430827</v>
      </c>
      <c r="S209" s="237">
        <v>3.9123588542149821</v>
      </c>
      <c r="T209" s="237">
        <v>4.0177163126656028</v>
      </c>
      <c r="U209" s="237">
        <v>5.0631469040280539</v>
      </c>
      <c r="V209" s="237">
        <v>4.143917438326147</v>
      </c>
      <c r="W209" s="245">
        <v>4.7417408497072095</v>
      </c>
      <c r="X209" s="260">
        <v>3.9356490767644585</v>
      </c>
      <c r="Y209" s="246">
        <v>3.9942247350406537</v>
      </c>
      <c r="Z209" s="247">
        <v>4.0465906524361115</v>
      </c>
      <c r="AA209" s="248"/>
      <c r="AB209" s="248"/>
      <c r="AC209" s="248"/>
      <c r="AD209" s="258"/>
      <c r="AE209" s="639"/>
      <c r="AF209" s="2"/>
      <c r="AG209" s="2"/>
      <c r="AH209" s="2"/>
      <c r="AI209" s="2"/>
      <c r="AJ209" s="2"/>
      <c r="AK209" s="2"/>
      <c r="AL209" s="2"/>
      <c r="AM209" s="2"/>
      <c r="AN209" s="277"/>
      <c r="AO209" s="263"/>
      <c r="AP209" s="264"/>
      <c r="AQ209" s="264"/>
      <c r="AR209" s="153"/>
      <c r="AS209" s="153"/>
      <c r="AT209" s="2"/>
      <c r="AU209" s="2"/>
      <c r="AV209" s="2"/>
    </row>
    <row r="210" spans="1:48">
      <c r="A210" s="235" t="s">
        <v>280</v>
      </c>
      <c r="B210" s="254">
        <v>1286970</v>
      </c>
      <c r="C210" s="237">
        <v>0.61772851595727141</v>
      </c>
      <c r="D210" s="238">
        <v>84.723113896194278</v>
      </c>
      <c r="E210" s="238">
        <v>72.837243763892317</v>
      </c>
      <c r="F210" s="255">
        <v>6.7</v>
      </c>
      <c r="G210" s="240"/>
      <c r="H210" s="240"/>
      <c r="I210" s="241">
        <v>7792.8331751960795</v>
      </c>
      <c r="J210" s="242"/>
      <c r="K210" s="257">
        <v>1.1160282594491946</v>
      </c>
      <c r="L210" s="257">
        <v>1.0636446106823352</v>
      </c>
      <c r="M210" s="257">
        <v>1.0394134144031344</v>
      </c>
      <c r="N210" s="257">
        <v>0.95645659860894228</v>
      </c>
      <c r="O210" s="257">
        <v>0.94045260441643275</v>
      </c>
      <c r="P210" s="257">
        <v>0.92210145911526098</v>
      </c>
      <c r="Q210" s="257">
        <v>0.90764118175216701</v>
      </c>
      <c r="R210" s="257">
        <v>0.93629747641324468</v>
      </c>
      <c r="S210" s="237">
        <v>0.94954366197183093</v>
      </c>
      <c r="T210" s="237">
        <v>0.8898288836492324</v>
      </c>
      <c r="U210" s="237">
        <v>0.86905564104369293</v>
      </c>
      <c r="V210" s="237">
        <v>0.86428065961872502</v>
      </c>
      <c r="W210" s="245">
        <v>0.97869763106745666</v>
      </c>
      <c r="X210" s="260">
        <v>0.87012020236022969</v>
      </c>
      <c r="Y210" s="246">
        <v>0.96279275905368733</v>
      </c>
      <c r="Z210" s="247">
        <v>0.94584415127407784</v>
      </c>
      <c r="AA210" s="248"/>
      <c r="AB210" s="248"/>
      <c r="AC210" s="248"/>
      <c r="AD210" s="258"/>
      <c r="AE210" s="639" t="s">
        <v>540</v>
      </c>
      <c r="AF210" s="2"/>
      <c r="AG210" s="2"/>
      <c r="AH210" s="2"/>
      <c r="AI210" s="2"/>
      <c r="AJ210" s="2"/>
      <c r="AK210" s="2"/>
      <c r="AL210" s="2"/>
      <c r="AM210" s="2"/>
      <c r="AN210" s="277"/>
      <c r="AO210" s="263"/>
      <c r="AP210" s="264"/>
      <c r="AQ210" s="264"/>
      <c r="AR210" s="153"/>
      <c r="AS210" s="153"/>
      <c r="AT210" s="2"/>
      <c r="AU210" s="2"/>
      <c r="AV210" s="2"/>
    </row>
    <row r="211" spans="1:48">
      <c r="A211" s="235" t="s">
        <v>107</v>
      </c>
      <c r="B211" s="254">
        <v>9798871</v>
      </c>
      <c r="C211" s="237">
        <v>6.0296731501418996</v>
      </c>
      <c r="D211" s="238">
        <v>138.40631351093438</v>
      </c>
      <c r="E211" s="238">
        <v>230.034452951346</v>
      </c>
      <c r="F211" s="255">
        <v>0.56730565165514324</v>
      </c>
      <c r="G211" s="255">
        <v>1.8833539374647075</v>
      </c>
      <c r="H211" s="255">
        <v>1.6512925406165075</v>
      </c>
      <c r="I211" s="241">
        <v>44633.541384272692</v>
      </c>
      <c r="J211" s="242">
        <v>1054</v>
      </c>
      <c r="K211" s="257">
        <v>5.5578794173966983</v>
      </c>
      <c r="L211" s="257">
        <v>5.7423243809549502</v>
      </c>
      <c r="M211" s="257">
        <v>6.428964707733078</v>
      </c>
      <c r="N211" s="257">
        <v>6.1101916461389854</v>
      </c>
      <c r="O211" s="257">
        <v>6.0572818395800274</v>
      </c>
      <c r="P211" s="257">
        <v>5.705641862094903</v>
      </c>
      <c r="Q211" s="257">
        <v>5.454537165058551</v>
      </c>
      <c r="R211" s="257">
        <v>5.2492239911885452</v>
      </c>
      <c r="S211" s="237">
        <v>5.3237393185870552</v>
      </c>
      <c r="T211" s="237">
        <v>4.6276223676576311</v>
      </c>
      <c r="U211" s="237">
        <v>5.5428097255251219</v>
      </c>
      <c r="V211" s="237">
        <v>5.4704780175872845</v>
      </c>
      <c r="W211" s="245">
        <v>4.9382574946629898</v>
      </c>
      <c r="X211" s="245">
        <v>4.6134045333001961</v>
      </c>
      <c r="Y211" s="246">
        <v>4.5189740014130546</v>
      </c>
      <c r="Z211" s="247">
        <v>4.3789422694217679</v>
      </c>
      <c r="AA211" s="248"/>
      <c r="AB211" s="248"/>
      <c r="AC211" s="248"/>
      <c r="AD211" s="258"/>
      <c r="AE211" s="639"/>
      <c r="AF211" s="2"/>
      <c r="AG211" s="2"/>
      <c r="AH211" s="2"/>
      <c r="AI211" s="2"/>
      <c r="AJ211" s="2"/>
      <c r="AK211" s="2"/>
      <c r="AL211" s="2"/>
      <c r="AM211" s="2"/>
      <c r="AN211" s="277"/>
      <c r="AO211" s="263"/>
      <c r="AP211" s="264"/>
      <c r="AQ211" s="264"/>
      <c r="AR211" s="153"/>
      <c r="AS211" s="153"/>
      <c r="AT211" s="2"/>
      <c r="AU211" s="2"/>
      <c r="AV211" s="2"/>
    </row>
    <row r="212" spans="1:48">
      <c r="A212" s="235" t="s">
        <v>126</v>
      </c>
      <c r="B212" s="254">
        <v>8286976</v>
      </c>
      <c r="C212" s="237">
        <v>5.9205777888469369</v>
      </c>
      <c r="D212" s="238">
        <v>142.94710560020903</v>
      </c>
      <c r="E212" s="238">
        <v>109.39952251584754</v>
      </c>
      <c r="F212" s="255">
        <v>2.6000000000000023</v>
      </c>
      <c r="G212" s="255">
        <v>0.83548120364901579</v>
      </c>
      <c r="H212" s="255">
        <v>0.80673955638680472</v>
      </c>
      <c r="I212" s="241">
        <v>57496.044458063821</v>
      </c>
      <c r="J212" s="242">
        <v>279</v>
      </c>
      <c r="K212" s="257">
        <v>5.4310381737829276</v>
      </c>
      <c r="L212" s="257">
        <v>5.9349890053104808</v>
      </c>
      <c r="M212" s="257">
        <v>5.5819424488380047</v>
      </c>
      <c r="N212" s="257">
        <v>5.4697885992930102</v>
      </c>
      <c r="O212" s="257">
        <v>5.4580999712434659</v>
      </c>
      <c r="P212" s="257">
        <v>5.5538030540068295</v>
      </c>
      <c r="Q212" s="257">
        <v>5.587600318228354</v>
      </c>
      <c r="R212" s="257">
        <v>5.0264584696542247</v>
      </c>
      <c r="S212" s="237">
        <v>5.2787222260360176</v>
      </c>
      <c r="T212" s="237">
        <v>5.3735738809382605</v>
      </c>
      <c r="U212" s="237">
        <v>4.979351964348723</v>
      </c>
      <c r="V212" s="237">
        <v>4.6682161337182482</v>
      </c>
      <c r="W212" s="245">
        <v>4.7155862781658957</v>
      </c>
      <c r="X212" s="245">
        <v>4.9837146290936252</v>
      </c>
      <c r="Y212" s="246">
        <v>4.4303654061692086</v>
      </c>
      <c r="Z212" s="247">
        <v>4.4865102340196943</v>
      </c>
      <c r="AA212" s="248"/>
      <c r="AB212" s="248"/>
      <c r="AC212" s="248"/>
      <c r="AD212" s="258"/>
      <c r="AE212" s="639"/>
      <c r="AF212" s="2"/>
      <c r="AG212" s="2"/>
      <c r="AH212" s="2"/>
      <c r="AI212" s="2"/>
      <c r="AJ212" s="2"/>
      <c r="AK212" s="2"/>
      <c r="AL212" s="2"/>
      <c r="AM212" s="2"/>
      <c r="AN212" s="277"/>
      <c r="AO212" s="263"/>
      <c r="AP212" s="264"/>
      <c r="AQ212" s="264"/>
      <c r="AR212" s="153"/>
      <c r="AS212" s="153"/>
      <c r="AT212" s="2"/>
      <c r="AU212" s="2"/>
      <c r="AV212" s="2"/>
    </row>
    <row r="213" spans="1:48">
      <c r="A213" s="235" t="s">
        <v>415</v>
      </c>
      <c r="B213" s="254">
        <v>18502413</v>
      </c>
      <c r="C213" s="237">
        <v>3.1284727095899019</v>
      </c>
      <c r="D213" s="238">
        <v>96.382921500360837</v>
      </c>
      <c r="E213" s="238">
        <v>56.162550423972995</v>
      </c>
      <c r="F213" s="255">
        <v>0.70176946418171193</v>
      </c>
      <c r="G213" s="240"/>
      <c r="H213" s="240"/>
      <c r="I213" s="261"/>
      <c r="J213" s="242"/>
      <c r="K213" s="257">
        <v>3.1184456449625628</v>
      </c>
      <c r="L213" s="257">
        <v>2.9194512607630312</v>
      </c>
      <c r="M213" s="257">
        <v>2.2963696882621885</v>
      </c>
      <c r="N213" s="257">
        <v>3.1339460004799951</v>
      </c>
      <c r="O213" s="257">
        <v>2.8894157638734415</v>
      </c>
      <c r="P213" s="257">
        <v>2.7896997062015982</v>
      </c>
      <c r="Q213" s="257">
        <v>2.8587033457566666</v>
      </c>
      <c r="R213" s="257">
        <v>3.418873767431704</v>
      </c>
      <c r="S213" s="237">
        <v>3.3649925956820446</v>
      </c>
      <c r="T213" s="237">
        <v>2.9993431669795569</v>
      </c>
      <c r="U213" s="237">
        <v>2.9707244992206308</v>
      </c>
      <c r="V213" s="237">
        <v>2.6985828855953446</v>
      </c>
      <c r="W213" s="245">
        <v>2.0434257371078899</v>
      </c>
      <c r="X213" s="260">
        <v>1.6538048405613459</v>
      </c>
      <c r="Y213" s="246">
        <v>1.6397424511755565</v>
      </c>
      <c r="Z213" s="247">
        <v>2.007012620238934</v>
      </c>
      <c r="AA213" s="248"/>
      <c r="AB213" s="248"/>
      <c r="AC213" s="248"/>
      <c r="AD213" s="258"/>
      <c r="AE213" s="639" t="s">
        <v>496</v>
      </c>
      <c r="AF213" s="2"/>
      <c r="AG213" s="2"/>
      <c r="AH213" s="2"/>
      <c r="AI213" s="2"/>
      <c r="AJ213" s="2"/>
      <c r="AK213" s="2"/>
      <c r="AL213" s="2"/>
      <c r="AM213" s="2"/>
      <c r="AN213" s="277"/>
      <c r="AO213" s="263"/>
      <c r="AP213" s="264"/>
      <c r="AQ213" s="264"/>
      <c r="AR213" s="153"/>
      <c r="AS213" s="153"/>
      <c r="AT213" s="2"/>
      <c r="AU213" s="2"/>
      <c r="AV213" s="2"/>
    </row>
    <row r="214" spans="1:48">
      <c r="A214" s="235" t="s">
        <v>416</v>
      </c>
      <c r="B214" s="254">
        <v>23381038</v>
      </c>
      <c r="C214" s="278"/>
      <c r="D214" s="238">
        <v>116.79789698419842</v>
      </c>
      <c r="E214" s="259"/>
      <c r="F214" s="265"/>
      <c r="G214" s="255">
        <v>0.3857469295101249</v>
      </c>
      <c r="H214" s="255">
        <v>0.4239627427389443</v>
      </c>
      <c r="I214" s="261"/>
      <c r="J214" s="242"/>
      <c r="K214" s="286"/>
      <c r="L214" s="286"/>
      <c r="M214" s="286"/>
      <c r="N214" s="286"/>
      <c r="O214" s="286"/>
      <c r="P214" s="286"/>
      <c r="Q214" s="286"/>
      <c r="R214" s="286"/>
      <c r="S214" s="278"/>
      <c r="T214" s="278"/>
      <c r="U214" s="278"/>
      <c r="V214" s="278"/>
      <c r="W214" s="280"/>
      <c r="X214" s="281"/>
      <c r="Y214" s="282"/>
      <c r="Z214" s="283"/>
      <c r="AA214" s="248"/>
      <c r="AB214" s="248"/>
      <c r="AC214" s="248"/>
      <c r="AD214" s="258"/>
      <c r="AE214" s="639" t="s">
        <v>496</v>
      </c>
      <c r="AF214" s="2"/>
      <c r="AG214" s="2"/>
      <c r="AH214" s="2"/>
      <c r="AI214" s="2"/>
      <c r="AJ214" s="2"/>
      <c r="AK214" s="2"/>
      <c r="AL214" s="2"/>
      <c r="AM214" s="2"/>
      <c r="AN214" s="277"/>
      <c r="AO214" s="263"/>
      <c r="AP214" s="264"/>
      <c r="AQ214" s="264"/>
      <c r="AR214" s="153"/>
      <c r="AS214" s="153"/>
      <c r="AT214" s="2"/>
      <c r="AU214" s="2"/>
      <c r="AV214" s="2"/>
    </row>
    <row r="215" spans="1:48">
      <c r="A215" s="235" t="s">
        <v>281</v>
      </c>
      <c r="B215" s="254">
        <v>8481855</v>
      </c>
      <c r="C215" s="237">
        <v>0.76982793484239709</v>
      </c>
      <c r="D215" s="238">
        <v>84.37254468395389</v>
      </c>
      <c r="E215" s="238">
        <v>42.317074174693339</v>
      </c>
      <c r="F215" s="255">
        <v>0.10000000000000009</v>
      </c>
      <c r="G215" s="240"/>
      <c r="H215" s="240"/>
      <c r="I215" s="241">
        <v>2429.1829746049193</v>
      </c>
      <c r="J215" s="242"/>
      <c r="K215" s="257">
        <v>0.36129729757691048</v>
      </c>
      <c r="L215" s="257">
        <v>0.36404604912268879</v>
      </c>
      <c r="M215" s="257">
        <v>0.29339369685685734</v>
      </c>
      <c r="N215" s="257">
        <v>0.31744450487389086</v>
      </c>
      <c r="O215" s="257">
        <v>0.38417262820124365</v>
      </c>
      <c r="P215" s="257">
        <v>0.35855828718910965</v>
      </c>
      <c r="Q215" s="257">
        <v>0.38223969669472885</v>
      </c>
      <c r="R215" s="257">
        <v>0.45522445982340382</v>
      </c>
      <c r="S215" s="237">
        <v>0.40003573165526896</v>
      </c>
      <c r="T215" s="237">
        <v>0.33057710358518455</v>
      </c>
      <c r="U215" s="237">
        <v>0.33538881010264721</v>
      </c>
      <c r="V215" s="237">
        <v>0.3028948564759138</v>
      </c>
      <c r="W215" s="245">
        <v>0.38483663137067547</v>
      </c>
      <c r="X215" s="260">
        <v>0.44174541728479194</v>
      </c>
      <c r="Y215" s="246">
        <v>0.42549927119856079</v>
      </c>
      <c r="Z215" s="247">
        <v>0.4254755303984169</v>
      </c>
      <c r="AA215" s="248"/>
      <c r="AB215" s="248"/>
      <c r="AC215" s="248"/>
      <c r="AD215" s="258"/>
      <c r="AE215" s="639" t="s">
        <v>540</v>
      </c>
      <c r="AF215" s="2"/>
      <c r="AG215" s="2"/>
      <c r="AH215" s="2"/>
      <c r="AI215" s="2"/>
      <c r="AJ215" s="2"/>
      <c r="AK215" s="2"/>
      <c r="AL215" s="2"/>
      <c r="AM215" s="2"/>
      <c r="AN215" s="277"/>
      <c r="AO215" s="263"/>
      <c r="AP215" s="264"/>
      <c r="AQ215" s="264"/>
      <c r="AR215" s="153"/>
      <c r="AS215" s="153"/>
      <c r="AT215" s="2"/>
      <c r="AU215" s="2"/>
      <c r="AV215" s="2"/>
    </row>
    <row r="216" spans="1:48">
      <c r="A216" s="235" t="s">
        <v>282</v>
      </c>
      <c r="B216" s="254">
        <v>53470420</v>
      </c>
      <c r="C216" s="237">
        <v>9.1858375353111768E-2</v>
      </c>
      <c r="D216" s="238">
        <v>87.072040305054074</v>
      </c>
      <c r="E216" s="238">
        <v>69.274965011937113</v>
      </c>
      <c r="F216" s="255">
        <v>-11.037418454207648</v>
      </c>
      <c r="G216" s="240"/>
      <c r="H216" s="240"/>
      <c r="I216" s="241">
        <v>2334.5490063106304</v>
      </c>
      <c r="J216" s="242"/>
      <c r="K216" s="257">
        <v>7.7933159349121359E-2</v>
      </c>
      <c r="L216" s="257">
        <v>8.9555186325638206E-2</v>
      </c>
      <c r="M216" s="257">
        <v>0.10004205772729859</v>
      </c>
      <c r="N216" s="257">
        <v>0.10316303582780424</v>
      </c>
      <c r="O216" s="257">
        <v>0.11493664455412465</v>
      </c>
      <c r="P216" s="257">
        <v>0.1407802260812582</v>
      </c>
      <c r="Q216" s="257">
        <v>0.14961473612316206</v>
      </c>
      <c r="R216" s="257">
        <v>0.14189372940670206</v>
      </c>
      <c r="S216" s="237">
        <v>0.14324277442292571</v>
      </c>
      <c r="T216" s="237">
        <v>0.13372712425568628</v>
      </c>
      <c r="U216" s="237">
        <v>0.15555446753208346</v>
      </c>
      <c r="V216" s="237">
        <v>0.17160300369683607</v>
      </c>
      <c r="W216" s="245">
        <v>0.1960582381479937</v>
      </c>
      <c r="X216" s="260">
        <v>0.21394360479900837</v>
      </c>
      <c r="Y216" s="246">
        <v>0.21275322314207046</v>
      </c>
      <c r="Z216" s="247">
        <v>0.21500873946643101</v>
      </c>
      <c r="AA216" s="248"/>
      <c r="AB216" s="248"/>
      <c r="AC216" s="248"/>
      <c r="AD216" s="258"/>
      <c r="AE216" s="639" t="s">
        <v>540</v>
      </c>
      <c r="AF216" s="2"/>
      <c r="AG216" s="2"/>
      <c r="AH216" s="2"/>
      <c r="AI216" s="2"/>
      <c r="AJ216" s="2"/>
      <c r="AK216" s="2"/>
      <c r="AL216" s="2"/>
      <c r="AM216" s="2"/>
      <c r="AN216" s="277"/>
      <c r="AO216" s="263"/>
      <c r="AP216" s="264"/>
      <c r="AQ216" s="264"/>
      <c r="AR216" s="153"/>
      <c r="AS216" s="153"/>
      <c r="AT216" s="2"/>
      <c r="AU216" s="2"/>
      <c r="AV216" s="2"/>
    </row>
    <row r="217" spans="1:48">
      <c r="A217" s="235" t="s">
        <v>144</v>
      </c>
      <c r="B217" s="254">
        <v>67959359</v>
      </c>
      <c r="C217" s="237">
        <v>2.406993254425581</v>
      </c>
      <c r="D217" s="238">
        <v>106.73926248632124</v>
      </c>
      <c r="E217" s="238">
        <v>82.589692928295051</v>
      </c>
      <c r="F217" s="255">
        <v>4.7247706609581046</v>
      </c>
      <c r="G217" s="255"/>
      <c r="H217" s="255"/>
      <c r="I217" s="241">
        <v>14615.62534361385</v>
      </c>
      <c r="J217" s="242"/>
      <c r="K217" s="257">
        <v>2.8890240016313062</v>
      </c>
      <c r="L217" s="257">
        <v>3.0661612944561187</v>
      </c>
      <c r="M217" s="257">
        <v>3.2454420107162099</v>
      </c>
      <c r="N217" s="257">
        <v>3.4618974756320289</v>
      </c>
      <c r="O217" s="257">
        <v>3.7151735777535384</v>
      </c>
      <c r="P217" s="257">
        <v>3.7541774165369586</v>
      </c>
      <c r="Q217" s="257">
        <v>3.850621219785523</v>
      </c>
      <c r="R217" s="257">
        <v>3.8444804147092486</v>
      </c>
      <c r="S217" s="237">
        <v>3.8395405612561793</v>
      </c>
      <c r="T217" s="237">
        <v>4.0601853721145895</v>
      </c>
      <c r="U217" s="237">
        <v>4.3236524955367974</v>
      </c>
      <c r="V217" s="237">
        <v>4.3361988269636749</v>
      </c>
      <c r="W217" s="245">
        <v>4.5407130264324129</v>
      </c>
      <c r="X217" s="245">
        <v>4.4901930162421184</v>
      </c>
      <c r="Y217" s="246">
        <v>4.5677757834943886</v>
      </c>
      <c r="Z217" s="247">
        <v>4.5953023444941525</v>
      </c>
      <c r="AA217" s="248"/>
      <c r="AB217" s="248"/>
      <c r="AC217" s="248"/>
      <c r="AD217" s="258"/>
      <c r="AE217" s="639"/>
      <c r="AF217" s="2"/>
      <c r="AG217" s="2"/>
      <c r="AH217" s="2"/>
      <c r="AI217" s="2"/>
      <c r="AJ217" s="2"/>
      <c r="AK217" s="2"/>
      <c r="AL217" s="2"/>
      <c r="AM217" s="2"/>
      <c r="AN217" s="277"/>
      <c r="AO217" s="263"/>
      <c r="AP217" s="264"/>
      <c r="AQ217" s="264"/>
      <c r="AR217" s="153"/>
      <c r="AS217" s="153"/>
      <c r="AT217" s="2"/>
      <c r="AU217" s="2"/>
      <c r="AV217" s="2"/>
    </row>
    <row r="218" spans="1:48">
      <c r="A218" s="235" t="s">
        <v>283</v>
      </c>
      <c r="B218" s="254">
        <v>1245015</v>
      </c>
      <c r="C218" s="237">
        <v>0.18016242064197166</v>
      </c>
      <c r="D218" s="238">
        <v>78.427166652549204</v>
      </c>
      <c r="E218" s="238">
        <v>25.09380917098872</v>
      </c>
      <c r="F218" s="255">
        <v>-18.806659585607726</v>
      </c>
      <c r="G218" s="255"/>
      <c r="H218" s="255"/>
      <c r="I218" s="241">
        <v>1676.8346542384163</v>
      </c>
      <c r="J218" s="242"/>
      <c r="K218" s="237">
        <v>0.18016242064197166</v>
      </c>
      <c r="L218" s="237">
        <v>0.18016242064197166</v>
      </c>
      <c r="M218" s="237">
        <v>0.18016242064197166</v>
      </c>
      <c r="N218" s="257">
        <v>0.17345666327032347</v>
      </c>
      <c r="O218" s="257">
        <v>0.18269872038594107</v>
      </c>
      <c r="P218" s="257">
        <v>0.17960765971439979</v>
      </c>
      <c r="Q218" s="257">
        <v>0.18024761759426214</v>
      </c>
      <c r="R218" s="257">
        <v>0.18081433565536315</v>
      </c>
      <c r="S218" s="237">
        <v>0.19553088887379563</v>
      </c>
      <c r="T218" s="237">
        <v>0.21668747680917083</v>
      </c>
      <c r="U218" s="237">
        <v>0.21989311793130029</v>
      </c>
      <c r="V218" s="237">
        <v>0.21910902612657002</v>
      </c>
      <c r="W218" s="245">
        <v>0.2551181157187643</v>
      </c>
      <c r="X218" s="260">
        <v>0.37258838254373261</v>
      </c>
      <c r="Y218" s="246">
        <v>0.38719493501561908</v>
      </c>
      <c r="Z218" s="247">
        <v>0.38097374276814944</v>
      </c>
      <c r="AA218" s="248"/>
      <c r="AB218" s="248"/>
      <c r="AC218" s="248"/>
      <c r="AD218" s="258"/>
      <c r="AE218" s="639" t="s">
        <v>540</v>
      </c>
      <c r="AF218" s="2"/>
      <c r="AG218" s="2"/>
      <c r="AH218" s="2"/>
      <c r="AI218" s="2"/>
      <c r="AJ218" s="2"/>
      <c r="AK218" s="2"/>
      <c r="AL218" s="2"/>
      <c r="AM218" s="2"/>
      <c r="AN218" s="277"/>
      <c r="AO218" s="263"/>
      <c r="AP218" s="264"/>
      <c r="AQ218" s="264"/>
      <c r="AR218" s="153"/>
      <c r="AS218" s="153"/>
      <c r="AT218" s="2"/>
      <c r="AU218" s="2"/>
      <c r="AV218" s="2"/>
    </row>
    <row r="219" spans="1:48">
      <c r="A219" s="235" t="s">
        <v>284</v>
      </c>
      <c r="B219" s="254">
        <v>7304578</v>
      </c>
      <c r="C219" s="237">
        <v>0.22988502574698563</v>
      </c>
      <c r="D219" s="238">
        <v>74.316722245829865</v>
      </c>
      <c r="E219" s="238">
        <v>57.502346258335393</v>
      </c>
      <c r="F219" s="255">
        <v>-9.037636943701628</v>
      </c>
      <c r="G219" s="255"/>
      <c r="H219" s="255"/>
      <c r="I219" s="241">
        <v>1311.9215092396862</v>
      </c>
      <c r="J219" s="242"/>
      <c r="K219" s="257">
        <v>0.27885495314104253</v>
      </c>
      <c r="L219" s="257">
        <v>0.23200884179550132</v>
      </c>
      <c r="M219" s="257">
        <v>0.23940172903063714</v>
      </c>
      <c r="N219" s="257">
        <v>0.27671170337326711</v>
      </c>
      <c r="O219" s="257">
        <v>0.25715586771573706</v>
      </c>
      <c r="P219" s="257">
        <v>0.23974677222246024</v>
      </c>
      <c r="Q219" s="257">
        <v>0.21285323633699249</v>
      </c>
      <c r="R219" s="257">
        <v>0.2388585929613776</v>
      </c>
      <c r="S219" s="237">
        <v>0.27784462319697034</v>
      </c>
      <c r="T219" s="237">
        <v>0.44711943111640462</v>
      </c>
      <c r="U219" s="237">
        <v>0.40820353971638518</v>
      </c>
      <c r="V219" s="237">
        <v>0.36661321599670066</v>
      </c>
      <c r="W219" s="245">
        <v>0.32047054212231679</v>
      </c>
      <c r="X219" s="260">
        <v>0.321518595284352</v>
      </c>
      <c r="Y219" s="246">
        <v>0.31159832637998058</v>
      </c>
      <c r="Z219" s="247">
        <v>0.30848574400773826</v>
      </c>
      <c r="AA219" s="248"/>
      <c r="AB219" s="248"/>
      <c r="AC219" s="248"/>
      <c r="AD219" s="258"/>
      <c r="AE219" s="639" t="s">
        <v>540</v>
      </c>
      <c r="AF219" s="2"/>
      <c r="AG219" s="2"/>
      <c r="AH219" s="2"/>
      <c r="AI219" s="2"/>
      <c r="AJ219" s="2"/>
      <c r="AK219" s="2"/>
      <c r="AL219" s="2"/>
      <c r="AM219" s="2"/>
      <c r="AN219" s="277"/>
      <c r="AO219" s="263"/>
      <c r="AP219" s="264"/>
      <c r="AQ219" s="264"/>
      <c r="AR219" s="153"/>
      <c r="AS219" s="153"/>
      <c r="AT219" s="2"/>
      <c r="AU219" s="2"/>
      <c r="AV219" s="2"/>
    </row>
    <row r="220" spans="1:48">
      <c r="A220" s="235" t="s">
        <v>417</v>
      </c>
      <c r="B220" s="254">
        <v>106170</v>
      </c>
      <c r="C220" s="237">
        <v>0.9231429367560956</v>
      </c>
      <c r="D220" s="238">
        <v>117.69322920599684</v>
      </c>
      <c r="E220" s="238">
        <v>128.80958261299085</v>
      </c>
      <c r="F220" s="255">
        <v>0.25380771773509148</v>
      </c>
      <c r="G220" s="255"/>
      <c r="H220" s="255"/>
      <c r="I220" s="241">
        <v>5154.0375875728741</v>
      </c>
      <c r="J220" s="242"/>
      <c r="K220" s="257">
        <v>0.9730944452389223</v>
      </c>
      <c r="L220" s="257">
        <v>0.89334985878862994</v>
      </c>
      <c r="M220" s="257">
        <v>1.0362304934094237</v>
      </c>
      <c r="N220" s="257">
        <v>1.177117844306568</v>
      </c>
      <c r="O220" s="257">
        <v>1.0967214096142717</v>
      </c>
      <c r="P220" s="257">
        <v>1.1261773979257967</v>
      </c>
      <c r="Q220" s="257">
        <v>1.2633611475070685</v>
      </c>
      <c r="R220" s="257">
        <v>1.1117266489835469</v>
      </c>
      <c r="S220" s="237">
        <v>1.1760037348272643</v>
      </c>
      <c r="T220" s="237">
        <v>1.2754699466233468</v>
      </c>
      <c r="U220" s="237">
        <v>1.1279594408689044</v>
      </c>
      <c r="V220" s="237">
        <v>0.98275729940991652</v>
      </c>
      <c r="W220" s="245">
        <v>1.7136366673348031</v>
      </c>
      <c r="X220" s="260">
        <v>1.9863989575704544</v>
      </c>
      <c r="Y220" s="246">
        <v>2.1113386554189382</v>
      </c>
      <c r="Z220" s="247">
        <v>2.1220783796499161</v>
      </c>
      <c r="AA220" s="248"/>
      <c r="AB220" s="248"/>
      <c r="AC220" s="248"/>
      <c r="AD220" s="258"/>
      <c r="AE220" s="639" t="s">
        <v>497</v>
      </c>
      <c r="AF220" s="2"/>
      <c r="AG220" s="2"/>
      <c r="AH220" s="2"/>
      <c r="AI220" s="2"/>
      <c r="AJ220" s="2"/>
      <c r="AK220" s="2"/>
      <c r="AL220" s="2"/>
      <c r="AM220" s="2"/>
      <c r="AN220" s="277"/>
      <c r="AO220" s="263"/>
      <c r="AP220" s="264"/>
      <c r="AQ220" s="264"/>
      <c r="AR220" s="153"/>
      <c r="AS220" s="153"/>
      <c r="AT220" s="2"/>
      <c r="AU220" s="2"/>
      <c r="AV220" s="2"/>
    </row>
    <row r="221" spans="1:48">
      <c r="A221" s="235" t="s">
        <v>418</v>
      </c>
      <c r="B221" s="254">
        <v>1360088</v>
      </c>
      <c r="C221" s="237">
        <v>15.982806606927952</v>
      </c>
      <c r="D221" s="238">
        <v>101.9619131808751</v>
      </c>
      <c r="E221" s="238">
        <v>76.24989709393266</v>
      </c>
      <c r="F221" s="255">
        <v>-1.1188384071558364</v>
      </c>
      <c r="G221" s="255"/>
      <c r="H221" s="255"/>
      <c r="I221" s="241">
        <v>31258.863550550184</v>
      </c>
      <c r="J221" s="242"/>
      <c r="K221" s="257">
        <v>18.828864808593195</v>
      </c>
      <c r="L221" s="257">
        <v>19.745664630854076</v>
      </c>
      <c r="M221" s="257">
        <v>21.287122018406059</v>
      </c>
      <c r="N221" s="257">
        <v>21.712030353910901</v>
      </c>
      <c r="O221" s="257">
        <v>23.857231303296693</v>
      </c>
      <c r="P221" s="257">
        <v>22.736619393600133</v>
      </c>
      <c r="Q221" s="257">
        <v>35.601341681368325</v>
      </c>
      <c r="R221" s="257">
        <v>36.78664283641141</v>
      </c>
      <c r="S221" s="237">
        <v>35.426291573790529</v>
      </c>
      <c r="T221" s="237">
        <v>33.925207169361329</v>
      </c>
      <c r="U221" s="237">
        <v>36.044228763755605</v>
      </c>
      <c r="V221" s="237">
        <v>35.108563893945863</v>
      </c>
      <c r="W221" s="245">
        <v>33.792025665279503</v>
      </c>
      <c r="X221" s="245">
        <v>34.491995490417139</v>
      </c>
      <c r="Y221" s="246">
        <v>33.876266748874329</v>
      </c>
      <c r="Z221" s="247">
        <v>33.261598099055419</v>
      </c>
      <c r="AA221" s="248"/>
      <c r="AB221" s="248"/>
      <c r="AC221" s="248"/>
      <c r="AD221" s="258"/>
      <c r="AE221" s="639" t="s">
        <v>539</v>
      </c>
      <c r="AF221" s="2"/>
      <c r="AG221" s="2"/>
      <c r="AH221" s="2"/>
      <c r="AI221" s="2"/>
      <c r="AJ221" s="2"/>
      <c r="AK221" s="2"/>
      <c r="AL221" s="2"/>
      <c r="AM221" s="2"/>
      <c r="AN221" s="277"/>
      <c r="AO221" s="263"/>
      <c r="AP221" s="264"/>
      <c r="AQ221" s="264"/>
      <c r="AR221" s="153"/>
      <c r="AS221" s="153"/>
      <c r="AT221" s="2"/>
      <c r="AU221" s="2"/>
      <c r="AV221" s="2"/>
    </row>
    <row r="222" spans="1:48">
      <c r="A222" s="235" t="s">
        <v>190</v>
      </c>
      <c r="B222" s="254">
        <v>11107800</v>
      </c>
      <c r="C222" s="237">
        <v>1.8289686358908852</v>
      </c>
      <c r="D222" s="238">
        <v>104.01438442930225</v>
      </c>
      <c r="E222" s="238">
        <v>76.596155429324114</v>
      </c>
      <c r="F222" s="255">
        <v>2.6307984269750047</v>
      </c>
      <c r="G222" s="255"/>
      <c r="H222" s="255"/>
      <c r="I222" s="241">
        <v>10598.362256988572</v>
      </c>
      <c r="J222" s="242"/>
      <c r="K222" s="257">
        <v>2.0839059931954984</v>
      </c>
      <c r="L222" s="257">
        <v>2.155361117443475</v>
      </c>
      <c r="M222" s="257">
        <v>2.1381382514950404</v>
      </c>
      <c r="N222" s="257">
        <v>2.1574845017175144</v>
      </c>
      <c r="O222" s="257">
        <v>2.2432427207925576</v>
      </c>
      <c r="P222" s="257">
        <v>2.2578043673347294</v>
      </c>
      <c r="Q222" s="257">
        <v>2.2683162353498751</v>
      </c>
      <c r="R222" s="257">
        <v>2.3560454176487271</v>
      </c>
      <c r="S222" s="237">
        <v>2.401541306431469</v>
      </c>
      <c r="T222" s="237">
        <v>2.3725659986972683</v>
      </c>
      <c r="U222" s="237">
        <v>2.6203934730873888</v>
      </c>
      <c r="V222" s="237">
        <v>2.4358470273004929</v>
      </c>
      <c r="W222" s="245">
        <v>2.5035208536302482</v>
      </c>
      <c r="X222" s="245">
        <v>2.5393726174619942</v>
      </c>
      <c r="Y222" s="246">
        <v>2.6525712342999701</v>
      </c>
      <c r="Z222" s="247">
        <v>2.8346434739951176</v>
      </c>
      <c r="AA222" s="248"/>
      <c r="AB222" s="248"/>
      <c r="AC222" s="248"/>
      <c r="AD222" s="258"/>
      <c r="AE222" s="639"/>
      <c r="AF222" s="2"/>
      <c r="AG222" s="2"/>
      <c r="AH222" s="2"/>
      <c r="AI222" s="2"/>
      <c r="AJ222" s="2"/>
      <c r="AK222" s="2"/>
      <c r="AL222" s="2"/>
      <c r="AM222" s="2"/>
      <c r="AN222" s="277"/>
      <c r="AO222" s="263"/>
      <c r="AP222" s="264"/>
      <c r="AQ222" s="264"/>
      <c r="AR222" s="153"/>
      <c r="AS222" s="153"/>
      <c r="AT222" s="2"/>
      <c r="AU222" s="2"/>
      <c r="AV222" s="2"/>
    </row>
    <row r="223" spans="1:48">
      <c r="A223" s="235" t="s">
        <v>146</v>
      </c>
      <c r="B223" s="254">
        <v>78665830</v>
      </c>
      <c r="C223" s="237">
        <v>2.9476684894055802</v>
      </c>
      <c r="D223" s="238">
        <v>102.46047371836171</v>
      </c>
      <c r="E223" s="238">
        <v>92.207787931176426</v>
      </c>
      <c r="F223" s="255">
        <v>2.8146362224131565</v>
      </c>
      <c r="G223" s="255"/>
      <c r="H223" s="255"/>
      <c r="I223" s="241">
        <v>20698.394615400626</v>
      </c>
      <c r="J223" s="242">
        <v>2</v>
      </c>
      <c r="K223" s="257">
        <v>3.4151477517679156</v>
      </c>
      <c r="L223" s="257">
        <v>3.0287528909272647</v>
      </c>
      <c r="M223" s="257">
        <v>3.1557006792058306</v>
      </c>
      <c r="N223" s="257">
        <v>3.3052480784889875</v>
      </c>
      <c r="O223" s="257">
        <v>3.3630744526186982</v>
      </c>
      <c r="P223" s="257">
        <v>3.495346468777317</v>
      </c>
      <c r="Q223" s="257">
        <v>3.8046985446604173</v>
      </c>
      <c r="R223" s="257">
        <v>4.0915387321145626</v>
      </c>
      <c r="S223" s="237">
        <v>4.0336922548030403</v>
      </c>
      <c r="T223" s="237">
        <v>3.8957693548898842</v>
      </c>
      <c r="U223" s="237">
        <v>4.117783308009181</v>
      </c>
      <c r="V223" s="237">
        <v>4.3795186658158762</v>
      </c>
      <c r="W223" s="245">
        <v>4.4439179314285955</v>
      </c>
      <c r="X223" s="245">
        <v>4.3085710394434082</v>
      </c>
      <c r="Y223" s="246">
        <v>4.6508459288757535</v>
      </c>
      <c r="Z223" s="247">
        <v>4.5156387157420808</v>
      </c>
      <c r="AA223" s="248"/>
      <c r="AB223" s="248"/>
      <c r="AC223" s="248"/>
      <c r="AD223" s="258"/>
      <c r="AE223" s="639"/>
      <c r="AF223" s="2"/>
      <c r="AG223" s="2"/>
      <c r="AH223" s="2"/>
      <c r="AI223" s="2"/>
      <c r="AJ223" s="2"/>
      <c r="AK223" s="2"/>
      <c r="AL223" s="2"/>
      <c r="AM223" s="2"/>
      <c r="AN223" s="277"/>
      <c r="AO223" s="263"/>
      <c r="AP223" s="264"/>
      <c r="AQ223" s="264"/>
      <c r="AR223" s="153"/>
      <c r="AS223" s="153"/>
      <c r="AT223" s="2"/>
      <c r="AU223" s="2"/>
      <c r="AV223" s="2"/>
    </row>
    <row r="224" spans="1:48">
      <c r="A224" s="235" t="s">
        <v>101</v>
      </c>
      <c r="B224" s="254">
        <v>5373502</v>
      </c>
      <c r="C224" s="237">
        <v>8.1407850040383458</v>
      </c>
      <c r="D224" s="238">
        <v>86.153521580828723</v>
      </c>
      <c r="E224" s="238">
        <v>93.837243763892317</v>
      </c>
      <c r="F224" s="255">
        <v>0</v>
      </c>
      <c r="G224" s="240"/>
      <c r="H224" s="240"/>
      <c r="I224" s="241">
        <v>12925.808503974697</v>
      </c>
      <c r="J224" s="242"/>
      <c r="K224" s="257">
        <v>8.3325653532808204</v>
      </c>
      <c r="L224" s="257">
        <v>8.357930840848006</v>
      </c>
      <c r="M224" s="257">
        <v>8.6809658421467724</v>
      </c>
      <c r="N224" s="257">
        <v>9.5879704890409627</v>
      </c>
      <c r="O224" s="257">
        <v>9.900940114237633</v>
      </c>
      <c r="P224" s="257">
        <v>10.172806617916066</v>
      </c>
      <c r="Q224" s="257">
        <v>10.303105177155754</v>
      </c>
      <c r="R224" s="257">
        <v>11.526184303558802</v>
      </c>
      <c r="S224" s="237">
        <v>11.547371338642629</v>
      </c>
      <c r="T224" s="237">
        <v>10.102389253980752</v>
      </c>
      <c r="U224" s="237">
        <v>11.353179049166055</v>
      </c>
      <c r="V224" s="237">
        <v>12.246883293072278</v>
      </c>
      <c r="W224" s="245">
        <v>12.553929379824746</v>
      </c>
      <c r="X224" s="245">
        <v>12.755260598676969</v>
      </c>
      <c r="Y224" s="246">
        <v>14.509274602443591</v>
      </c>
      <c r="Z224" s="247">
        <v>16.886255403911605</v>
      </c>
      <c r="AA224" s="248"/>
      <c r="AB224" s="248"/>
      <c r="AC224" s="248"/>
      <c r="AD224" s="258"/>
      <c r="AE224" s="639"/>
      <c r="AF224" s="2"/>
      <c r="AG224" s="2"/>
      <c r="AH224" s="2"/>
      <c r="AI224" s="2"/>
      <c r="AJ224" s="2"/>
      <c r="AK224" s="2"/>
      <c r="AL224" s="2"/>
      <c r="AM224" s="2"/>
      <c r="AN224" s="277"/>
      <c r="AO224" s="263"/>
      <c r="AP224" s="264"/>
      <c r="AQ224" s="264"/>
      <c r="AR224" s="153"/>
      <c r="AS224" s="153"/>
      <c r="AT224" s="2"/>
      <c r="AU224" s="2"/>
      <c r="AV224" s="2"/>
    </row>
    <row r="225" spans="1:48">
      <c r="A225" s="235" t="s">
        <v>285</v>
      </c>
      <c r="B225" s="254">
        <v>39032383</v>
      </c>
      <c r="C225" s="237">
        <v>4.667649738789427E-2</v>
      </c>
      <c r="D225" s="238">
        <v>84.771690935651193</v>
      </c>
      <c r="E225" s="238">
        <v>89.342924178809582</v>
      </c>
      <c r="F225" s="255">
        <v>-13.4</v>
      </c>
      <c r="G225" s="240"/>
      <c r="H225" s="240"/>
      <c r="I225" s="241">
        <v>1639.1311401027533</v>
      </c>
      <c r="J225" s="242"/>
      <c r="K225" s="257">
        <v>6.0147398503790528E-2</v>
      </c>
      <c r="L225" s="257">
        <v>6.15279570932038E-2</v>
      </c>
      <c r="M225" s="257">
        <v>6.141397110262057E-2</v>
      </c>
      <c r="N225" s="257">
        <v>6.0932131501699613E-2</v>
      </c>
      <c r="O225" s="257">
        <v>6.4051356269589438E-2</v>
      </c>
      <c r="P225" s="257">
        <v>7.7350262261667704E-2</v>
      </c>
      <c r="Q225" s="257">
        <v>8.7427832043288273E-2</v>
      </c>
      <c r="R225" s="257">
        <v>9.6266872606316667E-2</v>
      </c>
      <c r="S225" s="237">
        <v>0.10278055435297902</v>
      </c>
      <c r="T225" s="237">
        <v>0.10534801607565381</v>
      </c>
      <c r="U225" s="237">
        <v>0.11815640679291585</v>
      </c>
      <c r="V225" s="237">
        <v>0.12437797614513013</v>
      </c>
      <c r="W225" s="245">
        <v>0.11530012751189105</v>
      </c>
      <c r="X225" s="260">
        <v>0.13374315044980659</v>
      </c>
      <c r="Y225" s="246">
        <v>0.13317968242235625</v>
      </c>
      <c r="Z225" s="247">
        <v>0.13027667842977753</v>
      </c>
      <c r="AA225" s="248"/>
      <c r="AB225" s="248"/>
      <c r="AC225" s="248"/>
      <c r="AD225" s="258"/>
      <c r="AE225" s="639" t="s">
        <v>540</v>
      </c>
      <c r="AF225" s="2"/>
      <c r="AG225" s="2"/>
      <c r="AH225" s="2"/>
      <c r="AI225" s="2"/>
      <c r="AJ225" s="2"/>
      <c r="AK225" s="2"/>
      <c r="AL225" s="2"/>
      <c r="AM225" s="2"/>
      <c r="AN225" s="277"/>
      <c r="AO225" s="263"/>
      <c r="AP225" s="264"/>
      <c r="AQ225" s="264"/>
      <c r="AR225" s="153"/>
      <c r="AS225" s="153"/>
      <c r="AT225" s="2"/>
      <c r="AU225" s="2"/>
      <c r="AV225" s="2"/>
    </row>
    <row r="226" spans="1:48">
      <c r="A226" s="235" t="s">
        <v>214</v>
      </c>
      <c r="B226" s="254">
        <v>45198200</v>
      </c>
      <c r="C226" s="237">
        <v>9.4320407460696387</v>
      </c>
      <c r="D226" s="238">
        <v>102.50714228104117</v>
      </c>
      <c r="E226" s="238">
        <v>81.959455009467362</v>
      </c>
      <c r="F226" s="255">
        <v>0.73832421162714457</v>
      </c>
      <c r="G226" s="255">
        <v>0.34792110299084988</v>
      </c>
      <c r="H226" s="255">
        <v>0.42632880386777516</v>
      </c>
      <c r="I226" s="241">
        <v>8089.4590869710009</v>
      </c>
      <c r="J226" s="242"/>
      <c r="K226" s="257">
        <v>6.5202801179961352</v>
      </c>
      <c r="L226" s="257">
        <v>6.6040840430397214</v>
      </c>
      <c r="M226" s="257">
        <v>6.606031803329703</v>
      </c>
      <c r="N226" s="257">
        <v>7.3650208991497088</v>
      </c>
      <c r="O226" s="257">
        <v>7.2308474319095666</v>
      </c>
      <c r="P226" s="257">
        <v>7.0821032519798788</v>
      </c>
      <c r="Q226" s="257">
        <v>6.9710971782143831</v>
      </c>
      <c r="R226" s="257">
        <v>6.9017458210015832</v>
      </c>
      <c r="S226" s="237">
        <v>6.7181491713901531</v>
      </c>
      <c r="T226" s="237">
        <v>5.6439855558667889</v>
      </c>
      <c r="U226" s="237">
        <v>6.6359163474723513</v>
      </c>
      <c r="V226" s="237">
        <v>6.2619583819227627</v>
      </c>
      <c r="W226" s="245">
        <v>6.4818934360969704</v>
      </c>
      <c r="X226" s="245">
        <v>5.9547571313003411</v>
      </c>
      <c r="Y226" s="246">
        <v>5.1015927530741525</v>
      </c>
      <c r="Z226" s="247">
        <v>4.1627540406728132</v>
      </c>
      <c r="AA226" s="248"/>
      <c r="AB226" s="248"/>
      <c r="AC226" s="248"/>
      <c r="AD226" s="258"/>
      <c r="AE226" s="639"/>
      <c r="AF226" s="2"/>
      <c r="AG226" s="2"/>
      <c r="AH226" s="2"/>
      <c r="AI226" s="2"/>
      <c r="AJ226" s="2"/>
      <c r="AK226" s="2"/>
      <c r="AL226" s="2"/>
      <c r="AM226" s="2"/>
      <c r="AN226" s="277"/>
      <c r="AO226" s="263"/>
      <c r="AP226" s="264"/>
      <c r="AQ226" s="264"/>
      <c r="AR226" s="153"/>
      <c r="AS226" s="153"/>
      <c r="AT226" s="2"/>
      <c r="AU226" s="2"/>
      <c r="AV226" s="2"/>
    </row>
    <row r="227" spans="1:48">
      <c r="A227" s="235" t="s">
        <v>43</v>
      </c>
      <c r="B227" s="254">
        <v>9156963</v>
      </c>
      <c r="C227" s="237">
        <v>27.049167712198106</v>
      </c>
      <c r="D227" s="238">
        <v>102.42255412891063</v>
      </c>
      <c r="E227" s="238">
        <v>154.66666666666666</v>
      </c>
      <c r="F227" s="255">
        <v>1.6562882546597124</v>
      </c>
      <c r="G227" s="240"/>
      <c r="H227" s="240"/>
      <c r="I227" s="256">
        <v>67387.580191515095</v>
      </c>
      <c r="J227" s="242"/>
      <c r="K227" s="257">
        <v>36.873909553959706</v>
      </c>
      <c r="L227" s="257">
        <v>31.490315473147568</v>
      </c>
      <c r="M227" s="257">
        <v>24.936134305227366</v>
      </c>
      <c r="N227" s="257">
        <v>29.442981655348699</v>
      </c>
      <c r="O227" s="257">
        <v>28.458136116068005</v>
      </c>
      <c r="P227" s="257">
        <v>25.893386309966854</v>
      </c>
      <c r="Q227" s="257">
        <v>23.934921793645838</v>
      </c>
      <c r="R227" s="257">
        <v>22.548161261875848</v>
      </c>
      <c r="S227" s="237">
        <v>22.785893971457398</v>
      </c>
      <c r="T227" s="237">
        <v>21.779750702849153</v>
      </c>
      <c r="U227" s="237">
        <v>19.29070924585324</v>
      </c>
      <c r="V227" s="237">
        <v>18.255144926192269</v>
      </c>
      <c r="W227" s="245">
        <v>19.236472501329789</v>
      </c>
      <c r="X227" s="245">
        <v>18.692930447397107</v>
      </c>
      <c r="Y227" s="246">
        <v>18.6644813952561</v>
      </c>
      <c r="Z227" s="247">
        <v>19.274187669082405</v>
      </c>
      <c r="AA227" s="248"/>
      <c r="AB227" s="248"/>
      <c r="AC227" s="248"/>
      <c r="AD227" s="258"/>
      <c r="AE227" s="639" t="s">
        <v>539</v>
      </c>
      <c r="AF227" s="2"/>
      <c r="AG227" s="2"/>
      <c r="AH227" s="2"/>
      <c r="AI227" s="2"/>
      <c r="AJ227" s="2"/>
      <c r="AK227" s="2"/>
      <c r="AL227" s="2"/>
      <c r="AM227" s="2"/>
      <c r="AN227" s="277"/>
      <c r="AO227" s="263"/>
      <c r="AP227" s="264"/>
      <c r="AQ227" s="264"/>
      <c r="AR227" s="153"/>
      <c r="AS227" s="153"/>
      <c r="AT227" s="2"/>
      <c r="AU227" s="2"/>
      <c r="AV227" s="2"/>
    </row>
    <row r="228" spans="1:48">
      <c r="A228" s="235" t="s">
        <v>109</v>
      </c>
      <c r="B228" s="254">
        <v>65138232</v>
      </c>
      <c r="C228" s="237">
        <v>9.4008582469936517</v>
      </c>
      <c r="D228" s="238">
        <v>131.89796727766569</v>
      </c>
      <c r="E228" s="238">
        <v>133.90030460195933</v>
      </c>
      <c r="F228" s="255">
        <v>1.6226301389687421</v>
      </c>
      <c r="G228" s="255">
        <v>0.36137647579878801</v>
      </c>
      <c r="H228" s="255">
        <v>0.27500741630627623</v>
      </c>
      <c r="I228" s="241">
        <v>38584.457820037438</v>
      </c>
      <c r="J228" s="242">
        <v>2682</v>
      </c>
      <c r="K228" s="257">
        <v>9.1920230133154099</v>
      </c>
      <c r="L228" s="257">
        <v>9.225621258087811</v>
      </c>
      <c r="M228" s="257">
        <v>8.8968385786478166</v>
      </c>
      <c r="N228" s="257">
        <v>9.0458712849308203</v>
      </c>
      <c r="O228" s="257">
        <v>8.9817860450369125</v>
      </c>
      <c r="P228" s="257">
        <v>8.9755895271362629</v>
      </c>
      <c r="Q228" s="257">
        <v>8.8914301191089358</v>
      </c>
      <c r="R228" s="257">
        <v>8.6101139153526827</v>
      </c>
      <c r="S228" s="237">
        <v>8.4075726380161342</v>
      </c>
      <c r="T228" s="237">
        <v>7.5633066656047321</v>
      </c>
      <c r="U228" s="237">
        <v>7.8577708299660181</v>
      </c>
      <c r="V228" s="237">
        <v>7.0751856995088032</v>
      </c>
      <c r="W228" s="245">
        <v>7.3283106045026472</v>
      </c>
      <c r="X228" s="245">
        <v>7.130270201221621</v>
      </c>
      <c r="Y228" s="246">
        <v>6.4339014445070726</v>
      </c>
      <c r="Z228" s="247">
        <v>6.1012273589474466</v>
      </c>
      <c r="AA228" s="248"/>
      <c r="AB228" s="248"/>
      <c r="AC228" s="248"/>
      <c r="AD228" s="258"/>
      <c r="AE228" s="639"/>
      <c r="AF228" s="2"/>
      <c r="AG228" s="2"/>
      <c r="AH228" s="2"/>
      <c r="AI228" s="2"/>
      <c r="AJ228" s="2"/>
      <c r="AK228" s="2"/>
      <c r="AL228" s="2"/>
      <c r="AM228" s="2"/>
      <c r="AN228" s="277"/>
      <c r="AO228" s="263"/>
      <c r="AP228" s="264"/>
      <c r="AQ228" s="264"/>
      <c r="AR228" s="153"/>
      <c r="AS228" s="153"/>
      <c r="AT228" s="2"/>
      <c r="AU228" s="2"/>
      <c r="AV228" s="2"/>
    </row>
    <row r="229" spans="1:48">
      <c r="A229" s="235" t="s">
        <v>49</v>
      </c>
      <c r="B229" s="254">
        <v>321418820</v>
      </c>
      <c r="C229" s="237">
        <v>19.401312154831906</v>
      </c>
      <c r="D229" s="238">
        <v>118.05322446984609</v>
      </c>
      <c r="E229" s="238">
        <v>181.0992837737713</v>
      </c>
      <c r="F229" s="255">
        <v>1.8826122635751994</v>
      </c>
      <c r="G229" s="255">
        <v>0.60041104222640485</v>
      </c>
      <c r="H229" s="255">
        <v>0.65228378514639396</v>
      </c>
      <c r="I229" s="241">
        <v>52216.082732284442</v>
      </c>
      <c r="J229" s="242">
        <v>3762</v>
      </c>
      <c r="K229" s="257">
        <v>20.19108275907098</v>
      </c>
      <c r="L229" s="257">
        <v>19.640112334341822</v>
      </c>
      <c r="M229" s="257">
        <v>19.623128798734957</v>
      </c>
      <c r="N229" s="257">
        <v>19.560223580649208</v>
      </c>
      <c r="O229" s="257">
        <v>19.667478065919422</v>
      </c>
      <c r="P229" s="257">
        <v>19.594231727064511</v>
      </c>
      <c r="Q229" s="257">
        <v>19.100499768228364</v>
      </c>
      <c r="R229" s="257">
        <v>19.221722137175515</v>
      </c>
      <c r="S229" s="237">
        <v>18.474107572394253</v>
      </c>
      <c r="T229" s="237">
        <v>17.1783019407906</v>
      </c>
      <c r="U229" s="237">
        <v>17.470487744126171</v>
      </c>
      <c r="V229" s="237">
        <v>17.005363400638171</v>
      </c>
      <c r="W229" s="245">
        <v>16.27323847126948</v>
      </c>
      <c r="X229" s="245">
        <v>16.372720405202781</v>
      </c>
      <c r="Y229" s="246">
        <v>16.389800755909654</v>
      </c>
      <c r="Z229" s="247">
        <v>15.844905055418765</v>
      </c>
      <c r="AA229" s="248"/>
      <c r="AB229" s="248"/>
      <c r="AC229" s="248"/>
      <c r="AD229" s="258"/>
      <c r="AE229" s="639" t="s">
        <v>538</v>
      </c>
      <c r="AF229" s="2"/>
      <c r="AG229" s="2"/>
      <c r="AH229" s="2"/>
      <c r="AI229" s="2"/>
      <c r="AJ229" s="2"/>
      <c r="AK229" s="2"/>
      <c r="AL229" s="2"/>
      <c r="AM229" s="2"/>
      <c r="AN229" s="277"/>
      <c r="AO229" s="263"/>
      <c r="AP229" s="264"/>
      <c r="AQ229" s="264"/>
      <c r="AR229" s="153"/>
      <c r="AS229" s="153"/>
      <c r="AT229" s="2"/>
      <c r="AU229" s="2"/>
      <c r="AV229" s="2"/>
    </row>
    <row r="230" spans="1:48">
      <c r="A230" s="235" t="s">
        <v>194</v>
      </c>
      <c r="B230" s="254">
        <v>3431555</v>
      </c>
      <c r="C230" s="237">
        <v>1.5597188361221697</v>
      </c>
      <c r="D230" s="238">
        <v>108.82378459433799</v>
      </c>
      <c r="E230" s="238">
        <v>249.92537251996376</v>
      </c>
      <c r="F230" s="255">
        <v>6.3349061004325593</v>
      </c>
      <c r="G230" s="240"/>
      <c r="H230" s="240"/>
      <c r="I230" s="241">
        <v>18752.131274456158</v>
      </c>
      <c r="J230" s="242"/>
      <c r="K230" s="257">
        <v>1.5963329380996627</v>
      </c>
      <c r="L230" s="257">
        <v>1.5285456876173129</v>
      </c>
      <c r="M230" s="257">
        <v>1.3873074160774332</v>
      </c>
      <c r="N230" s="257">
        <v>1.3815867456370012</v>
      </c>
      <c r="O230" s="257">
        <v>1.6864494888234274</v>
      </c>
      <c r="P230" s="257">
        <v>1.7352616423823854</v>
      </c>
      <c r="Q230" s="257">
        <v>1.9942210257994424</v>
      </c>
      <c r="R230" s="257">
        <v>1.79593322853507</v>
      </c>
      <c r="S230" s="237">
        <v>2.470125628500623</v>
      </c>
      <c r="T230" s="237">
        <v>2.3992570390818737</v>
      </c>
      <c r="U230" s="237">
        <v>1.8893235981121463</v>
      </c>
      <c r="V230" s="237">
        <v>2.2910754635058379</v>
      </c>
      <c r="W230" s="245">
        <v>2.5575436306378472</v>
      </c>
      <c r="X230" s="245">
        <v>2.229813710159922</v>
      </c>
      <c r="Y230" s="246">
        <v>2.2744282110856231</v>
      </c>
      <c r="Z230" s="247">
        <v>2.3135837436912898</v>
      </c>
      <c r="AA230" s="248"/>
      <c r="AB230" s="248"/>
      <c r="AC230" s="248"/>
      <c r="AD230" s="258"/>
      <c r="AE230" s="639"/>
      <c r="AF230" s="2"/>
      <c r="AG230" s="2"/>
      <c r="AH230" s="2"/>
      <c r="AI230" s="2"/>
      <c r="AJ230" s="2"/>
      <c r="AK230" s="2"/>
      <c r="AL230" s="2"/>
      <c r="AM230" s="2"/>
      <c r="AN230" s="277"/>
      <c r="AO230" s="263"/>
      <c r="AP230" s="264"/>
      <c r="AQ230" s="264"/>
      <c r="AR230" s="153"/>
      <c r="AS230" s="153"/>
      <c r="AT230" s="2"/>
      <c r="AU230" s="2"/>
      <c r="AV230" s="2"/>
    </row>
    <row r="231" spans="1:48">
      <c r="A231" s="235" t="s">
        <v>196</v>
      </c>
      <c r="B231" s="254">
        <v>31299500</v>
      </c>
      <c r="C231" s="237">
        <v>5.008228480156931</v>
      </c>
      <c r="D231" s="238">
        <v>80.699094589467336</v>
      </c>
      <c r="E231" s="238">
        <v>58.342142092697792</v>
      </c>
      <c r="F231" s="255">
        <v>0.13576218149307115</v>
      </c>
      <c r="G231" s="240"/>
      <c r="H231" s="240"/>
      <c r="I231" s="241">
        <v>5060.5080783852691</v>
      </c>
      <c r="J231" s="242"/>
      <c r="K231" s="257">
        <v>4.9070048356213283</v>
      </c>
      <c r="L231" s="257">
        <v>4.9309881851993538</v>
      </c>
      <c r="M231" s="257">
        <v>5.0638369569303396</v>
      </c>
      <c r="N231" s="257">
        <v>4.8294152962826074</v>
      </c>
      <c r="O231" s="257">
        <v>4.6483608519061956</v>
      </c>
      <c r="P231" s="257">
        <v>4.3102093476516226</v>
      </c>
      <c r="Q231" s="257">
        <v>4.3557311638179197</v>
      </c>
      <c r="R231" s="257">
        <v>4.2964859312192942</v>
      </c>
      <c r="S231" s="237">
        <v>4.3589076578226411</v>
      </c>
      <c r="T231" s="237">
        <v>3.8550155938258532</v>
      </c>
      <c r="U231" s="237">
        <v>3.6440652046046549</v>
      </c>
      <c r="V231" s="237">
        <v>3.8716309126976012</v>
      </c>
      <c r="W231" s="245">
        <v>3.8865509748274532</v>
      </c>
      <c r="X231" s="245">
        <v>3.4104063062109833</v>
      </c>
      <c r="Y231" s="246">
        <v>3.4811764889000538</v>
      </c>
      <c r="Z231" s="247">
        <v>3.492553734633669</v>
      </c>
      <c r="AA231" s="248"/>
      <c r="AB231" s="248"/>
      <c r="AC231" s="248"/>
      <c r="AD231" s="258"/>
      <c r="AE231" s="639"/>
      <c r="AF231" s="2"/>
      <c r="AG231" s="2"/>
      <c r="AH231" s="2"/>
      <c r="AI231" s="2"/>
      <c r="AJ231" s="2"/>
      <c r="AK231" s="2"/>
      <c r="AL231" s="2"/>
      <c r="AM231" s="2"/>
      <c r="AN231" s="277"/>
      <c r="AO231" s="263"/>
      <c r="AP231" s="264"/>
      <c r="AQ231" s="264"/>
      <c r="AR231" s="153"/>
      <c r="AS231" s="153"/>
      <c r="AT231" s="2"/>
      <c r="AU231" s="2"/>
      <c r="AV231" s="2"/>
    </row>
    <row r="232" spans="1:48">
      <c r="A232" s="235" t="s">
        <v>419</v>
      </c>
      <c r="B232" s="254">
        <v>264652</v>
      </c>
      <c r="C232" s="237">
        <v>0.43389412969772134</v>
      </c>
      <c r="D232" s="238">
        <v>89.522266832052125</v>
      </c>
      <c r="E232" s="259"/>
      <c r="F232" s="255">
        <v>3.0154920632162585</v>
      </c>
      <c r="G232" s="255"/>
      <c r="H232" s="255"/>
      <c r="I232" s="241">
        <v>2919.9857637806049</v>
      </c>
      <c r="J232" s="242"/>
      <c r="K232" s="257">
        <v>0.45538155605269698</v>
      </c>
      <c r="L232" s="257">
        <v>0.46456193736528467</v>
      </c>
      <c r="M232" s="257">
        <v>0.43448805663110895</v>
      </c>
      <c r="N232" s="257">
        <v>0.4235561385785297</v>
      </c>
      <c r="O232" s="257">
        <v>0.28716984089662201</v>
      </c>
      <c r="P232" s="257">
        <v>0.279995223880597</v>
      </c>
      <c r="Q232" s="257">
        <v>0.22192093554173367</v>
      </c>
      <c r="R232" s="257">
        <v>0.449762679808689</v>
      </c>
      <c r="S232" s="267">
        <v>0.42276610380100743</v>
      </c>
      <c r="T232" s="267">
        <v>0.52392300959346916</v>
      </c>
      <c r="U232" s="237">
        <v>0.51169069695597524</v>
      </c>
      <c r="V232" s="237">
        <v>0.5453372802593065</v>
      </c>
      <c r="W232" s="245">
        <v>0.45892896104210945</v>
      </c>
      <c r="X232" s="260">
        <v>0.41971046550668534</v>
      </c>
      <c r="Y232" s="246">
        <v>0.43811068583788587</v>
      </c>
      <c r="Z232" s="247">
        <v>0.433122953483006</v>
      </c>
      <c r="AA232" s="274"/>
      <c r="AB232" s="248"/>
      <c r="AC232" s="248"/>
      <c r="AD232" s="258"/>
      <c r="AE232" s="639" t="s">
        <v>496</v>
      </c>
      <c r="AF232" s="2"/>
      <c r="AG232" s="2"/>
      <c r="AH232" s="2"/>
      <c r="AI232" s="2"/>
      <c r="AJ232" s="2"/>
      <c r="AK232" s="2"/>
      <c r="AL232" s="2"/>
      <c r="AM232" s="2"/>
      <c r="AN232" s="277"/>
      <c r="AO232" s="263"/>
      <c r="AP232" s="264"/>
      <c r="AQ232" s="264"/>
      <c r="AR232" s="153"/>
      <c r="AS232" s="153"/>
      <c r="AT232" s="2"/>
      <c r="AU232" s="2"/>
      <c r="AV232" s="2"/>
    </row>
    <row r="233" spans="1:48">
      <c r="A233" s="235" t="s">
        <v>115</v>
      </c>
      <c r="B233" s="254">
        <v>31108083</v>
      </c>
      <c r="C233" s="237">
        <v>6.024326961307235</v>
      </c>
      <c r="D233" s="238">
        <v>110.92249062255156</v>
      </c>
      <c r="E233" s="238">
        <v>98.226393348151802</v>
      </c>
      <c r="F233" s="255">
        <v>-6.9128903565350415</v>
      </c>
      <c r="G233" s="240"/>
      <c r="H233" s="240"/>
      <c r="I233" s="241">
        <v>18003.506182898327</v>
      </c>
      <c r="J233" s="242"/>
      <c r="K233" s="257">
        <v>6.220940999597369</v>
      </c>
      <c r="L233" s="257">
        <v>6.9143792338985905</v>
      </c>
      <c r="M233" s="257">
        <v>7.6049318671893769</v>
      </c>
      <c r="N233" s="257">
        <v>7.4232069832748673</v>
      </c>
      <c r="O233" s="257">
        <v>5.7614277278409762</v>
      </c>
      <c r="P233" s="257">
        <v>6.1623482136036252</v>
      </c>
      <c r="Q233" s="257">
        <v>6.2221927680852609</v>
      </c>
      <c r="R233" s="257">
        <v>5.8059841653933866</v>
      </c>
      <c r="S233" s="237">
        <v>6.3651843266475359</v>
      </c>
      <c r="T233" s="237">
        <v>6.2903017643682695</v>
      </c>
      <c r="U233" s="237">
        <v>6.5152952614254263</v>
      </c>
      <c r="V233" s="237">
        <v>6.071175216244896</v>
      </c>
      <c r="W233" s="245">
        <v>6.6482648125200852</v>
      </c>
      <c r="X233" s="245">
        <v>6.1229952591231784</v>
      </c>
      <c r="Y233" s="246">
        <v>5.9180759588545104</v>
      </c>
      <c r="Z233" s="247">
        <v>5.6168612786147261</v>
      </c>
      <c r="AA233" s="248"/>
      <c r="AB233" s="248"/>
      <c r="AC233" s="248"/>
      <c r="AD233" s="258"/>
      <c r="AE233" s="639"/>
      <c r="AF233" s="2"/>
      <c r="AG233" s="2"/>
      <c r="AH233" s="2"/>
      <c r="AI233" s="2"/>
      <c r="AJ233" s="2"/>
      <c r="AK233" s="2"/>
      <c r="AL233" s="2"/>
      <c r="AM233" s="2"/>
      <c r="AN233" s="174"/>
      <c r="AO233" s="174"/>
      <c r="AP233" s="153"/>
      <c r="AQ233" s="153"/>
      <c r="AR233" s="153"/>
      <c r="AS233" s="153"/>
      <c r="AT233" s="2"/>
      <c r="AU233" s="2"/>
      <c r="AV233" s="2"/>
    </row>
    <row r="234" spans="1:48">
      <c r="A234" s="235" t="s">
        <v>220</v>
      </c>
      <c r="B234" s="254">
        <v>91703800</v>
      </c>
      <c r="C234" s="237">
        <v>0.43913989164381856</v>
      </c>
      <c r="D234" s="238">
        <v>90.89416857857988</v>
      </c>
      <c r="E234" s="238">
        <v>59.638264592080354</v>
      </c>
      <c r="F234" s="255">
        <v>17.849726335686803</v>
      </c>
      <c r="G234" s="255"/>
      <c r="H234" s="255"/>
      <c r="I234" s="241">
        <v>5149.3946946272199</v>
      </c>
      <c r="J234" s="242"/>
      <c r="K234" s="257">
        <v>0.69045516669264428</v>
      </c>
      <c r="L234" s="257">
        <v>0.77702217614998648</v>
      </c>
      <c r="M234" s="257">
        <v>0.88949235394033266</v>
      </c>
      <c r="N234" s="257">
        <v>0.97806962819725751</v>
      </c>
      <c r="O234" s="257">
        <v>1.1109915467776081</v>
      </c>
      <c r="P234" s="257">
        <v>1.1902026529242489</v>
      </c>
      <c r="Q234" s="257">
        <v>1.2322666820307473</v>
      </c>
      <c r="R234" s="257">
        <v>1.2442246774758514</v>
      </c>
      <c r="S234" s="237">
        <v>1.3850837477546063</v>
      </c>
      <c r="T234" s="237">
        <v>1.5670547863993025</v>
      </c>
      <c r="U234" s="237">
        <v>1.6934923072498778</v>
      </c>
      <c r="V234" s="237">
        <v>1.8414686703096539</v>
      </c>
      <c r="W234" s="245">
        <v>1.780966939234834</v>
      </c>
      <c r="X234" s="260">
        <v>1.6999355024975225</v>
      </c>
      <c r="Y234" s="246">
        <v>1.8560493678839454</v>
      </c>
      <c r="Z234" s="247">
        <v>2.008754907876086</v>
      </c>
      <c r="AA234" s="248"/>
      <c r="AB234" s="248"/>
      <c r="AC234" s="248"/>
      <c r="AD234" s="258"/>
      <c r="AE234" s="639"/>
      <c r="AF234" s="2"/>
      <c r="AG234" s="2"/>
      <c r="AH234" s="2"/>
      <c r="AI234" s="2"/>
      <c r="AJ234" s="2"/>
      <c r="AK234" s="2"/>
      <c r="AL234" s="2"/>
      <c r="AM234" s="2"/>
      <c r="AN234" s="174"/>
      <c r="AO234" s="174"/>
      <c r="AP234" s="153"/>
      <c r="AQ234" s="153"/>
      <c r="AR234" s="153"/>
      <c r="AS234" s="153"/>
      <c r="AT234" s="2"/>
      <c r="AU234" s="2"/>
      <c r="AV234" s="2"/>
    </row>
    <row r="235" spans="1:48">
      <c r="A235" s="235" t="s">
        <v>286</v>
      </c>
      <c r="B235" s="254">
        <v>26832215</v>
      </c>
      <c r="C235" s="237">
        <v>0.80187140977728666</v>
      </c>
      <c r="D235" s="238">
        <v>70.336276434422828</v>
      </c>
      <c r="E235" s="238">
        <v>38.205441672841033</v>
      </c>
      <c r="F235" s="255">
        <v>3.2874526279622812E-2</v>
      </c>
      <c r="G235" s="255"/>
      <c r="H235" s="255"/>
      <c r="I235" s="256">
        <v>3568.0197694230501</v>
      </c>
      <c r="J235" s="242"/>
      <c r="K235" s="257">
        <v>0.82194481562716371</v>
      </c>
      <c r="L235" s="257">
        <v>0.88706399063884456</v>
      </c>
      <c r="M235" s="257">
        <v>0.83641965098204418</v>
      </c>
      <c r="N235" s="257">
        <v>0.89245407714210145</v>
      </c>
      <c r="O235" s="257">
        <v>0.94653313878146461</v>
      </c>
      <c r="P235" s="257">
        <v>0.97673858542940939</v>
      </c>
      <c r="Q235" s="257">
        <v>0.98504648697521324</v>
      </c>
      <c r="R235" s="257">
        <v>0.9655921207698871</v>
      </c>
      <c r="S235" s="237">
        <v>0.99992783130749574</v>
      </c>
      <c r="T235" s="237">
        <v>1.0691483128204802</v>
      </c>
      <c r="U235" s="237">
        <v>0.99241216461260651</v>
      </c>
      <c r="V235" s="237">
        <v>0.81081413859493767</v>
      </c>
      <c r="W235" s="245">
        <v>0.73448477968227999</v>
      </c>
      <c r="X235" s="260">
        <v>0.99186749558428144</v>
      </c>
      <c r="Y235" s="246">
        <v>0.99101073136018192</v>
      </c>
      <c r="Z235" s="247">
        <v>0.97288316930723207</v>
      </c>
      <c r="AA235" s="248"/>
      <c r="AB235" s="248"/>
      <c r="AC235" s="248"/>
      <c r="AD235" s="258"/>
      <c r="AE235" s="639" t="s">
        <v>540</v>
      </c>
      <c r="AF235" s="2"/>
      <c r="AG235" s="2"/>
      <c r="AH235" s="2"/>
      <c r="AI235" s="2"/>
      <c r="AJ235" s="2"/>
      <c r="AK235" s="2"/>
      <c r="AL235" s="2"/>
      <c r="AM235" s="2"/>
      <c r="AN235" s="174"/>
      <c r="AO235" s="174"/>
      <c r="AP235" s="153"/>
      <c r="AQ235" s="153"/>
      <c r="AR235" s="153"/>
      <c r="AS235" s="153"/>
      <c r="AT235" s="2"/>
      <c r="AU235" s="2"/>
      <c r="AV235" s="2"/>
    </row>
    <row r="236" spans="1:48">
      <c r="A236" s="235" t="s">
        <v>287</v>
      </c>
      <c r="B236" s="254">
        <v>16211767</v>
      </c>
      <c r="C236" s="237">
        <v>0.25087638603578749</v>
      </c>
      <c r="D236" s="238">
        <v>87.716375022711546</v>
      </c>
      <c r="E236" s="238">
        <v>47.631802091051291</v>
      </c>
      <c r="F236" s="255">
        <v>-5.5999999999999943</v>
      </c>
      <c r="G236" s="255"/>
      <c r="H236" s="255"/>
      <c r="I236" s="241">
        <v>3481.0126107781502</v>
      </c>
      <c r="J236" s="242"/>
      <c r="K236" s="257">
        <v>0.17203308008714038</v>
      </c>
      <c r="L236" s="257">
        <v>0.17542015007865586</v>
      </c>
      <c r="M236" s="257">
        <v>0.17793787384499324</v>
      </c>
      <c r="N236" s="257">
        <v>0.18470706211776894</v>
      </c>
      <c r="O236" s="257">
        <v>0.18279948164854185</v>
      </c>
      <c r="P236" s="257">
        <v>0.18983839620591567</v>
      </c>
      <c r="Q236" s="257">
        <v>0.16926919004783667</v>
      </c>
      <c r="R236" s="257">
        <v>0.13949958378720048</v>
      </c>
      <c r="S236" s="237">
        <v>0.16623331942260594</v>
      </c>
      <c r="T236" s="237">
        <v>0.18689104386642166</v>
      </c>
      <c r="U236" s="237">
        <v>0.19455418486116591</v>
      </c>
      <c r="V236" s="237">
        <v>0.20435700398911677</v>
      </c>
      <c r="W236" s="245">
        <v>0.23515483396736545</v>
      </c>
      <c r="X236" s="260">
        <v>0.25065790656041159</v>
      </c>
      <c r="Y236" s="246">
        <v>0.25618159001799073</v>
      </c>
      <c r="Z236" s="247">
        <v>0.25001139943926859</v>
      </c>
      <c r="AA236" s="248"/>
      <c r="AB236" s="248"/>
      <c r="AC236" s="248"/>
      <c r="AD236" s="258"/>
      <c r="AE236" s="639" t="s">
        <v>540</v>
      </c>
      <c r="AF236" s="2"/>
      <c r="AG236" s="2"/>
      <c r="AH236" s="2"/>
      <c r="AI236" s="2"/>
      <c r="AJ236" s="2"/>
      <c r="AK236" s="2"/>
      <c r="AL236" s="2"/>
      <c r="AM236" s="2"/>
      <c r="AN236" s="174"/>
      <c r="AO236" s="174"/>
      <c r="AP236" s="153"/>
      <c r="AQ236" s="153"/>
      <c r="AR236" s="153"/>
      <c r="AS236" s="153"/>
      <c r="AT236" s="2"/>
      <c r="AU236" s="2"/>
      <c r="AV236" s="2"/>
    </row>
    <row r="237" spans="1:48">
      <c r="A237" s="235" t="s">
        <v>288</v>
      </c>
      <c r="B237" s="254">
        <v>15602751</v>
      </c>
      <c r="C237" s="237">
        <v>1.3646309506754311</v>
      </c>
      <c r="D237" s="238">
        <v>93.461793684829843</v>
      </c>
      <c r="E237" s="238">
        <v>58.687618341977441</v>
      </c>
      <c r="F237" s="255">
        <v>-20.899999999999991</v>
      </c>
      <c r="G237" s="255"/>
      <c r="H237" s="255"/>
      <c r="I237" s="241">
        <v>1830.84032839423</v>
      </c>
      <c r="J237" s="242"/>
      <c r="K237" s="257">
        <v>1.1129783317270643</v>
      </c>
      <c r="L237" s="257">
        <v>0.99856013826734835</v>
      </c>
      <c r="M237" s="257">
        <v>0.94202395301207564</v>
      </c>
      <c r="N237" s="257">
        <v>0.83352504845327624</v>
      </c>
      <c r="O237" s="257">
        <v>0.73662532635655376</v>
      </c>
      <c r="P237" s="257">
        <v>0.82877553695514128</v>
      </c>
      <c r="Q237" s="257">
        <v>0.79515403099739468</v>
      </c>
      <c r="R237" s="257">
        <v>0.7428405815759872</v>
      </c>
      <c r="S237" s="237">
        <v>0.57530568423667161</v>
      </c>
      <c r="T237" s="237">
        <v>0.60697280234082118</v>
      </c>
      <c r="U237" s="237">
        <v>0.66258739419647938</v>
      </c>
      <c r="V237" s="237">
        <v>0.81501659138392868</v>
      </c>
      <c r="W237" s="245">
        <v>0.8872296845377311</v>
      </c>
      <c r="X237" s="260">
        <v>0.92423325080822427</v>
      </c>
      <c r="Y237" s="246">
        <v>1.1137079379288206</v>
      </c>
      <c r="Z237" s="247">
        <v>1.0635641253259798</v>
      </c>
      <c r="AA237" s="248"/>
      <c r="AB237" s="248"/>
      <c r="AC237" s="248"/>
      <c r="AD237" s="258"/>
      <c r="AE237" s="639" t="s">
        <v>540</v>
      </c>
      <c r="AF237" s="2"/>
      <c r="AG237" s="2"/>
      <c r="AH237" s="2"/>
      <c r="AI237" s="2"/>
      <c r="AJ237" s="2"/>
      <c r="AK237" s="2"/>
      <c r="AL237" s="2"/>
      <c r="AM237" s="2"/>
      <c r="AN237" s="174"/>
      <c r="AO237" s="174"/>
      <c r="AP237" s="153"/>
      <c r="AQ237" s="153"/>
      <c r="AR237" s="153"/>
      <c r="AS237" s="153"/>
      <c r="AT237" s="2"/>
      <c r="AU237" s="2"/>
      <c r="AV237" s="2"/>
    </row>
    <row r="238" spans="1:4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24"/>
      <c r="AC238" s="224"/>
      <c r="AD238" s="234"/>
      <c r="AE238" s="288"/>
      <c r="AF238" s="2"/>
      <c r="AG238" s="2"/>
      <c r="AH238" s="2"/>
      <c r="AI238" s="2"/>
      <c r="AJ238" s="2"/>
      <c r="AK238" s="2"/>
      <c r="AL238" s="2"/>
      <c r="AM238" s="2"/>
      <c r="AN238" s="174"/>
      <c r="AO238" s="174"/>
      <c r="AP238" s="153"/>
      <c r="AQ238" s="153"/>
      <c r="AR238" s="153"/>
      <c r="AS238" s="153"/>
      <c r="AT238" s="2"/>
      <c r="AU238" s="2"/>
      <c r="AV238" s="2"/>
    </row>
    <row r="239" spans="1:48">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24"/>
      <c r="AC239" s="2"/>
      <c r="AD239" s="2"/>
      <c r="AE239" s="234"/>
      <c r="AF239" s="2"/>
      <c r="AG239" s="2"/>
      <c r="AH239" s="2"/>
      <c r="AI239" s="233"/>
      <c r="AJ239" s="233"/>
      <c r="AK239" s="2"/>
      <c r="AL239" s="2"/>
      <c r="AM239" s="2"/>
      <c r="AN239" s="174"/>
      <c r="AO239" s="174"/>
      <c r="AP239" s="153"/>
      <c r="AQ239" s="153"/>
      <c r="AR239" s="153"/>
      <c r="AS239" s="153"/>
      <c r="AT239" s="2"/>
      <c r="AU239" s="2"/>
      <c r="AV239" s="2"/>
    </row>
    <row r="240" spans="1:48">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33"/>
      <c r="AJ240" s="233"/>
      <c r="AK240" s="233"/>
      <c r="AL240" s="233"/>
      <c r="AM240" s="233"/>
      <c r="AN240" s="174"/>
      <c r="AO240" s="174"/>
      <c r="AP240" s="153"/>
      <c r="AQ240" s="153"/>
      <c r="AR240" s="153"/>
      <c r="AS240" s="153"/>
      <c r="AT240" s="2"/>
      <c r="AU240" s="2"/>
      <c r="AV240" s="2"/>
    </row>
    <row r="241" spans="1:48">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row>
    <row r="242" spans="1:48">
      <c r="AI242" s="2"/>
      <c r="AJ242" s="2"/>
      <c r="AK242" s="2"/>
      <c r="AL242" s="2"/>
      <c r="AM242" s="2"/>
      <c r="AN242" s="2"/>
      <c r="AO242" s="2"/>
      <c r="AP242" s="2"/>
      <c r="AQ242" s="2"/>
      <c r="AR242" s="2"/>
      <c r="AS242" s="2"/>
      <c r="AT242" s="2"/>
      <c r="AU242" s="2"/>
      <c r="AV242" s="2"/>
    </row>
    <row r="243" spans="1:48">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row>
  </sheetData>
  <autoFilter ref="A38:AE237"/>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50"/>
  <sheetViews>
    <sheetView workbookViewId="0">
      <selection activeCell="A2" sqref="A2:D2"/>
    </sheetView>
  </sheetViews>
  <sheetFormatPr defaultRowHeight="15"/>
  <cols>
    <col min="1" max="1" width="7.42578125" customWidth="1"/>
    <col min="2" max="2" width="21.5703125" customWidth="1"/>
    <col min="24" max="24" width="17.140625" customWidth="1"/>
  </cols>
  <sheetData>
    <row r="1" spans="1:28">
      <c r="A1" s="44" t="s">
        <v>0</v>
      </c>
      <c r="B1" s="2"/>
      <c r="C1" s="2"/>
      <c r="D1" s="2"/>
      <c r="E1" s="2"/>
      <c r="F1" s="2"/>
      <c r="G1" s="2"/>
      <c r="H1" s="2"/>
      <c r="I1" s="2"/>
      <c r="J1" s="2"/>
      <c r="K1" s="2"/>
      <c r="L1" s="2"/>
      <c r="M1" s="2"/>
      <c r="N1" s="2"/>
      <c r="O1" s="2"/>
      <c r="P1" s="72"/>
      <c r="Q1" s="72"/>
      <c r="R1" s="72"/>
      <c r="S1" s="72"/>
      <c r="T1" s="72"/>
      <c r="U1" s="72"/>
      <c r="V1" s="72"/>
      <c r="W1" s="2"/>
      <c r="X1" s="2"/>
      <c r="Y1" s="72"/>
      <c r="Z1" s="72"/>
      <c r="AA1" s="72"/>
      <c r="AB1" s="72"/>
    </row>
    <row r="2" spans="1:28" ht="15.75">
      <c r="A2" s="47" t="s">
        <v>482</v>
      </c>
      <c r="B2" s="70"/>
      <c r="C2" s="70"/>
      <c r="D2" s="2"/>
      <c r="E2" s="2"/>
      <c r="F2" s="2"/>
      <c r="G2" s="71"/>
      <c r="H2" s="2"/>
      <c r="I2" s="2"/>
      <c r="J2" s="2"/>
      <c r="K2" s="2"/>
      <c r="L2" s="2"/>
      <c r="M2" s="2"/>
      <c r="N2" s="2"/>
      <c r="O2" s="2"/>
      <c r="P2" s="2"/>
      <c r="Q2" s="2"/>
      <c r="R2" s="2"/>
      <c r="S2" s="2"/>
      <c r="T2" s="2"/>
      <c r="U2" s="2"/>
      <c r="V2" s="2"/>
      <c r="W2" s="2"/>
      <c r="X2" s="2"/>
      <c r="Y2" s="2"/>
      <c r="Z2" s="2"/>
      <c r="AA2" s="2"/>
      <c r="AB2" s="2"/>
    </row>
    <row r="3" spans="1:28">
      <c r="A3" s="2"/>
      <c r="B3" s="2"/>
      <c r="C3" s="2"/>
      <c r="D3" s="2"/>
      <c r="E3" s="2"/>
      <c r="F3" s="2"/>
      <c r="G3" s="2"/>
      <c r="H3" s="2"/>
      <c r="I3" s="2"/>
      <c r="J3" s="2"/>
      <c r="K3" s="2"/>
      <c r="L3" s="2"/>
      <c r="M3" s="2"/>
      <c r="N3" s="2"/>
      <c r="O3" s="2"/>
      <c r="P3" s="2"/>
      <c r="Q3" s="2"/>
      <c r="R3" s="2"/>
      <c r="S3" s="2"/>
      <c r="T3" s="2"/>
      <c r="U3" s="2"/>
      <c r="V3" s="2"/>
      <c r="W3" s="2"/>
      <c r="X3" s="2"/>
      <c r="Y3" s="2"/>
      <c r="Z3" s="2"/>
      <c r="AA3" s="2"/>
      <c r="AB3" s="2"/>
    </row>
    <row r="4" spans="1:28">
      <c r="A4" s="2"/>
      <c r="B4" s="2"/>
      <c r="C4" s="2"/>
      <c r="D4" s="2"/>
      <c r="E4" s="2"/>
      <c r="F4" s="2"/>
      <c r="G4" s="2"/>
      <c r="H4" s="2"/>
      <c r="I4" s="2"/>
      <c r="J4" s="2"/>
      <c r="K4" s="2"/>
      <c r="L4" s="2"/>
      <c r="M4" s="2"/>
      <c r="N4" s="2"/>
      <c r="O4" s="2"/>
      <c r="P4" s="2"/>
      <c r="Q4" s="2"/>
      <c r="R4" s="2"/>
      <c r="S4" s="2"/>
      <c r="T4" s="2"/>
      <c r="U4" s="2"/>
      <c r="V4" s="2"/>
      <c r="W4" s="2"/>
      <c r="X4" s="2"/>
      <c r="Y4" s="2"/>
      <c r="Z4" s="2"/>
      <c r="AA4" s="2"/>
      <c r="AB4" s="2"/>
    </row>
    <row r="5" spans="1:28">
      <c r="A5" s="2"/>
      <c r="B5" s="2"/>
      <c r="C5" s="2"/>
      <c r="D5" s="2"/>
      <c r="E5" s="2"/>
      <c r="F5" s="2"/>
      <c r="G5" s="2"/>
      <c r="H5" s="2"/>
      <c r="I5" s="2"/>
      <c r="J5" s="2"/>
      <c r="K5" s="2"/>
      <c r="L5" s="2"/>
      <c r="M5" s="2"/>
      <c r="N5" s="2"/>
      <c r="O5" s="2"/>
      <c r="P5" s="2"/>
      <c r="Q5" s="2"/>
      <c r="R5" s="2"/>
      <c r="S5" s="2"/>
      <c r="T5" s="2"/>
      <c r="U5" s="2"/>
      <c r="V5" s="2"/>
      <c r="W5" s="2"/>
      <c r="X5" s="2"/>
      <c r="Y5" s="2"/>
      <c r="Z5" s="2"/>
      <c r="AA5" s="2"/>
      <c r="AB5" s="2"/>
    </row>
    <row r="6" spans="1:28">
      <c r="A6" s="2"/>
      <c r="B6" s="2"/>
      <c r="C6" s="2"/>
      <c r="D6" s="2"/>
      <c r="E6" s="2"/>
      <c r="F6" s="2"/>
      <c r="G6" s="2"/>
      <c r="H6" s="2"/>
      <c r="I6" s="2"/>
      <c r="J6" s="2"/>
      <c r="K6" s="2"/>
      <c r="L6" s="2"/>
      <c r="M6" s="2"/>
      <c r="N6" s="2"/>
      <c r="O6" s="2"/>
      <c r="P6" s="2"/>
      <c r="Q6" s="2"/>
      <c r="R6" s="2"/>
      <c r="S6" s="2"/>
      <c r="T6" s="2"/>
      <c r="U6" s="2"/>
      <c r="V6" s="2"/>
      <c r="W6" s="2"/>
      <c r="X6" s="2"/>
      <c r="Y6" s="2"/>
      <c r="Z6" s="2"/>
      <c r="AA6" s="2"/>
      <c r="AB6" s="2"/>
    </row>
    <row r="7" spans="1:28">
      <c r="A7" s="2"/>
      <c r="B7" s="2"/>
      <c r="C7" s="2"/>
      <c r="D7" s="2"/>
      <c r="E7" s="2"/>
      <c r="F7" s="2"/>
      <c r="G7" s="2"/>
      <c r="H7" s="2"/>
      <c r="I7" s="2"/>
      <c r="J7" s="2"/>
      <c r="K7" s="2"/>
      <c r="L7" s="2"/>
      <c r="M7" s="2"/>
      <c r="N7" s="2"/>
      <c r="O7" s="2"/>
      <c r="P7" s="2"/>
      <c r="Q7" s="2"/>
      <c r="R7" s="2"/>
      <c r="S7" s="2"/>
      <c r="T7" s="2"/>
      <c r="U7" s="2"/>
      <c r="V7" s="2"/>
      <c r="W7" s="2"/>
      <c r="X7" s="2"/>
      <c r="Y7" s="2"/>
      <c r="Z7" s="2"/>
      <c r="AA7" s="2"/>
      <c r="AB7" s="2"/>
    </row>
    <row r="8" spans="1:28">
      <c r="A8" s="2"/>
      <c r="B8" s="2"/>
      <c r="C8" s="2"/>
      <c r="D8" s="2"/>
      <c r="E8" s="2"/>
      <c r="F8" s="2"/>
      <c r="G8" s="2"/>
      <c r="H8" s="2"/>
      <c r="I8" s="2"/>
      <c r="J8" s="2"/>
      <c r="K8" s="2"/>
      <c r="L8" s="2"/>
      <c r="M8" s="2"/>
      <c r="N8" s="2"/>
      <c r="O8" s="2"/>
      <c r="P8" s="2"/>
      <c r="Q8" s="2"/>
      <c r="R8" s="2"/>
      <c r="S8" s="2"/>
      <c r="T8" s="2"/>
      <c r="U8" s="2"/>
      <c r="V8" s="2"/>
      <c r="W8" s="2"/>
      <c r="X8" s="2"/>
      <c r="Y8" s="2"/>
      <c r="Z8" s="2"/>
      <c r="AA8" s="2"/>
      <c r="AB8" s="2"/>
    </row>
    <row r="9" spans="1:28">
      <c r="A9" s="2"/>
      <c r="B9" s="2"/>
      <c r="C9" s="2"/>
      <c r="D9" s="2"/>
      <c r="E9" s="2"/>
      <c r="F9" s="2"/>
      <c r="G9" s="2"/>
      <c r="H9" s="2"/>
      <c r="I9" s="2"/>
      <c r="J9" s="2"/>
      <c r="K9" s="2"/>
      <c r="L9" s="2"/>
      <c r="M9" s="2"/>
      <c r="N9" s="2"/>
      <c r="O9" s="2"/>
      <c r="P9" s="2"/>
      <c r="Q9" s="2"/>
      <c r="R9" s="2"/>
      <c r="S9" s="2"/>
      <c r="T9" s="2"/>
      <c r="U9" s="2"/>
      <c r="V9" s="2"/>
      <c r="W9" s="2"/>
      <c r="X9" s="2"/>
      <c r="Y9" s="2"/>
      <c r="Z9" s="2"/>
      <c r="AA9" s="2"/>
      <c r="AB9" s="2"/>
    </row>
    <row r="10" spans="1:28">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28">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28">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row>
    <row r="13" spans="1:28">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row>
    <row r="14" spans="1:28">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row>
    <row r="15" spans="1:28">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row>
    <row r="17" spans="1:28">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row>
    <row r="18" spans="1:28">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row>
    <row r="19" spans="1:28">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row>
    <row r="20" spans="1:28">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row>
    <row r="21" spans="1:28">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row>
    <row r="22" spans="1:28">
      <c r="A22" s="2"/>
      <c r="B22" s="2"/>
      <c r="C22" s="2"/>
      <c r="D22" s="2"/>
      <c r="E22" s="2"/>
      <c r="F22" s="2"/>
      <c r="G22" s="2"/>
      <c r="H22" s="2"/>
      <c r="I22" s="2"/>
      <c r="J22" s="2"/>
      <c r="K22" s="2"/>
      <c r="L22" s="2"/>
      <c r="M22" s="2"/>
      <c r="N22" s="2"/>
      <c r="O22" s="2"/>
      <c r="Q22" s="2"/>
      <c r="R22" s="2"/>
      <c r="S22" s="2"/>
      <c r="T22" s="2"/>
      <c r="U22" s="2"/>
      <c r="V22" s="2"/>
      <c r="W22" s="2"/>
      <c r="X22" s="2"/>
      <c r="Y22" s="2"/>
      <c r="Z22" s="2"/>
      <c r="AA22" s="2"/>
      <c r="AB22" s="2"/>
    </row>
    <row r="23" spans="1:28">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row>
    <row r="24" spans="1:28">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row>
    <row r="25" spans="1:28">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row>
    <row r="26" spans="1:28">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row>
    <row r="27" spans="1:28">
      <c r="A27" s="2"/>
      <c r="B27" s="80" t="s">
        <v>291</v>
      </c>
      <c r="C27" s="526">
        <v>2000</v>
      </c>
      <c r="D27" s="526">
        <v>2001</v>
      </c>
      <c r="E27" s="526">
        <v>2002</v>
      </c>
      <c r="F27" s="526">
        <v>2003</v>
      </c>
      <c r="G27" s="526">
        <v>2004</v>
      </c>
      <c r="H27" s="526">
        <v>2005</v>
      </c>
      <c r="I27" s="526">
        <v>2006</v>
      </c>
      <c r="J27" s="526">
        <v>2007</v>
      </c>
      <c r="K27" s="526">
        <v>2008</v>
      </c>
      <c r="L27" s="526">
        <v>2009</v>
      </c>
      <c r="M27" s="526">
        <v>2010</v>
      </c>
      <c r="N27" s="526">
        <v>2011</v>
      </c>
      <c r="O27" s="526">
        <v>2012</v>
      </c>
      <c r="P27" s="526">
        <v>2013</v>
      </c>
      <c r="Q27" s="526">
        <v>2014</v>
      </c>
      <c r="R27" s="526">
        <v>2015</v>
      </c>
      <c r="S27" s="526">
        <v>2016</v>
      </c>
      <c r="T27" s="526">
        <v>2017</v>
      </c>
      <c r="U27" s="526">
        <v>2018</v>
      </c>
      <c r="V27" s="526">
        <v>2019</v>
      </c>
      <c r="W27" s="526">
        <v>2020</v>
      </c>
      <c r="X27" s="723">
        <v>2021</v>
      </c>
      <c r="Y27" s="2"/>
      <c r="Z27" s="2"/>
      <c r="AA27" s="2"/>
      <c r="AB27" s="2"/>
    </row>
    <row r="28" spans="1:28">
      <c r="A28" s="571" t="s">
        <v>292</v>
      </c>
      <c r="B28" s="517" t="s">
        <v>116</v>
      </c>
      <c r="C28" s="595">
        <v>7913.476834016602</v>
      </c>
      <c r="D28" s="595">
        <v>8195.838292607621</v>
      </c>
      <c r="E28" s="595">
        <v>8471.3611128350767</v>
      </c>
      <c r="F28" s="595">
        <v>8837.5816638137076</v>
      </c>
      <c r="G28" s="595">
        <v>9451.6668781729804</v>
      </c>
      <c r="H28" s="595">
        <v>10070.28776206886</v>
      </c>
      <c r="I28" s="595">
        <v>10897.623865270722</v>
      </c>
      <c r="J28" s="595">
        <v>11667.169476605708</v>
      </c>
      <c r="K28" s="595">
        <v>12203.310815292074</v>
      </c>
      <c r="L28" s="595">
        <v>12172.486667936775</v>
      </c>
      <c r="M28" s="595">
        <v>12833.616610228728</v>
      </c>
      <c r="N28" s="595">
        <v>13541.895094017955</v>
      </c>
      <c r="O28" s="595">
        <v>14071.513812234954</v>
      </c>
      <c r="P28" s="595">
        <v>14654.357229821235</v>
      </c>
      <c r="Q28" s="595">
        <v>15227.282760746075</v>
      </c>
      <c r="R28" s="595">
        <v>15668.332536731165</v>
      </c>
      <c r="S28" s="597">
        <v>16136.077451067402</v>
      </c>
      <c r="T28" s="270"/>
      <c r="U28" s="270"/>
      <c r="V28" s="270"/>
      <c r="W28" s="270"/>
      <c r="X28" s="722"/>
      <c r="Y28" s="2"/>
      <c r="Z28" s="2"/>
      <c r="AA28" s="2"/>
      <c r="AB28" s="2"/>
    </row>
    <row r="29" spans="1:28">
      <c r="A29" s="572" t="s">
        <v>292</v>
      </c>
      <c r="B29" s="235" t="s">
        <v>69</v>
      </c>
      <c r="C29" s="270">
        <v>27966.938803937272</v>
      </c>
      <c r="D29" s="270">
        <v>29024.907963367987</v>
      </c>
      <c r="E29" s="270">
        <v>30482.773569188059</v>
      </c>
      <c r="F29" s="270">
        <v>31054.643562605379</v>
      </c>
      <c r="G29" s="270">
        <v>32260.772898462252</v>
      </c>
      <c r="H29" s="270">
        <v>33332.352752355393</v>
      </c>
      <c r="I29" s="270">
        <v>35406.622795257819</v>
      </c>
      <c r="J29" s="270">
        <v>36858.193315424753</v>
      </c>
      <c r="K29" s="270">
        <v>38133.512234636488</v>
      </c>
      <c r="L29" s="270">
        <v>38047.677270766006</v>
      </c>
      <c r="M29" s="270">
        <v>40129.42633466499</v>
      </c>
      <c r="N29" s="270">
        <v>41248.692700462059</v>
      </c>
      <c r="O29" s="270">
        <v>42354.620555175497</v>
      </c>
      <c r="P29" s="577">
        <v>43452.247578370865</v>
      </c>
      <c r="Q29" s="577">
        <v>44794.772842723316</v>
      </c>
      <c r="R29" s="577">
        <v>45608.429292686771</v>
      </c>
      <c r="S29" s="578">
        <v>46383.236962548079</v>
      </c>
      <c r="T29" s="270"/>
      <c r="U29" s="270"/>
      <c r="V29" s="270"/>
      <c r="W29" s="270"/>
      <c r="X29" s="722"/>
      <c r="Y29" s="2"/>
      <c r="Z29" s="2"/>
      <c r="AA29" s="2"/>
      <c r="AB29" s="2"/>
    </row>
    <row r="30" spans="1:28">
      <c r="A30" s="573" t="s">
        <v>292</v>
      </c>
      <c r="B30" s="235" t="s">
        <v>120</v>
      </c>
      <c r="C30" s="270">
        <v>28640.062432903</v>
      </c>
      <c r="D30" s="270">
        <v>29517.216403631046</v>
      </c>
      <c r="E30" s="270">
        <v>30640.34503647955</v>
      </c>
      <c r="F30" s="270">
        <v>30784.416114996831</v>
      </c>
      <c r="G30" s="270">
        <v>32931.946498468293</v>
      </c>
      <c r="H30" s="270">
        <v>34150.155795374267</v>
      </c>
      <c r="I30" s="270">
        <v>37317.116439444362</v>
      </c>
      <c r="J30" s="270">
        <v>38953.199886202099</v>
      </c>
      <c r="K30" s="270">
        <v>41278.328843462004</v>
      </c>
      <c r="L30" s="270">
        <v>40380.944470136623</v>
      </c>
      <c r="M30" s="270">
        <v>43082.755538458216</v>
      </c>
      <c r="N30" s="270">
        <v>44403.394145925668</v>
      </c>
      <c r="O30" s="270">
        <v>44803.962236741798</v>
      </c>
      <c r="P30" s="577">
        <v>46726.853320478032</v>
      </c>
      <c r="Q30" s="577">
        <v>47805.572709400636</v>
      </c>
      <c r="R30" s="577">
        <v>48980.791733371407</v>
      </c>
      <c r="S30" s="578">
        <v>49695.967505111803</v>
      </c>
      <c r="T30" s="270"/>
      <c r="U30" s="270"/>
      <c r="V30" s="270"/>
      <c r="W30" s="270"/>
      <c r="X30" s="722"/>
      <c r="Y30" s="2"/>
      <c r="Z30" s="2"/>
      <c r="AA30" s="2"/>
      <c r="AB30" s="2"/>
    </row>
    <row r="31" spans="1:28">
      <c r="A31" s="574" t="s">
        <v>292</v>
      </c>
      <c r="B31" s="235" t="s">
        <v>378</v>
      </c>
      <c r="C31" s="270">
        <v>11810.06136433316</v>
      </c>
      <c r="D31" s="270">
        <v>11419.058866265175</v>
      </c>
      <c r="E31" s="270">
        <v>10217.273099783357</v>
      </c>
      <c r="F31" s="270">
        <v>11217.571927688754</v>
      </c>
      <c r="G31" s="270">
        <v>12430.713724945206</v>
      </c>
      <c r="H31" s="270">
        <v>13817.714073788426</v>
      </c>
      <c r="I31" s="270">
        <v>15227.512496123374</v>
      </c>
      <c r="J31" s="270">
        <v>16865.544759521177</v>
      </c>
      <c r="K31" s="270">
        <v>17711.441786757092</v>
      </c>
      <c r="L31" s="270">
        <v>16618.120852378179</v>
      </c>
      <c r="M31" s="270">
        <v>18333.543698546109</v>
      </c>
      <c r="N31" s="270">
        <v>19629.351845191642</v>
      </c>
      <c r="O31" s="270">
        <v>19579.006483713914</v>
      </c>
      <c r="P31" s="270">
        <v>20161.496832425448</v>
      </c>
      <c r="Q31" s="270">
        <v>19801.259115092467</v>
      </c>
      <c r="R31" s="270">
        <v>20337.715945278858</v>
      </c>
      <c r="S31" s="578">
        <v>19934.372487130146</v>
      </c>
      <c r="T31" s="270"/>
      <c r="U31" s="270"/>
      <c r="V31" s="270"/>
      <c r="W31" s="270"/>
      <c r="X31" s="722"/>
      <c r="Y31" s="2"/>
      <c r="Z31" s="2"/>
      <c r="AA31" s="2"/>
      <c r="AB31" s="2"/>
    </row>
    <row r="32" spans="1:28">
      <c r="A32" s="575" t="s">
        <v>292</v>
      </c>
      <c r="B32" s="235" t="s">
        <v>49</v>
      </c>
      <c r="C32" s="270">
        <v>36449.855115534861</v>
      </c>
      <c r="D32" s="270">
        <v>37273.618103417619</v>
      </c>
      <c r="E32" s="270">
        <v>38166.037840781217</v>
      </c>
      <c r="F32" s="270">
        <v>39677.198348105841</v>
      </c>
      <c r="G32" s="270">
        <v>41921.809761789213</v>
      </c>
      <c r="H32" s="270">
        <v>44307.92058486028</v>
      </c>
      <c r="I32" s="270">
        <v>46437.067117306477</v>
      </c>
      <c r="J32" s="270">
        <v>48061.537661335336</v>
      </c>
      <c r="K32" s="270">
        <v>48401.427340389913</v>
      </c>
      <c r="L32" s="270">
        <v>47001.555349681752</v>
      </c>
      <c r="M32" s="270">
        <v>48373.878815577889</v>
      </c>
      <c r="N32" s="270">
        <v>49790.66547823052</v>
      </c>
      <c r="O32" s="270">
        <v>51450.122295058092</v>
      </c>
      <c r="P32" s="577">
        <v>52787.026948993465</v>
      </c>
      <c r="Q32" s="577">
        <v>54598.550688751944</v>
      </c>
      <c r="R32" s="577">
        <v>56207.036747267928</v>
      </c>
      <c r="S32" s="578">
        <v>57466.787113234765</v>
      </c>
      <c r="T32" s="270"/>
      <c r="U32" s="270"/>
      <c r="V32" s="270"/>
      <c r="W32" s="270"/>
      <c r="X32" s="722"/>
      <c r="Y32" s="2"/>
      <c r="Z32" s="2"/>
      <c r="AA32" s="2"/>
      <c r="AB32" s="2"/>
    </row>
    <row r="33" spans="1:28">
      <c r="A33" s="576" t="s">
        <v>292</v>
      </c>
      <c r="B33" s="235" t="s">
        <v>55</v>
      </c>
      <c r="C33" s="270">
        <v>36927.960129639992</v>
      </c>
      <c r="D33" s="270">
        <v>37873.578999856174</v>
      </c>
      <c r="E33" s="270">
        <v>37959.794806045487</v>
      </c>
      <c r="F33" s="270">
        <v>38530.803129614273</v>
      </c>
      <c r="G33" s="270">
        <v>42516.43220964435</v>
      </c>
      <c r="H33" s="270">
        <v>47772.430075299089</v>
      </c>
      <c r="I33" s="270">
        <v>54110.88264604604</v>
      </c>
      <c r="J33" s="270">
        <v>55847.138716076232</v>
      </c>
      <c r="K33" s="270">
        <v>61676.119566200177</v>
      </c>
      <c r="L33" s="270">
        <v>55459.989667019276</v>
      </c>
      <c r="M33" s="270">
        <v>57995.860188863197</v>
      </c>
      <c r="N33" s="270">
        <v>62060.958527771712</v>
      </c>
      <c r="O33" s="270">
        <v>65380.245989378396</v>
      </c>
      <c r="P33" s="577">
        <v>66959.290847685857</v>
      </c>
      <c r="Q33" s="577">
        <v>65655.459464395841</v>
      </c>
      <c r="R33" s="577">
        <v>62053.212917729295</v>
      </c>
      <c r="S33" s="578">
        <v>59301.67024243054</v>
      </c>
      <c r="T33" s="270"/>
      <c r="U33" s="270"/>
      <c r="V33" s="270"/>
      <c r="W33" s="270"/>
      <c r="X33" s="722"/>
      <c r="Y33" s="2"/>
      <c r="Z33" s="2"/>
      <c r="AA33" s="2"/>
      <c r="AB33" s="2"/>
    </row>
    <row r="34" spans="1:28">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row>
    <row r="35" spans="1:28">
      <c r="A35" s="2"/>
      <c r="B35" s="736" t="s">
        <v>300</v>
      </c>
      <c r="C35" s="737"/>
      <c r="D35" s="737"/>
      <c r="E35" s="737"/>
      <c r="F35" s="737"/>
      <c r="G35" s="737"/>
      <c r="H35" s="738" t="s">
        <v>529</v>
      </c>
      <c r="I35" s="737"/>
      <c r="J35" s="737"/>
      <c r="K35" s="737"/>
      <c r="L35" s="737"/>
      <c r="M35" s="737"/>
      <c r="N35" s="737"/>
      <c r="O35" s="737"/>
      <c r="P35" s="737"/>
      <c r="Q35" s="737"/>
      <c r="R35" s="737"/>
      <c r="S35" s="737"/>
      <c r="T35" s="737"/>
      <c r="U35" s="737"/>
      <c r="V35" s="737"/>
      <c r="W35" s="738" t="s">
        <v>370</v>
      </c>
      <c r="X35" s="738" t="s">
        <v>371</v>
      </c>
      <c r="Y35" s="2"/>
      <c r="Z35" s="2"/>
      <c r="AA35" s="2"/>
      <c r="AB35" s="2"/>
    </row>
    <row r="36" spans="1:28">
      <c r="A36" s="2"/>
      <c r="B36" s="590" t="s">
        <v>483</v>
      </c>
      <c r="C36" s="591">
        <v>2000</v>
      </c>
      <c r="D36" s="591">
        <v>2001</v>
      </c>
      <c r="E36" s="719">
        <v>2002</v>
      </c>
      <c r="F36" s="719">
        <v>2003</v>
      </c>
      <c r="G36" s="719">
        <v>2004</v>
      </c>
      <c r="H36" s="719">
        <v>2005</v>
      </c>
      <c r="I36" s="719">
        <v>2006</v>
      </c>
      <c r="J36" s="719">
        <v>2007</v>
      </c>
      <c r="K36" s="719">
        <v>2008</v>
      </c>
      <c r="L36" s="719">
        <v>2009</v>
      </c>
      <c r="M36" s="719">
        <v>2010</v>
      </c>
      <c r="N36" s="719">
        <v>2011</v>
      </c>
      <c r="O36" s="719">
        <v>2012</v>
      </c>
      <c r="P36" s="719">
        <v>2013</v>
      </c>
      <c r="Q36" s="719">
        <v>2014</v>
      </c>
      <c r="R36" s="719">
        <v>2015</v>
      </c>
      <c r="S36" s="719">
        <v>2016</v>
      </c>
      <c r="T36" s="591">
        <v>2017</v>
      </c>
      <c r="U36" s="591">
        <v>2018</v>
      </c>
      <c r="V36" s="591">
        <v>2019</v>
      </c>
      <c r="W36" s="591" t="s">
        <v>541</v>
      </c>
      <c r="X36" s="592"/>
      <c r="Y36" s="2"/>
      <c r="Z36" s="2"/>
      <c r="AA36" s="2"/>
      <c r="AB36" s="2"/>
    </row>
    <row r="37" spans="1:28">
      <c r="A37" s="2"/>
      <c r="B37" s="593"/>
      <c r="C37" s="593"/>
      <c r="D37" s="593"/>
      <c r="E37" s="593"/>
      <c r="F37" s="593"/>
      <c r="G37" s="593"/>
      <c r="H37" s="593"/>
      <c r="I37" s="593"/>
      <c r="J37" s="593"/>
      <c r="K37" s="593"/>
      <c r="L37" s="593"/>
      <c r="M37" s="593"/>
      <c r="N37" s="594"/>
      <c r="O37" s="594"/>
      <c r="P37" s="594"/>
      <c r="Q37" s="594"/>
      <c r="R37" s="594"/>
      <c r="S37" s="594"/>
      <c r="T37" s="594"/>
      <c r="U37" s="594"/>
      <c r="V37" s="594"/>
      <c r="W37" s="594"/>
      <c r="X37" s="592"/>
      <c r="Y37" s="2"/>
      <c r="Z37" s="2"/>
      <c r="AA37" s="2"/>
      <c r="AB37" s="2"/>
    </row>
    <row r="38" spans="1:28">
      <c r="A38" s="2"/>
      <c r="B38" s="517" t="s">
        <v>521</v>
      </c>
      <c r="C38" s="595">
        <v>9307.2274767371528</v>
      </c>
      <c r="D38" s="595">
        <v>9489.685601704683</v>
      </c>
      <c r="E38" s="595">
        <v>9488.5197539669662</v>
      </c>
      <c r="F38" s="595">
        <v>9891.4301706554761</v>
      </c>
      <c r="G38" s="595">
        <v>10855.716258781729</v>
      </c>
      <c r="H38" s="595">
        <v>11568.269717094608</v>
      </c>
      <c r="I38" s="595">
        <v>12367.107699946946</v>
      </c>
      <c r="J38" s="595">
        <v>12958.777995115313</v>
      </c>
      <c r="K38" s="595">
        <v>13651.935033468792</v>
      </c>
      <c r="L38" s="595">
        <v>13549.435136215725</v>
      </c>
      <c r="M38" s="595">
        <v>14037.656347751841</v>
      </c>
      <c r="N38" s="595">
        <v>14412.990960849338</v>
      </c>
      <c r="O38" s="595">
        <v>15073.337505786883</v>
      </c>
      <c r="P38" s="595">
        <v>15507.184313274915</v>
      </c>
      <c r="Q38" s="595">
        <v>15892.246818150266</v>
      </c>
      <c r="R38" s="596">
        <v>16263.537503561745</v>
      </c>
      <c r="S38" s="597">
        <v>16697.596841915696</v>
      </c>
      <c r="T38" s="270"/>
      <c r="U38" s="270"/>
      <c r="V38" s="270"/>
      <c r="W38" s="270"/>
      <c r="X38" s="639" t="s">
        <v>540</v>
      </c>
      <c r="Y38" s="2"/>
      <c r="Z38" s="2"/>
      <c r="AA38" s="2"/>
      <c r="AB38" s="2"/>
    </row>
    <row r="39" spans="1:28">
      <c r="A39" s="2"/>
      <c r="B39" s="517" t="s">
        <v>522</v>
      </c>
      <c r="C39" s="595">
        <v>9997.4288440576875</v>
      </c>
      <c r="D39" s="595">
        <v>10802.174638550538</v>
      </c>
      <c r="E39" s="595">
        <v>11593.413770051062</v>
      </c>
      <c r="F39" s="595">
        <v>12330.551912284996</v>
      </c>
      <c r="G39" s="595">
        <v>13462.828982478934</v>
      </c>
      <c r="H39" s="595">
        <v>14283.324766323603</v>
      </c>
      <c r="I39" s="595">
        <v>15884.50215264241</v>
      </c>
      <c r="J39" s="595">
        <v>17631.254425800958</v>
      </c>
      <c r="K39" s="595">
        <v>19519.399692262785</v>
      </c>
      <c r="L39" s="595">
        <v>19520.585899603517</v>
      </c>
      <c r="M39" s="595">
        <v>20755.334273722659</v>
      </c>
      <c r="N39" s="595">
        <v>22156.887843895427</v>
      </c>
      <c r="O39" s="595">
        <v>22944.382627052291</v>
      </c>
      <c r="P39" s="595">
        <v>23960.539540173973</v>
      </c>
      <c r="Q39" s="595">
        <v>25036.969527098001</v>
      </c>
      <c r="R39" s="596">
        <v>26135.272548402601</v>
      </c>
      <c r="S39" s="597">
        <v>27139.726257329516</v>
      </c>
      <c r="T39" s="270"/>
      <c r="U39" s="270"/>
      <c r="V39" s="270"/>
      <c r="W39" s="270"/>
      <c r="X39" s="639"/>
      <c r="Y39" s="2"/>
      <c r="Z39" s="2"/>
      <c r="AA39" s="2"/>
      <c r="AB39" s="2"/>
    </row>
    <row r="40" spans="1:28">
      <c r="A40" s="2"/>
      <c r="B40" s="517" t="s">
        <v>523</v>
      </c>
      <c r="C40" s="595">
        <v>5712.7471869695555</v>
      </c>
      <c r="D40" s="595">
        <v>6016.1534754492122</v>
      </c>
      <c r="E40" s="595">
        <v>6384.9597730794212</v>
      </c>
      <c r="F40" s="595">
        <v>6801.5952689339556</v>
      </c>
      <c r="G40" s="595">
        <v>7387.7447784769392</v>
      </c>
      <c r="H40" s="595">
        <v>8040.3346192277568</v>
      </c>
      <c r="I40" s="595">
        <v>8826.8796387020393</v>
      </c>
      <c r="J40" s="595">
        <v>9768.9641596266247</v>
      </c>
      <c r="K40" s="595">
        <v>10392.954618880312</v>
      </c>
      <c r="L40" s="595">
        <v>10785.696843371103</v>
      </c>
      <c r="M40" s="595">
        <v>11721.305674184166</v>
      </c>
      <c r="N40" s="595">
        <v>12610.381624108153</v>
      </c>
      <c r="O40" s="595">
        <v>13479.390434879182</v>
      </c>
      <c r="P40" s="595">
        <v>14403.908470929557</v>
      </c>
      <c r="Q40" s="595">
        <v>15271.611607870833</v>
      </c>
      <c r="R40" s="596">
        <v>16097.607387237302</v>
      </c>
      <c r="S40" s="597">
        <v>16984.855911014383</v>
      </c>
      <c r="T40" s="270"/>
      <c r="U40" s="270"/>
      <c r="V40" s="270"/>
      <c r="W40" s="270"/>
      <c r="X40" s="639"/>
      <c r="Y40" s="2"/>
      <c r="Z40" s="2"/>
      <c r="AA40" s="2"/>
      <c r="AB40" s="2"/>
    </row>
    <row r="41" spans="1:28">
      <c r="A41" s="2"/>
      <c r="B41" s="517" t="s">
        <v>524</v>
      </c>
      <c r="C41" s="595">
        <v>15832.512868769929</v>
      </c>
      <c r="D41" s="595">
        <v>16663.89408644554</v>
      </c>
      <c r="E41" s="595">
        <v>17432.588673774946</v>
      </c>
      <c r="F41" s="595">
        <v>18093.217844617695</v>
      </c>
      <c r="G41" s="595">
        <v>19223.513583169097</v>
      </c>
      <c r="H41" s="595">
        <v>20254.138611286446</v>
      </c>
      <c r="I41" s="595">
        <v>22416.447767629401</v>
      </c>
      <c r="J41" s="595">
        <v>23997.311691395407</v>
      </c>
      <c r="K41" s="595">
        <v>25640.314407048321</v>
      </c>
      <c r="L41" s="595">
        <v>24942.086667873016</v>
      </c>
      <c r="M41" s="595">
        <v>26017.973974337638</v>
      </c>
      <c r="N41" s="595">
        <v>27716.063233408535</v>
      </c>
      <c r="O41" s="595">
        <v>28390.359163940007</v>
      </c>
      <c r="P41" s="595">
        <v>29339.75640826326</v>
      </c>
      <c r="Q41" s="595">
        <v>30138.30066550881</v>
      </c>
      <c r="R41" s="596">
        <v>30553.254881174878</v>
      </c>
      <c r="S41" s="597">
        <v>31022.884846149605</v>
      </c>
      <c r="T41" s="270"/>
      <c r="U41" s="270"/>
      <c r="V41" s="270"/>
      <c r="W41" s="270"/>
      <c r="X41" s="639"/>
      <c r="Y41" s="2"/>
      <c r="Z41" s="2"/>
      <c r="AA41" s="2"/>
      <c r="AB41" s="2"/>
    </row>
    <row r="42" spans="1:28">
      <c r="A42" s="2"/>
      <c r="B42" s="517" t="s">
        <v>525</v>
      </c>
      <c r="C42" s="595">
        <v>22547.160462904052</v>
      </c>
      <c r="D42" s="595">
        <v>23719.384765293267</v>
      </c>
      <c r="E42" s="595">
        <v>24724.294872023584</v>
      </c>
      <c r="F42" s="595">
        <v>25318.170378287083</v>
      </c>
      <c r="G42" s="595">
        <v>26564.347946203667</v>
      </c>
      <c r="H42" s="595">
        <v>27495.316520964014</v>
      </c>
      <c r="I42" s="595">
        <v>29755.239360450461</v>
      </c>
      <c r="J42" s="595">
        <v>31498.103471150374</v>
      </c>
      <c r="K42" s="595">
        <v>32918.223558542966</v>
      </c>
      <c r="L42" s="595">
        <v>32148.948627457747</v>
      </c>
      <c r="M42" s="595">
        <v>33275.375733968671</v>
      </c>
      <c r="N42" s="595">
        <v>34703.905189037752</v>
      </c>
      <c r="O42" s="595">
        <v>35241.332060640183</v>
      </c>
      <c r="P42" s="595">
        <v>36444.987330222328</v>
      </c>
      <c r="Q42" s="595">
        <v>37553.141105268573</v>
      </c>
      <c r="R42" s="596">
        <v>38705.611760781183</v>
      </c>
      <c r="S42" s="597">
        <v>39629.495719350802</v>
      </c>
      <c r="T42" s="270"/>
      <c r="U42" s="270"/>
      <c r="V42" s="270"/>
      <c r="W42" s="270"/>
      <c r="X42" s="639" t="s">
        <v>496</v>
      </c>
      <c r="Y42" s="2"/>
      <c r="Z42" s="2"/>
      <c r="AA42" s="2"/>
      <c r="AB42" s="2"/>
    </row>
    <row r="43" spans="1:28">
      <c r="A43" s="2"/>
      <c r="B43" s="517" t="s">
        <v>526</v>
      </c>
      <c r="C43" s="595">
        <v>8644.2755164650061</v>
      </c>
      <c r="D43" s="595">
        <v>8775.1132368070485</v>
      </c>
      <c r="E43" s="595">
        <v>8814.623611509749</v>
      </c>
      <c r="F43" s="595">
        <v>9042.9384971477539</v>
      </c>
      <c r="G43" s="595">
        <v>9735.627799247748</v>
      </c>
      <c r="H43" s="595">
        <v>10435.116698763615</v>
      </c>
      <c r="I43" s="595">
        <v>11303.817507148571</v>
      </c>
      <c r="J43" s="595">
        <v>12120.998951614121</v>
      </c>
      <c r="K43" s="595">
        <v>12716.585970638862</v>
      </c>
      <c r="L43" s="595">
        <v>12514.097110243065</v>
      </c>
      <c r="M43" s="595">
        <v>13285.200473398731</v>
      </c>
      <c r="N43" s="595">
        <v>14119.944569350593</v>
      </c>
      <c r="O43" s="595">
        <v>14589.052638354331</v>
      </c>
      <c r="P43" s="595">
        <v>15070.536011481943</v>
      </c>
      <c r="Q43" s="595">
        <v>15388.724149028112</v>
      </c>
      <c r="R43" s="596">
        <v>15320.86939098849</v>
      </c>
      <c r="S43" s="597">
        <v>15365.516043337049</v>
      </c>
      <c r="T43" s="270"/>
      <c r="U43" s="270"/>
      <c r="V43" s="270"/>
      <c r="W43" s="270"/>
      <c r="X43" s="639" t="s">
        <v>496</v>
      </c>
      <c r="Y43" s="2"/>
      <c r="Z43" s="2"/>
      <c r="AA43" s="2"/>
      <c r="AB43" s="2"/>
    </row>
    <row r="44" spans="1:28">
      <c r="A44" s="2"/>
      <c r="B44" s="517" t="s">
        <v>527</v>
      </c>
      <c r="C44" s="595">
        <v>10583.419770637294</v>
      </c>
      <c r="D44" s="595">
        <v>10806.324508674177</v>
      </c>
      <c r="E44" s="595">
        <v>10978.340545104496</v>
      </c>
      <c r="F44" s="595">
        <v>11507.133726040656</v>
      </c>
      <c r="G44" s="595">
        <v>12537.060091152687</v>
      </c>
      <c r="H44" s="595">
        <v>13310.395734691228</v>
      </c>
      <c r="I44" s="595">
        <v>14219.82891655208</v>
      </c>
      <c r="J44" s="595">
        <v>15058.455997510571</v>
      </c>
      <c r="K44" s="595">
        <v>15709.596657646887</v>
      </c>
      <c r="L44" s="595">
        <v>15669.684438370146</v>
      </c>
      <c r="M44" s="595">
        <v>16337.45157641267</v>
      </c>
      <c r="N44" s="595">
        <v>16873.446227046075</v>
      </c>
      <c r="O44" s="595">
        <v>17287.846721643535</v>
      </c>
      <c r="P44" s="595">
        <v>17673.99983512337</v>
      </c>
      <c r="Q44" s="595">
        <v>18197.221052656845</v>
      </c>
      <c r="R44" s="596">
        <v>18514.044136909091</v>
      </c>
      <c r="S44" s="597">
        <v>19056.770260448619</v>
      </c>
      <c r="T44" s="270"/>
      <c r="U44" s="270"/>
      <c r="V44" s="270"/>
      <c r="W44" s="270"/>
      <c r="X44" s="639"/>
      <c r="Y44" s="2"/>
      <c r="Z44" s="2"/>
      <c r="AA44" s="2"/>
      <c r="AB44" s="2"/>
    </row>
    <row r="45" spans="1:28">
      <c r="A45" s="2"/>
      <c r="B45" s="517" t="s">
        <v>528</v>
      </c>
      <c r="C45" s="595">
        <v>1900.4642682111805</v>
      </c>
      <c r="D45" s="595">
        <v>1972.2085976581327</v>
      </c>
      <c r="E45" s="595">
        <v>2008.6450173172893</v>
      </c>
      <c r="F45" s="595">
        <v>2096.2916962536756</v>
      </c>
      <c r="G45" s="595">
        <v>2353.1842175894953</v>
      </c>
      <c r="H45" s="595">
        <v>2494.9771560122176</v>
      </c>
      <c r="I45" s="595">
        <v>2679.7285123591209</v>
      </c>
      <c r="J45" s="595">
        <v>2866.1073352489348</v>
      </c>
      <c r="K45" s="595">
        <v>2999.9070723620052</v>
      </c>
      <c r="L45" s="595">
        <v>3038.336283106461</v>
      </c>
      <c r="M45" s="595">
        <v>3163.241967766322</v>
      </c>
      <c r="N45" s="595">
        <v>3283.42759327052</v>
      </c>
      <c r="O45" s="595">
        <v>3378.5140584792935</v>
      </c>
      <c r="P45" s="595">
        <v>3509.4295979781668</v>
      </c>
      <c r="Q45" s="595">
        <v>3647.1740108168924</v>
      </c>
      <c r="R45" s="596">
        <v>3705.2441018546851</v>
      </c>
      <c r="S45" s="597">
        <v>3710.7449572203695</v>
      </c>
      <c r="T45" s="270"/>
      <c r="U45" s="270"/>
      <c r="V45" s="270"/>
      <c r="W45" s="270"/>
      <c r="X45" s="639" t="s">
        <v>496</v>
      </c>
      <c r="Y45" s="2"/>
      <c r="Z45" s="2"/>
      <c r="AA45" s="2"/>
      <c r="AB45" s="2"/>
    </row>
    <row r="46" spans="1:28">
      <c r="A46" s="2"/>
      <c r="B46" s="517" t="s">
        <v>116</v>
      </c>
      <c r="C46" s="595">
        <v>7913.476834016602</v>
      </c>
      <c r="D46" s="595">
        <v>8195.838292607621</v>
      </c>
      <c r="E46" s="595">
        <v>8471.3611128350767</v>
      </c>
      <c r="F46" s="595">
        <v>8837.5816638137076</v>
      </c>
      <c r="G46" s="595">
        <v>9451.6668781729804</v>
      </c>
      <c r="H46" s="595">
        <v>10070.28776206886</v>
      </c>
      <c r="I46" s="595">
        <v>10897.623865270722</v>
      </c>
      <c r="J46" s="595">
        <v>11667.169476605708</v>
      </c>
      <c r="K46" s="595">
        <v>12203.310815292074</v>
      </c>
      <c r="L46" s="595">
        <v>12172.486667936775</v>
      </c>
      <c r="M46" s="595">
        <v>12833.616610228728</v>
      </c>
      <c r="N46" s="595">
        <v>13541.895094017955</v>
      </c>
      <c r="O46" s="595">
        <v>14071.513812234954</v>
      </c>
      <c r="P46" s="595">
        <v>14654.357229821235</v>
      </c>
      <c r="Q46" s="595">
        <v>15227.282760746075</v>
      </c>
      <c r="R46" s="595">
        <v>15668.332536731165</v>
      </c>
      <c r="S46" s="597">
        <v>16136.077451067402</v>
      </c>
      <c r="T46" s="270"/>
      <c r="U46" s="270"/>
      <c r="V46" s="270"/>
      <c r="W46" s="579"/>
      <c r="X46" s="639" t="s">
        <v>538</v>
      </c>
      <c r="Y46" s="2"/>
      <c r="Z46" s="2"/>
      <c r="AA46" s="2"/>
      <c r="AB46" s="2"/>
    </row>
    <row r="47" spans="1:28">
      <c r="A47" s="2"/>
      <c r="B47" s="235" t="s">
        <v>227</v>
      </c>
      <c r="C47" s="581">
        <v>817.86010958156021</v>
      </c>
      <c r="D47" s="581">
        <v>847.04224763650245</v>
      </c>
      <c r="E47" s="270">
        <v>875.5176104472979</v>
      </c>
      <c r="F47" s="270">
        <v>922.82944915300084</v>
      </c>
      <c r="G47" s="270">
        <v>916.33447479834945</v>
      </c>
      <c r="H47" s="270">
        <v>1011.5955243975923</v>
      </c>
      <c r="I47" s="270">
        <v>1065.619665147027</v>
      </c>
      <c r="J47" s="270">
        <v>1210.479265289395</v>
      </c>
      <c r="K47" s="270">
        <v>1247.0661442909948</v>
      </c>
      <c r="L47" s="270">
        <v>1482.0988371141652</v>
      </c>
      <c r="M47" s="270">
        <v>1581.6008359896719</v>
      </c>
      <c r="N47" s="270">
        <v>1660.7398561795851</v>
      </c>
      <c r="O47" s="270">
        <v>1873.1539455230695</v>
      </c>
      <c r="P47" s="577">
        <v>1877.4119527561047</v>
      </c>
      <c r="Q47" s="577">
        <v>1875.447406820166</v>
      </c>
      <c r="R47" s="577">
        <v>1861.1243315796944</v>
      </c>
      <c r="S47" s="578">
        <v>1876.5446824982421</v>
      </c>
      <c r="T47" s="270"/>
      <c r="U47" s="270"/>
      <c r="V47" s="270"/>
      <c r="W47" s="579">
        <v>1713.4048497269644</v>
      </c>
      <c r="X47" s="639"/>
      <c r="Y47" s="2"/>
    </row>
    <row r="48" spans="1:28">
      <c r="A48" s="2"/>
      <c r="B48" s="235" t="s">
        <v>206</v>
      </c>
      <c r="C48" s="270">
        <v>4026.5374216543764</v>
      </c>
      <c r="D48" s="270">
        <v>4463.6329857457058</v>
      </c>
      <c r="E48" s="270">
        <v>4754.6758564387746</v>
      </c>
      <c r="F48" s="270">
        <v>5114.7847786848661</v>
      </c>
      <c r="G48" s="270">
        <v>5524.9216608443576</v>
      </c>
      <c r="H48" s="270">
        <v>5942.8700830914113</v>
      </c>
      <c r="I48" s="270">
        <v>6634.779222294188</v>
      </c>
      <c r="J48" s="270">
        <v>7289.6323664745378</v>
      </c>
      <c r="K48" s="270">
        <v>8228.3574283083344</v>
      </c>
      <c r="L48" s="270">
        <v>8823.8029837768845</v>
      </c>
      <c r="M48" s="270">
        <v>9646.6157266835908</v>
      </c>
      <c r="N48" s="270">
        <v>10207.700674490219</v>
      </c>
      <c r="O48" s="270">
        <v>10526.248327765965</v>
      </c>
      <c r="P48" s="577">
        <v>10584.446918838943</v>
      </c>
      <c r="Q48" s="577">
        <v>11325.321567828163</v>
      </c>
      <c r="R48" s="577">
        <v>11504.74823778835</v>
      </c>
      <c r="S48" s="578">
        <v>11928.536562516372</v>
      </c>
      <c r="T48" s="270"/>
      <c r="U48" s="270"/>
      <c r="V48" s="270"/>
      <c r="W48" s="579">
        <v>10260.94986249758</v>
      </c>
      <c r="X48" s="639" t="s">
        <v>540</v>
      </c>
      <c r="Y48" s="2"/>
    </row>
    <row r="49" spans="1:25">
      <c r="A49" s="2"/>
      <c r="B49" s="235" t="s">
        <v>182</v>
      </c>
      <c r="C49" s="270">
        <v>8093.2878715494107</v>
      </c>
      <c r="D49" s="270">
        <v>8416.4999554577771</v>
      </c>
      <c r="E49" s="270">
        <v>8911.4130924145629</v>
      </c>
      <c r="F49" s="270">
        <v>9620.8720559261164</v>
      </c>
      <c r="G49" s="270">
        <v>10176.370061367712</v>
      </c>
      <c r="H49" s="270">
        <v>10971.517419714184</v>
      </c>
      <c r="I49" s="270">
        <v>11332.449612855449</v>
      </c>
      <c r="J49" s="270">
        <v>11843.363581141939</v>
      </c>
      <c r="K49" s="270">
        <v>12161.899155195404</v>
      </c>
      <c r="L49" s="270">
        <v>12241.810545567401</v>
      </c>
      <c r="M49" s="270">
        <v>12609.869410261841</v>
      </c>
      <c r="N49" s="270">
        <v>12989.954960129422</v>
      </c>
      <c r="O49" s="270">
        <v>13404.009294239986</v>
      </c>
      <c r="P49" s="577">
        <v>13715.331741126756</v>
      </c>
      <c r="Q49" s="577">
        <v>14202.865755743887</v>
      </c>
      <c r="R49" s="577">
        <v>14612.6803900956</v>
      </c>
      <c r="S49" s="578">
        <v>15074.924812804462</v>
      </c>
      <c r="T49" s="270"/>
      <c r="U49" s="270"/>
      <c r="V49" s="270"/>
      <c r="W49" s="579">
        <v>13494.039361293564</v>
      </c>
      <c r="X49" s="639"/>
      <c r="Y49" s="2"/>
    </row>
    <row r="50" spans="1:25">
      <c r="A50" s="2"/>
      <c r="B50" s="235" t="s">
        <v>210</v>
      </c>
      <c r="C50" s="270">
        <v>2781.2581400696458</v>
      </c>
      <c r="D50" s="270">
        <v>2870.0367144547886</v>
      </c>
      <c r="E50" s="270">
        <v>2620.8890118658055</v>
      </c>
      <c r="F50" s="270">
        <v>2715.9434412313972</v>
      </c>
      <c r="G50" s="270">
        <v>2985.5985853921125</v>
      </c>
      <c r="H50" s="270">
        <v>3516.402657741442</v>
      </c>
      <c r="I50" s="270">
        <v>4222.6630326540526</v>
      </c>
      <c r="J50" s="270">
        <v>5128.3612533913702</v>
      </c>
      <c r="K50" s="270">
        <v>5743.1100475711892</v>
      </c>
      <c r="L50" s="270">
        <v>5718.694407895573</v>
      </c>
      <c r="M50" s="270">
        <v>5775.8640130560016</v>
      </c>
      <c r="N50" s="270">
        <v>5911.2543338732239</v>
      </c>
      <c r="O50" s="270">
        <v>6109.1366123063453</v>
      </c>
      <c r="P50" s="577">
        <v>6400.6733758948021</v>
      </c>
      <c r="Q50" s="577">
        <v>6594.3978255573293</v>
      </c>
      <c r="R50" s="577">
        <v>6634.4022742107582</v>
      </c>
      <c r="S50" s="578">
        <v>6499.0671039768558</v>
      </c>
      <c r="T50" s="270"/>
      <c r="U50" s="270"/>
      <c r="V50" s="270"/>
      <c r="W50" s="579">
        <v>6047.0875336400641</v>
      </c>
      <c r="X50" s="639" t="s">
        <v>538</v>
      </c>
      <c r="Y50" s="2"/>
    </row>
    <row r="51" spans="1:25">
      <c r="A51" s="2"/>
      <c r="B51" s="235" t="s">
        <v>377</v>
      </c>
      <c r="C51" s="270">
        <v>14901.648653753729</v>
      </c>
      <c r="D51" s="270">
        <v>14199.05238514333</v>
      </c>
      <c r="E51" s="270">
        <v>14369.592996084444</v>
      </c>
      <c r="F51" s="270">
        <v>15368.734055798182</v>
      </c>
      <c r="G51" s="270">
        <v>16526.526858282352</v>
      </c>
      <c r="H51" s="270">
        <v>17928.467083915464</v>
      </c>
      <c r="I51" s="270">
        <v>20603.615975104996</v>
      </c>
      <c r="J51" s="270">
        <v>22843.671553172255</v>
      </c>
      <c r="K51" s="270">
        <v>23026.455210511587</v>
      </c>
      <c r="L51" s="270">
        <v>20168.366388662202</v>
      </c>
      <c r="M51" s="270">
        <v>18760.633366139631</v>
      </c>
      <c r="N51" s="270">
        <v>18602.425357617649</v>
      </c>
      <c r="O51" s="270">
        <v>19457.041460008073</v>
      </c>
      <c r="P51" s="577">
        <v>19520.526932360339</v>
      </c>
      <c r="Q51" s="577">
        <v>20563.657135807691</v>
      </c>
      <c r="R51" s="577">
        <v>21415.707947635587</v>
      </c>
      <c r="S51" s="578">
        <v>22413.483798392972</v>
      </c>
      <c r="T51" s="270"/>
      <c r="U51" s="270"/>
      <c r="V51" s="270"/>
      <c r="W51" s="579">
        <v>20373.260377120834</v>
      </c>
      <c r="X51" s="639" t="s">
        <v>540</v>
      </c>
      <c r="Y51" s="2"/>
    </row>
    <row r="52" spans="1:25">
      <c r="A52" s="2"/>
      <c r="B52" s="235" t="s">
        <v>378</v>
      </c>
      <c r="C52" s="270">
        <v>11810.06136433316</v>
      </c>
      <c r="D52" s="270">
        <v>11419.058866265175</v>
      </c>
      <c r="E52" s="270">
        <v>10217.273099783357</v>
      </c>
      <c r="F52" s="270">
        <v>11217.571927688754</v>
      </c>
      <c r="G52" s="270">
        <v>12430.713724945206</v>
      </c>
      <c r="H52" s="270">
        <v>13817.714073788426</v>
      </c>
      <c r="I52" s="270">
        <v>15227.512496123374</v>
      </c>
      <c r="J52" s="270">
        <v>16865.544759521177</v>
      </c>
      <c r="K52" s="270">
        <v>17711.441786757092</v>
      </c>
      <c r="L52" s="270">
        <v>16618.120852378179</v>
      </c>
      <c r="M52" s="270">
        <v>18333.543698546109</v>
      </c>
      <c r="N52" s="270">
        <v>19629.351845191642</v>
      </c>
      <c r="O52" s="270">
        <v>19579.006483713914</v>
      </c>
      <c r="P52" s="270">
        <v>20161.496832425448</v>
      </c>
      <c r="Q52" s="270">
        <v>19801.259115092467</v>
      </c>
      <c r="R52" s="270">
        <v>20337.715945278858</v>
      </c>
      <c r="S52" s="578">
        <v>19934.372487130146</v>
      </c>
      <c r="T52" s="270"/>
      <c r="U52" s="270"/>
      <c r="V52" s="270"/>
      <c r="W52" s="579">
        <v>18977.620991260959</v>
      </c>
      <c r="X52" s="639"/>
      <c r="Y52" s="2"/>
    </row>
    <row r="53" spans="1:25">
      <c r="A53" s="2"/>
      <c r="B53" s="235" t="s">
        <v>212</v>
      </c>
      <c r="C53" s="270">
        <v>2318.2380734852363</v>
      </c>
      <c r="D53" s="270">
        <v>2613.7845670753586</v>
      </c>
      <c r="E53" s="270">
        <v>3020.4539866882992</v>
      </c>
      <c r="F53" s="270">
        <v>3531.9686429130506</v>
      </c>
      <c r="G53" s="270">
        <v>4031.9472042657972</v>
      </c>
      <c r="H53" s="270">
        <v>4769.4890040930059</v>
      </c>
      <c r="I53" s="270">
        <v>5607.6458691567004</v>
      </c>
      <c r="J53" s="270">
        <v>6605.2166961815137</v>
      </c>
      <c r="K53" s="270">
        <v>7260.9687558736805</v>
      </c>
      <c r="L53" s="270">
        <v>6323.5783360545129</v>
      </c>
      <c r="M53" s="270">
        <v>6567.25858179835</v>
      </c>
      <c r="N53" s="270">
        <v>7022.1039433838769</v>
      </c>
      <c r="O53" s="270">
        <v>7649.4914094321239</v>
      </c>
      <c r="P53" s="577">
        <v>7997.3871284892466</v>
      </c>
      <c r="Q53" s="577">
        <v>8396.7425948462951</v>
      </c>
      <c r="R53" s="577">
        <v>8709.5410881624321</v>
      </c>
      <c r="S53" s="578">
        <v>8817.9539955471137</v>
      </c>
      <c r="T53" s="270"/>
      <c r="U53" s="270"/>
      <c r="V53" s="270"/>
      <c r="W53" s="579">
        <v>7661.3723518306788</v>
      </c>
      <c r="X53" s="639"/>
      <c r="Y53" s="2"/>
    </row>
    <row r="54" spans="1:25">
      <c r="A54" s="2"/>
      <c r="B54" s="235" t="s">
        <v>379</v>
      </c>
      <c r="C54" s="585"/>
      <c r="D54" s="585"/>
      <c r="E54" s="585"/>
      <c r="F54" s="585"/>
      <c r="G54" s="585"/>
      <c r="H54" s="585"/>
      <c r="I54" s="585"/>
      <c r="J54" s="585"/>
      <c r="K54" s="585"/>
      <c r="L54" s="585"/>
      <c r="M54" s="585"/>
      <c r="N54" s="270">
        <v>35973.780509792021</v>
      </c>
      <c r="O54" s="585"/>
      <c r="P54" s="586"/>
      <c r="Q54" s="583"/>
      <c r="R54" s="583"/>
      <c r="S54" s="584"/>
      <c r="T54" s="270"/>
      <c r="U54" s="270"/>
      <c r="V54" s="270"/>
      <c r="W54" s="583"/>
      <c r="X54" s="639"/>
      <c r="Y54" s="2"/>
    </row>
    <row r="55" spans="1:25">
      <c r="A55" s="2"/>
      <c r="B55" s="235" t="s">
        <v>53</v>
      </c>
      <c r="C55" s="270">
        <v>26406.130950898892</v>
      </c>
      <c r="D55" s="270">
        <v>27431.075399361758</v>
      </c>
      <c r="E55" s="270">
        <v>28717.289202630138</v>
      </c>
      <c r="F55" s="270">
        <v>29723.683849918907</v>
      </c>
      <c r="G55" s="270">
        <v>31345.220871297945</v>
      </c>
      <c r="H55" s="270">
        <v>32591.809354018285</v>
      </c>
      <c r="I55" s="270">
        <v>34356.766405255854</v>
      </c>
      <c r="J55" s="270">
        <v>36596.008409386406</v>
      </c>
      <c r="K55" s="270">
        <v>37506.906821726843</v>
      </c>
      <c r="L55" s="270">
        <v>40282.313719524216</v>
      </c>
      <c r="M55" s="270">
        <v>39191.035625181576</v>
      </c>
      <c r="N55" s="270">
        <v>41782.284942066239</v>
      </c>
      <c r="O55" s="270">
        <v>42616.148921566251</v>
      </c>
      <c r="P55" s="577">
        <v>45668.689114267334</v>
      </c>
      <c r="Q55" s="577">
        <v>46446.027241940428</v>
      </c>
      <c r="R55" s="577">
        <v>46475.927751856929</v>
      </c>
      <c r="S55" s="578">
        <v>46789.927237754528</v>
      </c>
      <c r="T55" s="270"/>
      <c r="U55" s="270"/>
      <c r="V55" s="270"/>
      <c r="W55" s="579">
        <v>43126.487351136333</v>
      </c>
      <c r="X55" s="639" t="s">
        <v>496</v>
      </c>
      <c r="Y55" s="2"/>
    </row>
    <row r="56" spans="1:25">
      <c r="A56" s="2"/>
      <c r="B56" s="235" t="s">
        <v>71</v>
      </c>
      <c r="C56" s="270">
        <v>29301.086978103005</v>
      </c>
      <c r="D56" s="270">
        <v>29725.42733191259</v>
      </c>
      <c r="E56" s="270">
        <v>31119.209993289038</v>
      </c>
      <c r="F56" s="270">
        <v>31987.22057274442</v>
      </c>
      <c r="G56" s="270">
        <v>33649.413350707131</v>
      </c>
      <c r="H56" s="270">
        <v>34866.840437147657</v>
      </c>
      <c r="I56" s="270">
        <v>37455.510214891226</v>
      </c>
      <c r="J56" s="270">
        <v>39150.877283042624</v>
      </c>
      <c r="K56" s="270">
        <v>41058.630539138132</v>
      </c>
      <c r="L56" s="270">
        <v>40704.409714400768</v>
      </c>
      <c r="M56" s="270">
        <v>41906.729592689626</v>
      </c>
      <c r="N56" s="270">
        <v>44237.960316538942</v>
      </c>
      <c r="O56" s="270">
        <v>46233.396243390467</v>
      </c>
      <c r="P56" s="577">
        <v>47721.737278265333</v>
      </c>
      <c r="Q56" s="577">
        <v>48615.989610374927</v>
      </c>
      <c r="R56" s="577">
        <v>49419.330061587512</v>
      </c>
      <c r="S56" s="578">
        <v>50077.832611796752</v>
      </c>
      <c r="T56" s="270"/>
      <c r="U56" s="270"/>
      <c r="V56" s="270"/>
      <c r="W56" s="579">
        <v>45817.250533327635</v>
      </c>
      <c r="X56" s="639" t="s">
        <v>540</v>
      </c>
      <c r="Y56" s="2"/>
    </row>
    <row r="57" spans="1:25">
      <c r="A57" s="2"/>
      <c r="B57" s="235" t="s">
        <v>228</v>
      </c>
      <c r="C57" s="270">
        <v>3534.3291476621462</v>
      </c>
      <c r="D57" s="270">
        <v>3942.0848821948493</v>
      </c>
      <c r="E57" s="270">
        <v>4393.9671993184229</v>
      </c>
      <c r="F57" s="270">
        <v>4945.907916372159</v>
      </c>
      <c r="G57" s="270">
        <v>5551.4488418301871</v>
      </c>
      <c r="H57" s="270">
        <v>7169.1504310385499</v>
      </c>
      <c r="I57" s="270">
        <v>9830.1626057386784</v>
      </c>
      <c r="J57" s="270">
        <v>12477.384685944313</v>
      </c>
      <c r="K57" s="270">
        <v>13799.786140073293</v>
      </c>
      <c r="L57" s="270">
        <v>14900.508664252155</v>
      </c>
      <c r="M57" s="270">
        <v>15627.605619881655</v>
      </c>
      <c r="N57" s="270">
        <v>15754.152362614832</v>
      </c>
      <c r="O57" s="270">
        <v>16180.887150304756</v>
      </c>
      <c r="P57" s="577">
        <v>17171.761365550745</v>
      </c>
      <c r="Q57" s="577">
        <v>17607.622893364591</v>
      </c>
      <c r="R57" s="577">
        <v>17779.773730439621</v>
      </c>
      <c r="S57" s="578">
        <v>17253.256030063316</v>
      </c>
      <c r="T57" s="270"/>
      <c r="U57" s="270"/>
      <c r="V57" s="270"/>
      <c r="W57" s="579">
        <v>15824.811499826303</v>
      </c>
      <c r="X57" s="639" t="s">
        <v>496</v>
      </c>
      <c r="Y57" s="2"/>
    </row>
    <row r="58" spans="1:25">
      <c r="A58" s="2"/>
      <c r="B58" s="235" t="s">
        <v>138</v>
      </c>
      <c r="C58" s="270">
        <v>20487.343180341366</v>
      </c>
      <c r="D58" s="270">
        <v>21132.328841074712</v>
      </c>
      <c r="E58" s="270">
        <v>21607.806652766347</v>
      </c>
      <c r="F58" s="270">
        <v>21305.858070754464</v>
      </c>
      <c r="G58" s="270">
        <v>21620.727283894492</v>
      </c>
      <c r="H58" s="270">
        <v>22602.956495697537</v>
      </c>
      <c r="I58" s="270">
        <v>23415.711724390876</v>
      </c>
      <c r="J58" s="270">
        <v>23923.708714822395</v>
      </c>
      <c r="K58" s="270">
        <v>23392.286158716724</v>
      </c>
      <c r="L58" s="270">
        <v>22191.17460331264</v>
      </c>
      <c r="M58" s="270">
        <v>22431.929950606536</v>
      </c>
      <c r="N58" s="270">
        <v>22674.727815832844</v>
      </c>
      <c r="O58" s="270">
        <v>23453.635488630753</v>
      </c>
      <c r="P58" s="270">
        <v>23506.787268702545</v>
      </c>
      <c r="Q58" s="577">
        <v>23494.507028120144</v>
      </c>
      <c r="R58" s="577">
        <v>23072.814705711051</v>
      </c>
      <c r="S58" s="578">
        <v>23173.033301434851</v>
      </c>
      <c r="T58" s="270"/>
      <c r="U58" s="270"/>
      <c r="V58" s="270"/>
      <c r="W58" s="579">
        <v>23140.244391091677</v>
      </c>
      <c r="X58" s="639" t="s">
        <v>540</v>
      </c>
      <c r="Y58" s="2"/>
    </row>
    <row r="59" spans="1:25">
      <c r="A59" s="2"/>
      <c r="B59" s="235" t="s">
        <v>51</v>
      </c>
      <c r="C59" s="270">
        <v>36053.105126356291</v>
      </c>
      <c r="D59" s="270">
        <v>36008.859391555547</v>
      </c>
      <c r="E59" s="270">
        <v>35945.511908232693</v>
      </c>
      <c r="F59" s="270">
        <v>36696.27589309153</v>
      </c>
      <c r="G59" s="270">
        <v>37851.826438184762</v>
      </c>
      <c r="H59" s="270">
        <v>38931.435237845195</v>
      </c>
      <c r="I59" s="270">
        <v>39636.411475306137</v>
      </c>
      <c r="J59" s="270">
        <v>40769.791020702018</v>
      </c>
      <c r="K59" s="270">
        <v>41047.160830096851</v>
      </c>
      <c r="L59" s="270">
        <v>39888.468193272063</v>
      </c>
      <c r="M59" s="270">
        <v>40230.231096438532</v>
      </c>
      <c r="N59" s="270">
        <v>40696.150970313327</v>
      </c>
      <c r="O59" s="270">
        <v>42208.653052952781</v>
      </c>
      <c r="P59" s="577">
        <v>44657.795923382568</v>
      </c>
      <c r="Q59" s="577">
        <v>46734.524149471006</v>
      </c>
      <c r="R59" s="577">
        <v>47333.848029629415</v>
      </c>
      <c r="S59" s="588">
        <v>48746.899906076411</v>
      </c>
      <c r="T59" s="270"/>
      <c r="U59" s="270"/>
      <c r="V59" s="270"/>
      <c r="W59" s="579">
        <v>44177.024335845788</v>
      </c>
      <c r="X59" s="639"/>
      <c r="Y59" s="2"/>
    </row>
    <row r="60" spans="1:25">
      <c r="A60" s="2"/>
      <c r="B60" s="235" t="s">
        <v>229</v>
      </c>
      <c r="C60" s="270">
        <v>1301.4632847935163</v>
      </c>
      <c r="D60" s="270">
        <v>1372.3625138677182</v>
      </c>
      <c r="E60" s="270">
        <v>1420.4312516704028</v>
      </c>
      <c r="F60" s="270">
        <v>1491.0235918849983</v>
      </c>
      <c r="G60" s="270">
        <v>1586.1821679414597</v>
      </c>
      <c r="H60" s="270">
        <v>1718.4028729891625</v>
      </c>
      <c r="I60" s="270">
        <v>1864.1945026523938</v>
      </c>
      <c r="J60" s="270">
        <v>2024.2320950168742</v>
      </c>
      <c r="K60" s="270">
        <v>2163.5544272776242</v>
      </c>
      <c r="L60" s="270">
        <v>2264.8714985892461</v>
      </c>
      <c r="M60" s="270">
        <v>2393.3158316350318</v>
      </c>
      <c r="N60" s="270">
        <v>2570.8501452547644</v>
      </c>
      <c r="O60" s="270">
        <v>2756.4434665931203</v>
      </c>
      <c r="P60" s="577">
        <v>2934.6443524000088</v>
      </c>
      <c r="Q60" s="577">
        <v>3131.7896647232628</v>
      </c>
      <c r="R60" s="577">
        <v>3335.3372550216591</v>
      </c>
      <c r="S60" s="578">
        <v>3580.694127502044</v>
      </c>
      <c r="T60" s="270"/>
      <c r="U60" s="270"/>
      <c r="V60" s="270"/>
      <c r="W60" s="579">
        <v>2850.7466198343977</v>
      </c>
      <c r="X60" s="639"/>
      <c r="Y60" s="2"/>
    </row>
    <row r="61" spans="1:25">
      <c r="A61" s="2"/>
      <c r="B61" s="235" t="s">
        <v>122</v>
      </c>
      <c r="C61" s="270">
        <v>11445.444915353059</v>
      </c>
      <c r="D61" s="270">
        <v>11393.765149187115</v>
      </c>
      <c r="E61" s="270">
        <v>11626.136095189973</v>
      </c>
      <c r="F61" s="270">
        <v>12080.724502683554</v>
      </c>
      <c r="G61" s="270">
        <v>12549.135845537372</v>
      </c>
      <c r="H61" s="270">
        <v>13421.385456699567</v>
      </c>
      <c r="I61" s="270">
        <v>14563.16061708955</v>
      </c>
      <c r="J61" s="270">
        <v>15153.298162839141</v>
      </c>
      <c r="K61" s="270">
        <v>15446.347150684704</v>
      </c>
      <c r="L61" s="270">
        <v>14872.991509020516</v>
      </c>
      <c r="M61" s="270">
        <v>15035.187025630477</v>
      </c>
      <c r="N61" s="270">
        <v>15404.78522693442</v>
      </c>
      <c r="O61" s="270">
        <v>15680.376556327159</v>
      </c>
      <c r="P61" s="577">
        <v>15870.04741263305</v>
      </c>
      <c r="Q61" s="577">
        <v>16114.411751213618</v>
      </c>
      <c r="R61" s="577">
        <v>16386.536130641281</v>
      </c>
      <c r="S61" s="578">
        <v>16815.570343832689</v>
      </c>
      <c r="T61" s="270"/>
      <c r="U61" s="270"/>
      <c r="V61" s="270"/>
      <c r="W61" s="579">
        <v>15703.456750530182</v>
      </c>
      <c r="X61" s="639"/>
      <c r="Y61" s="2"/>
    </row>
    <row r="62" spans="1:25">
      <c r="A62" s="2"/>
      <c r="B62" s="235" t="s">
        <v>162</v>
      </c>
      <c r="C62" s="270">
        <v>5994.5571730399979</v>
      </c>
      <c r="D62" s="270">
        <v>6453.9052176029472</v>
      </c>
      <c r="E62" s="270">
        <v>6927.5544704368467</v>
      </c>
      <c r="F62" s="270">
        <v>7616.4588444899682</v>
      </c>
      <c r="G62" s="270">
        <v>8781.6363143366998</v>
      </c>
      <c r="H62" s="270">
        <v>9984.1924170966831</v>
      </c>
      <c r="I62" s="270">
        <v>11389.551496306225</v>
      </c>
      <c r="J62" s="270">
        <v>12756.634450233718</v>
      </c>
      <c r="K62" s="270">
        <v>14383.166847166967</v>
      </c>
      <c r="L62" s="270">
        <v>14553.795512746294</v>
      </c>
      <c r="M62" s="270">
        <v>15906.756080578936</v>
      </c>
      <c r="N62" s="270">
        <v>17166.69564347191</v>
      </c>
      <c r="O62" s="270">
        <v>17801.91842892495</v>
      </c>
      <c r="P62" s="577">
        <v>18271.753894653833</v>
      </c>
      <c r="Q62" s="577">
        <v>18902.355945160274</v>
      </c>
      <c r="R62" s="577">
        <v>18344.816128430255</v>
      </c>
      <c r="S62" s="578">
        <v>18060.412945434793</v>
      </c>
      <c r="T62" s="270"/>
      <c r="U62" s="270"/>
      <c r="V62" s="270"/>
      <c r="W62" s="579">
        <v>16865.580653782352</v>
      </c>
      <c r="X62" s="639"/>
      <c r="Y62" s="2"/>
    </row>
    <row r="63" spans="1:25">
      <c r="A63" s="2"/>
      <c r="B63" s="235" t="s">
        <v>69</v>
      </c>
      <c r="C63" s="270">
        <v>27966.938803937272</v>
      </c>
      <c r="D63" s="270">
        <v>29024.907963367987</v>
      </c>
      <c r="E63" s="270">
        <v>30482.773569188059</v>
      </c>
      <c r="F63" s="270">
        <v>31054.643562605379</v>
      </c>
      <c r="G63" s="270">
        <v>32260.772898462252</v>
      </c>
      <c r="H63" s="270">
        <v>33332.352752355393</v>
      </c>
      <c r="I63" s="270">
        <v>35406.622795257819</v>
      </c>
      <c r="J63" s="270">
        <v>36858.193315424753</v>
      </c>
      <c r="K63" s="270">
        <v>38133.512234636488</v>
      </c>
      <c r="L63" s="270">
        <v>38047.677270766006</v>
      </c>
      <c r="M63" s="270">
        <v>40129.42633466499</v>
      </c>
      <c r="N63" s="270">
        <v>41248.692700462059</v>
      </c>
      <c r="O63" s="270">
        <v>42354.620555175497</v>
      </c>
      <c r="P63" s="577">
        <v>43452.247578370865</v>
      </c>
      <c r="Q63" s="577">
        <v>44794.772842723316</v>
      </c>
      <c r="R63" s="577">
        <v>45608.429292686771</v>
      </c>
      <c r="S63" s="578">
        <v>46383.236962548079</v>
      </c>
      <c r="T63" s="270"/>
      <c r="U63" s="270"/>
      <c r="V63" s="270"/>
      <c r="W63" s="579">
        <v>42400.277510699409</v>
      </c>
      <c r="X63" s="639" t="s">
        <v>539</v>
      </c>
      <c r="Y63" s="2"/>
    </row>
    <row r="64" spans="1:25">
      <c r="A64" s="2"/>
      <c r="B64" s="235" t="s">
        <v>380</v>
      </c>
      <c r="C64" s="270">
        <v>5516.1424138173725</v>
      </c>
      <c r="D64" s="270">
        <v>5746.6285878724175</v>
      </c>
      <c r="E64" s="270">
        <v>5964.570004238838</v>
      </c>
      <c r="F64" s="270">
        <v>6479.7777914545259</v>
      </c>
      <c r="G64" s="270">
        <v>6791.9573119653769</v>
      </c>
      <c r="H64" s="270">
        <v>7008.8057464169851</v>
      </c>
      <c r="I64" s="270">
        <v>7361.0741375331181</v>
      </c>
      <c r="J64" s="270">
        <v>7444.3025264119688</v>
      </c>
      <c r="K64" s="270">
        <v>7636.8413573354273</v>
      </c>
      <c r="L64" s="270">
        <v>7558.0478508385677</v>
      </c>
      <c r="M64" s="270">
        <v>7715.95031849724</v>
      </c>
      <c r="N64" s="270">
        <v>7855.6982866025737</v>
      </c>
      <c r="O64" s="270">
        <v>8121.1529416997118</v>
      </c>
      <c r="P64" s="577">
        <v>8179.0498833187094</v>
      </c>
      <c r="Q64" s="577">
        <v>8480.1396218702921</v>
      </c>
      <c r="R64" s="577">
        <v>8583.138300626335</v>
      </c>
      <c r="S64" s="578">
        <v>8448.0434561745442</v>
      </c>
      <c r="T64" s="270"/>
      <c r="U64" s="270"/>
      <c r="V64" s="270"/>
      <c r="W64" s="579">
        <v>8072.9892829586679</v>
      </c>
      <c r="X64" s="639"/>
      <c r="Y64" s="2"/>
    </row>
    <row r="65" spans="1:25">
      <c r="A65" s="2"/>
      <c r="B65" s="235" t="s">
        <v>230</v>
      </c>
      <c r="C65" s="270">
        <v>1320.8895745650668</v>
      </c>
      <c r="D65" s="270">
        <v>1380.620228824863</v>
      </c>
      <c r="E65" s="270">
        <v>1422.9540625470993</v>
      </c>
      <c r="F65" s="270">
        <v>1456.3645451664477</v>
      </c>
      <c r="G65" s="270">
        <v>1516.4302871289178</v>
      </c>
      <c r="H65" s="270">
        <v>1545.6982649107736</v>
      </c>
      <c r="I65" s="270">
        <v>1608.7728866524992</v>
      </c>
      <c r="J65" s="270">
        <v>1701.2070731363192</v>
      </c>
      <c r="K65" s="270">
        <v>1768.8035979427032</v>
      </c>
      <c r="L65" s="270">
        <v>1773.0532976900665</v>
      </c>
      <c r="M65" s="270">
        <v>1781.9870663365921</v>
      </c>
      <c r="N65" s="270">
        <v>1820.8946931562934</v>
      </c>
      <c r="O65" s="270">
        <v>1890.0290198769708</v>
      </c>
      <c r="P65" s="577">
        <v>2002.0514086201933</v>
      </c>
      <c r="Q65" s="577">
        <v>2107.9811663876044</v>
      </c>
      <c r="R65" s="577">
        <v>2115.7955991572835</v>
      </c>
      <c r="S65" s="578">
        <v>2168.2104066740012</v>
      </c>
      <c r="T65" s="270"/>
      <c r="U65" s="270"/>
      <c r="V65" s="270"/>
      <c r="W65" s="579">
        <v>1954.1301767117914</v>
      </c>
      <c r="X65" s="639" t="s">
        <v>540</v>
      </c>
      <c r="Y65" s="2"/>
    </row>
    <row r="66" spans="1:25">
      <c r="A66" s="2"/>
      <c r="B66" s="235" t="s">
        <v>381</v>
      </c>
      <c r="C66" s="270">
        <v>40535.208257699916</v>
      </c>
      <c r="D66" s="270">
        <v>43976.092506377521</v>
      </c>
      <c r="E66" s="270">
        <v>43706.034736477988</v>
      </c>
      <c r="F66" s="270">
        <v>45797.3203552513</v>
      </c>
      <c r="G66" s="270">
        <v>47835.439226025075</v>
      </c>
      <c r="H66" s="270">
        <v>49877.284108286061</v>
      </c>
      <c r="I66" s="270">
        <v>53949.423706182788</v>
      </c>
      <c r="J66" s="270">
        <v>56640.988995253792</v>
      </c>
      <c r="K66" s="270">
        <v>58288.612094414384</v>
      </c>
      <c r="L66" s="270">
        <v>55320.161710827779</v>
      </c>
      <c r="M66" s="270">
        <v>55254.21411920667</v>
      </c>
      <c r="N66" s="270">
        <v>54984.510394777739</v>
      </c>
      <c r="O66" s="270">
        <v>53097.696287882056</v>
      </c>
      <c r="P66" s="577">
        <v>52436.056406239019</v>
      </c>
      <c r="Q66" s="587">
        <v>54486.092104496376</v>
      </c>
      <c r="R66" s="587">
        <v>56064.251457978673</v>
      </c>
      <c r="S66" s="588">
        <v>57737.931055604095</v>
      </c>
      <c r="T66" s="270"/>
      <c r="U66" s="270"/>
      <c r="V66" s="270"/>
      <c r="W66" s="579">
        <v>54486.546527824881</v>
      </c>
      <c r="X66" s="639" t="s">
        <v>540</v>
      </c>
      <c r="Y66" s="2"/>
    </row>
    <row r="67" spans="1:25">
      <c r="A67" s="2"/>
      <c r="B67" s="235" t="s">
        <v>231</v>
      </c>
      <c r="C67" s="270">
        <v>2804.9327568845347</v>
      </c>
      <c r="D67" s="270">
        <v>3019.0009296550265</v>
      </c>
      <c r="E67" s="270">
        <v>3300.1629305930715</v>
      </c>
      <c r="F67" s="270">
        <v>3524.9267527985821</v>
      </c>
      <c r="G67" s="270">
        <v>3734.4888701455525</v>
      </c>
      <c r="H67" s="270">
        <v>4026.3418759683877</v>
      </c>
      <c r="I67" s="270">
        <v>4331.4619059758543</v>
      </c>
      <c r="J67" s="270">
        <v>5131.4103773602374</v>
      </c>
      <c r="K67" s="270">
        <v>5372.1324286455656</v>
      </c>
      <c r="L67" s="270">
        <v>5664.1278051614036</v>
      </c>
      <c r="M67" s="270">
        <v>6289.8143641294737</v>
      </c>
      <c r="N67" s="270">
        <v>6805.8784557568888</v>
      </c>
      <c r="O67" s="270">
        <v>7162.2934742193456</v>
      </c>
      <c r="P67" s="577">
        <v>7317.3374138386052</v>
      </c>
      <c r="Q67" s="577">
        <v>7759.7606503750985</v>
      </c>
      <c r="R67" s="577">
        <v>8236.3564706519719</v>
      </c>
      <c r="S67" s="578">
        <v>8743.9855712761782</v>
      </c>
      <c r="T67" s="270"/>
      <c r="U67" s="270"/>
      <c r="V67" s="270"/>
      <c r="W67" s="579">
        <v>7118.708092077748</v>
      </c>
      <c r="X67" s="639" t="s">
        <v>540</v>
      </c>
      <c r="Y67" s="2"/>
    </row>
    <row r="68" spans="1:25">
      <c r="A68" s="2"/>
      <c r="B68" s="235" t="s">
        <v>204</v>
      </c>
      <c r="C68" s="270">
        <v>3497.2794751103152</v>
      </c>
      <c r="D68" s="270">
        <v>3570.0567605005049</v>
      </c>
      <c r="E68" s="270">
        <v>3647.5712452389225</v>
      </c>
      <c r="F68" s="270">
        <v>3753.0508490100974</v>
      </c>
      <c r="G68" s="270">
        <v>3946.708576333222</v>
      </c>
      <c r="H68" s="270">
        <v>4180.3182354051396</v>
      </c>
      <c r="I68" s="270">
        <v>4438.6246504588398</v>
      </c>
      <c r="J68" s="270">
        <v>4684.9424501081148</v>
      </c>
      <c r="K68" s="270">
        <v>4986.8805333240252</v>
      </c>
      <c r="L68" s="270">
        <v>5108.8735936160565</v>
      </c>
      <c r="M68" s="270">
        <v>5298.0845121943712</v>
      </c>
      <c r="N68" s="270">
        <v>5598.5084445148677</v>
      </c>
      <c r="O68" s="270">
        <v>5899.6418606385914</v>
      </c>
      <c r="P68" s="577">
        <v>6303.0664203415699</v>
      </c>
      <c r="Q68" s="577">
        <v>6662.5468253211548</v>
      </c>
      <c r="R68" s="577">
        <v>6954.3017672842416</v>
      </c>
      <c r="S68" s="578">
        <v>7236.0894705637484</v>
      </c>
      <c r="T68" s="270"/>
      <c r="U68" s="270"/>
      <c r="V68" s="270"/>
      <c r="W68" s="579">
        <v>6104.1776506389178</v>
      </c>
      <c r="X68" s="639" t="s">
        <v>540</v>
      </c>
      <c r="Y68" s="2"/>
    </row>
    <row r="69" spans="1:25">
      <c r="A69" s="2"/>
      <c r="B69" s="235" t="s">
        <v>382</v>
      </c>
      <c r="C69" s="270">
        <v>4525.821883640192</v>
      </c>
      <c r="D69" s="270">
        <v>4742.0978473739315</v>
      </c>
      <c r="E69" s="270">
        <v>5114.2967517838779</v>
      </c>
      <c r="F69" s="270">
        <v>5348.6590078903446</v>
      </c>
      <c r="G69" s="270">
        <v>5842.6934884080656</v>
      </c>
      <c r="H69" s="270">
        <v>6453.1612467904815</v>
      </c>
      <c r="I69" s="270">
        <v>7384.1436842771627</v>
      </c>
      <c r="J69" s="270">
        <v>8159.8947005522541</v>
      </c>
      <c r="K69" s="270">
        <v>9001.1469683226151</v>
      </c>
      <c r="L69" s="270">
        <v>9007.3039992870727</v>
      </c>
      <c r="M69" s="270">
        <v>9317.0705196515391</v>
      </c>
      <c r="N69" s="270">
        <v>9893.3782299891427</v>
      </c>
      <c r="O69" s="270">
        <v>10170.415716952382</v>
      </c>
      <c r="P69" s="577">
        <v>10821.20534033448</v>
      </c>
      <c r="Q69" s="577">
        <v>11211.459456928638</v>
      </c>
      <c r="R69" s="577">
        <v>11687.070748491515</v>
      </c>
      <c r="S69" s="578">
        <v>12074.752358066362</v>
      </c>
      <c r="T69" s="270"/>
      <c r="U69" s="270"/>
      <c r="V69" s="270"/>
      <c r="W69" s="579">
        <v>10354.560413841049</v>
      </c>
      <c r="X69" s="639" t="s">
        <v>538</v>
      </c>
      <c r="Y69" s="2"/>
    </row>
    <row r="70" spans="1:25">
      <c r="A70" s="2"/>
      <c r="B70" s="235" t="s">
        <v>172</v>
      </c>
      <c r="C70" s="270">
        <v>8251.8194463069649</v>
      </c>
      <c r="D70" s="270">
        <v>8332.7966228406476</v>
      </c>
      <c r="E70" s="270">
        <v>8848.1043735030053</v>
      </c>
      <c r="F70" s="270">
        <v>9314.3957135964993</v>
      </c>
      <c r="G70" s="270">
        <v>9695.1934244841796</v>
      </c>
      <c r="H70" s="270">
        <v>10313.611186025357</v>
      </c>
      <c r="I70" s="270">
        <v>11346.049487642746</v>
      </c>
      <c r="J70" s="270">
        <v>12413.285675026631</v>
      </c>
      <c r="K70" s="270">
        <v>13226.606483213141</v>
      </c>
      <c r="L70" s="270">
        <v>12098.792986810156</v>
      </c>
      <c r="M70" s="270">
        <v>13064.466232130504</v>
      </c>
      <c r="N70" s="270">
        <v>13889.270465236797</v>
      </c>
      <c r="O70" s="270">
        <v>14506.885225793005</v>
      </c>
      <c r="P70" s="577">
        <v>16111.109139954173</v>
      </c>
      <c r="Q70" s="577">
        <v>16764.447659193047</v>
      </c>
      <c r="R70" s="577">
        <v>16350.474335575271</v>
      </c>
      <c r="S70" s="578">
        <v>16734.851978794009</v>
      </c>
      <c r="T70" s="270"/>
      <c r="U70" s="270"/>
      <c r="V70" s="270"/>
      <c r="W70" s="579">
        <v>14956.647491323078</v>
      </c>
      <c r="X70" s="639" t="s">
        <v>496</v>
      </c>
      <c r="Y70" s="2"/>
    </row>
    <row r="71" spans="1:25">
      <c r="A71" s="2"/>
      <c r="B71" s="235" t="s">
        <v>174</v>
      </c>
      <c r="C71" s="270">
        <v>9012.7640179938244</v>
      </c>
      <c r="D71" s="270">
        <v>9216.7651749279921</v>
      </c>
      <c r="E71" s="270">
        <v>9515.4923944884085</v>
      </c>
      <c r="F71" s="270">
        <v>9690.5794099486902</v>
      </c>
      <c r="G71" s="270">
        <v>10401.941384461146</v>
      </c>
      <c r="H71" s="270">
        <v>10951.274780563146</v>
      </c>
      <c r="I71" s="270">
        <v>11604.863548981284</v>
      </c>
      <c r="J71" s="270">
        <v>12503.609279518909</v>
      </c>
      <c r="K71" s="270">
        <v>13262.800544741433</v>
      </c>
      <c r="L71" s="270">
        <v>13215.425684259733</v>
      </c>
      <c r="M71" s="270">
        <v>14244.978789861369</v>
      </c>
      <c r="N71" s="270">
        <v>14973.098473674676</v>
      </c>
      <c r="O71" s="270">
        <v>15396.622344672378</v>
      </c>
      <c r="P71" s="577">
        <v>15968.292078887805</v>
      </c>
      <c r="Q71" s="577">
        <v>16191.74388281195</v>
      </c>
      <c r="R71" s="577">
        <v>15615.343053653805</v>
      </c>
      <c r="S71" s="578">
        <v>15127.810096551453</v>
      </c>
      <c r="T71" s="270"/>
      <c r="U71" s="270"/>
      <c r="V71" s="270"/>
      <c r="W71" s="579">
        <v>14839.711217396483</v>
      </c>
      <c r="X71" s="639" t="s">
        <v>496</v>
      </c>
      <c r="Y71" s="2"/>
    </row>
    <row r="72" spans="1:25">
      <c r="A72" s="2"/>
      <c r="B72" s="235" t="s">
        <v>37</v>
      </c>
      <c r="C72" s="270">
        <v>65034.834658950283</v>
      </c>
      <c r="D72" s="270">
        <v>66960.520817490135</v>
      </c>
      <c r="E72" s="270">
        <v>69246.748177333488</v>
      </c>
      <c r="F72" s="270">
        <v>71337.235205243036</v>
      </c>
      <c r="G72" s="270">
        <v>72411.57528315649</v>
      </c>
      <c r="H72" s="270">
        <v>73873.290240391769</v>
      </c>
      <c r="I72" s="270">
        <v>78398.189657098454</v>
      </c>
      <c r="J72" s="270">
        <v>79616.870305081015</v>
      </c>
      <c r="K72" s="270">
        <v>78682.980825174731</v>
      </c>
      <c r="L72" s="270">
        <v>76964.317772392751</v>
      </c>
      <c r="M72" s="270">
        <v>78923.390474031257</v>
      </c>
      <c r="N72" s="270">
        <v>82434.883091021475</v>
      </c>
      <c r="O72" s="270">
        <v>83504.302518481694</v>
      </c>
      <c r="P72" s="577">
        <v>81827.273460677112</v>
      </c>
      <c r="Q72" s="577">
        <v>80152.139184156942</v>
      </c>
      <c r="R72" s="577">
        <v>79429.00002057018</v>
      </c>
      <c r="S72" s="578">
        <v>77440.884427896031</v>
      </c>
      <c r="T72" s="270"/>
      <c r="U72" s="270"/>
      <c r="V72" s="270"/>
      <c r="W72" s="579">
        <v>79576.114659113402</v>
      </c>
      <c r="X72" s="639" t="s">
        <v>540</v>
      </c>
      <c r="Y72" s="2"/>
    </row>
    <row r="73" spans="1:25">
      <c r="A73" s="2"/>
      <c r="B73" s="235" t="s">
        <v>160</v>
      </c>
      <c r="C73" s="270">
        <v>6370.5579327307769</v>
      </c>
      <c r="D73" s="270">
        <v>6954.2098090029594</v>
      </c>
      <c r="E73" s="270">
        <v>7766.2607375341322</v>
      </c>
      <c r="F73" s="270">
        <v>8379.2817864609879</v>
      </c>
      <c r="G73" s="270">
        <v>9177.3146872073557</v>
      </c>
      <c r="H73" s="270">
        <v>10275.049926831454</v>
      </c>
      <c r="I73" s="270">
        <v>11377.85564053897</v>
      </c>
      <c r="J73" s="270">
        <v>12897.953864148722</v>
      </c>
      <c r="K73" s="270">
        <v>14395.697693736201</v>
      </c>
      <c r="L73" s="270">
        <v>14132.991628540809</v>
      </c>
      <c r="M73" s="270">
        <v>14962.984863118805</v>
      </c>
      <c r="N73" s="270">
        <v>15676.05322228025</v>
      </c>
      <c r="O73" s="270">
        <v>16208.237041119823</v>
      </c>
      <c r="P73" s="577">
        <v>16646.716501831685</v>
      </c>
      <c r="Q73" s="577">
        <v>17406.068473700441</v>
      </c>
      <c r="R73" s="577">
        <v>18248.831864272241</v>
      </c>
      <c r="S73" s="578">
        <v>19199.071146465627</v>
      </c>
      <c r="T73" s="270"/>
      <c r="U73" s="270"/>
      <c r="V73" s="270"/>
      <c r="W73" s="579">
        <v>16254.312093296345</v>
      </c>
      <c r="X73" s="639" t="s">
        <v>540</v>
      </c>
      <c r="Y73" s="2"/>
    </row>
    <row r="74" spans="1:25">
      <c r="A74" s="2"/>
      <c r="B74" s="235" t="s">
        <v>232</v>
      </c>
      <c r="C74" s="270">
        <v>829.05252919987686</v>
      </c>
      <c r="D74" s="270">
        <v>878.54494477212552</v>
      </c>
      <c r="E74" s="270">
        <v>904.47167480627877</v>
      </c>
      <c r="F74" s="270">
        <v>966.07467293638808</v>
      </c>
      <c r="G74" s="270">
        <v>1007.1726716609554</v>
      </c>
      <c r="H74" s="270">
        <v>1096.6887862508263</v>
      </c>
      <c r="I74" s="270">
        <v>1165.6970915345007</v>
      </c>
      <c r="J74" s="270">
        <v>1226.8814023710954</v>
      </c>
      <c r="K74" s="270">
        <v>1302.2053914043154</v>
      </c>
      <c r="L74" s="270">
        <v>1310.6856311244348</v>
      </c>
      <c r="M74" s="270">
        <v>1395.9603659852353</v>
      </c>
      <c r="N74" s="270">
        <v>1472.7161913792097</v>
      </c>
      <c r="O74" s="270">
        <v>1549.4796106330496</v>
      </c>
      <c r="P74" s="577">
        <v>1571.2683347616419</v>
      </c>
      <c r="Q74" s="577">
        <v>1617.7164461316984</v>
      </c>
      <c r="R74" s="577">
        <v>1651.232673247524</v>
      </c>
      <c r="S74" s="578">
        <v>1720.121584975484</v>
      </c>
      <c r="T74" s="270"/>
      <c r="U74" s="270"/>
      <c r="V74" s="270"/>
      <c r="W74" s="579">
        <v>1517.3355899947549</v>
      </c>
      <c r="X74" s="639"/>
      <c r="Y74" s="2"/>
    </row>
    <row r="75" spans="1:25">
      <c r="A75" s="2"/>
      <c r="B75" s="235" t="s">
        <v>233</v>
      </c>
      <c r="C75" s="270">
        <v>597.71818925313039</v>
      </c>
      <c r="D75" s="270">
        <v>609.1447542177915</v>
      </c>
      <c r="E75" s="270">
        <v>628.19925914972282</v>
      </c>
      <c r="F75" s="270">
        <v>613.63003889531569</v>
      </c>
      <c r="G75" s="270">
        <v>639.87422721852693</v>
      </c>
      <c r="H75" s="270">
        <v>644.78660267440318</v>
      </c>
      <c r="I75" s="270">
        <v>677.38266550024696</v>
      </c>
      <c r="J75" s="270">
        <v>704.43985887775602</v>
      </c>
      <c r="K75" s="270">
        <v>729.4627833089254</v>
      </c>
      <c r="L75" s="270">
        <v>735.70123433655442</v>
      </c>
      <c r="M75" s="270">
        <v>748.38065760241875</v>
      </c>
      <c r="N75" s="270">
        <v>771.5094237348211</v>
      </c>
      <c r="O75" s="270">
        <v>793.08019211907424</v>
      </c>
      <c r="P75" s="577">
        <v>818.28521331236982</v>
      </c>
      <c r="Q75" s="577">
        <v>846.05893878680331</v>
      </c>
      <c r="R75" s="577">
        <v>796.99441536549227</v>
      </c>
      <c r="S75" s="578">
        <v>777.9565011881383</v>
      </c>
      <c r="T75" s="270"/>
      <c r="U75" s="270"/>
      <c r="V75" s="270"/>
      <c r="W75" s="579">
        <v>779.58027410553586</v>
      </c>
      <c r="X75" s="639"/>
      <c r="Y75" s="2"/>
    </row>
    <row r="76" spans="1:25">
      <c r="A76" s="2"/>
      <c r="B76" s="235" t="s">
        <v>234</v>
      </c>
      <c r="C76" s="270">
        <v>1090.6322103505245</v>
      </c>
      <c r="D76" s="270">
        <v>1182.051876790689</v>
      </c>
      <c r="E76" s="270">
        <v>1255.6442045479203</v>
      </c>
      <c r="F76" s="270">
        <v>1366.0041852497091</v>
      </c>
      <c r="G76" s="270">
        <v>1523.775476262025</v>
      </c>
      <c r="H76" s="270">
        <v>1753.4419831346131</v>
      </c>
      <c r="I76" s="270">
        <v>1971.6273256944246</v>
      </c>
      <c r="J76" s="270">
        <v>2197.8299781009587</v>
      </c>
      <c r="K76" s="270">
        <v>2355.7903053022601</v>
      </c>
      <c r="L76" s="270">
        <v>2340.3817214055666</v>
      </c>
      <c r="M76" s="270">
        <v>2471.8914744246276</v>
      </c>
      <c r="N76" s="270">
        <v>2658.7092467445068</v>
      </c>
      <c r="O76" s="270">
        <v>2858.7135701623629</v>
      </c>
      <c r="P76" s="577">
        <v>3069.5884596281326</v>
      </c>
      <c r="Q76" s="577">
        <v>3291.144997398007</v>
      </c>
      <c r="R76" s="577">
        <v>3503.9743543135337</v>
      </c>
      <c r="S76" s="578">
        <v>3735.4786225690241</v>
      </c>
      <c r="T76" s="270"/>
      <c r="U76" s="270"/>
      <c r="V76" s="270"/>
      <c r="W76" s="579">
        <v>2974.0330325075515</v>
      </c>
      <c r="X76" s="639" t="s">
        <v>496</v>
      </c>
      <c r="Y76" s="2"/>
    </row>
    <row r="77" spans="1:25">
      <c r="A77" s="2"/>
      <c r="B77" s="235" t="s">
        <v>235</v>
      </c>
      <c r="C77" s="270">
        <v>1986.8886249160098</v>
      </c>
      <c r="D77" s="270">
        <v>2070.0088937254186</v>
      </c>
      <c r="E77" s="270">
        <v>2129.9236568206547</v>
      </c>
      <c r="F77" s="270">
        <v>2201.2635103701168</v>
      </c>
      <c r="G77" s="270">
        <v>2283.9389562118413</v>
      </c>
      <c r="H77" s="270">
        <v>2347.6590625571384</v>
      </c>
      <c r="I77" s="270">
        <v>2430.9896878971645</v>
      </c>
      <c r="J77" s="270">
        <v>2507.47922653552</v>
      </c>
      <c r="K77" s="270">
        <v>2559.223661646512</v>
      </c>
      <c r="L77" s="270">
        <v>2557.3907453747747</v>
      </c>
      <c r="M77" s="270">
        <v>2601.228297353593</v>
      </c>
      <c r="N77" s="270">
        <v>2690.7650552168261</v>
      </c>
      <c r="O77" s="270">
        <v>2789.6836788906926</v>
      </c>
      <c r="P77" s="577">
        <v>2913.1732385347605</v>
      </c>
      <c r="Q77" s="577">
        <v>3058.5745781200517</v>
      </c>
      <c r="R77" s="577">
        <v>3184.8105416308435</v>
      </c>
      <c r="S77" s="578">
        <v>3285.7315987291126</v>
      </c>
      <c r="T77" s="270"/>
      <c r="U77" s="270"/>
      <c r="V77" s="270"/>
      <c r="W77" s="579">
        <v>2888.9046099576262</v>
      </c>
      <c r="X77" s="639" t="s">
        <v>496</v>
      </c>
      <c r="Y77" s="2"/>
    </row>
    <row r="78" spans="1:25">
      <c r="A78" s="2"/>
      <c r="B78" s="235" t="s">
        <v>59</v>
      </c>
      <c r="C78" s="270">
        <v>29185.355058725778</v>
      </c>
      <c r="D78" s="270">
        <v>30073.912805211046</v>
      </c>
      <c r="E78" s="270">
        <v>30851.311481505647</v>
      </c>
      <c r="F78" s="270">
        <v>32189.061595659736</v>
      </c>
      <c r="G78" s="270">
        <v>33754.86956161719</v>
      </c>
      <c r="H78" s="270">
        <v>36134.602242307716</v>
      </c>
      <c r="I78" s="270">
        <v>38009.875996481976</v>
      </c>
      <c r="J78" s="270">
        <v>39441.967789023438</v>
      </c>
      <c r="K78" s="270">
        <v>40277.619312109891</v>
      </c>
      <c r="L78" s="270">
        <v>38791.074685748346</v>
      </c>
      <c r="M78" s="270">
        <v>40027.240208867406</v>
      </c>
      <c r="N78" s="270">
        <v>41565.271221036899</v>
      </c>
      <c r="O78" s="270">
        <v>42145.097861131697</v>
      </c>
      <c r="P78" s="577">
        <v>44097.606423256111</v>
      </c>
      <c r="Q78" s="577">
        <v>45082.009631829329</v>
      </c>
      <c r="R78" s="577">
        <v>44204.946581930599</v>
      </c>
      <c r="S78" s="578">
        <v>44025.183426162432</v>
      </c>
      <c r="T78" s="270"/>
      <c r="U78" s="270"/>
      <c r="V78" s="270"/>
      <c r="W78" s="579">
        <v>42315.232080297021</v>
      </c>
      <c r="X78" s="639" t="s">
        <v>540</v>
      </c>
      <c r="Y78" s="2"/>
    </row>
    <row r="79" spans="1:25">
      <c r="A79" s="2"/>
      <c r="B79" s="235" t="s">
        <v>383</v>
      </c>
      <c r="C79" s="270">
        <v>3039.9193510339633</v>
      </c>
      <c r="D79" s="270">
        <v>3116.7110164051887</v>
      </c>
      <c r="E79" s="270">
        <v>3268.9136058475951</v>
      </c>
      <c r="F79" s="270">
        <v>3412.6420782229197</v>
      </c>
      <c r="G79" s="270">
        <v>3801.9299075741578</v>
      </c>
      <c r="H79" s="270">
        <v>4134.4975843805078</v>
      </c>
      <c r="I79" s="270">
        <v>4542.1405529358008</v>
      </c>
      <c r="J79" s="270">
        <v>5308.1341738391466</v>
      </c>
      <c r="K79" s="270">
        <v>5710.1634195667184</v>
      </c>
      <c r="L79" s="270">
        <v>5620.5393172886916</v>
      </c>
      <c r="M79" s="270">
        <v>5710.3442521767111</v>
      </c>
      <c r="N79" s="270">
        <v>5991.7784903417478</v>
      </c>
      <c r="O79" s="270">
        <v>6097.2215558254575</v>
      </c>
      <c r="P79" s="577">
        <v>6171.8579863501882</v>
      </c>
      <c r="Q79" s="577">
        <v>6244.7402875732605</v>
      </c>
      <c r="R79" s="577">
        <v>6301.6960688806548</v>
      </c>
      <c r="S79" s="578">
        <v>6553.0343687664827</v>
      </c>
      <c r="T79" s="270"/>
      <c r="U79" s="270"/>
      <c r="V79" s="270"/>
      <c r="W79" s="579">
        <v>5960.7628477894095</v>
      </c>
      <c r="X79" s="639" t="s">
        <v>540</v>
      </c>
      <c r="Y79" s="2"/>
    </row>
    <row r="80" spans="1:25">
      <c r="A80" s="2"/>
      <c r="B80" s="235" t="s">
        <v>384</v>
      </c>
      <c r="C80" s="585"/>
      <c r="D80" s="585"/>
      <c r="E80" s="585"/>
      <c r="F80" s="585"/>
      <c r="G80" s="585"/>
      <c r="H80" s="585"/>
      <c r="I80" s="585"/>
      <c r="J80" s="585"/>
      <c r="K80" s="585"/>
      <c r="L80" s="585"/>
      <c r="M80" s="585"/>
      <c r="N80" s="270">
        <v>49903.028539575171</v>
      </c>
      <c r="O80" s="585"/>
      <c r="P80" s="585"/>
      <c r="Q80" s="586"/>
      <c r="R80" s="583"/>
      <c r="S80" s="584"/>
      <c r="T80" s="270"/>
      <c r="U80" s="270"/>
      <c r="V80" s="270"/>
      <c r="W80" s="579"/>
      <c r="X80" s="639" t="s">
        <v>540</v>
      </c>
      <c r="Y80" s="2"/>
    </row>
    <row r="81" spans="1:25">
      <c r="A81" s="2"/>
      <c r="B81" s="235" t="s">
        <v>385</v>
      </c>
      <c r="C81" s="270">
        <v>649.45904570418247</v>
      </c>
      <c r="D81" s="270">
        <v>679.93494423692039</v>
      </c>
      <c r="E81" s="270">
        <v>701.53579440074702</v>
      </c>
      <c r="F81" s="270">
        <v>664.31505851763268</v>
      </c>
      <c r="G81" s="270">
        <v>710.41096696698969</v>
      </c>
      <c r="H81" s="270">
        <v>726.86636655346263</v>
      </c>
      <c r="I81" s="270">
        <v>771.14674144628498</v>
      </c>
      <c r="J81" s="270">
        <v>813.8053893959858</v>
      </c>
      <c r="K81" s="270">
        <v>833.25296407662415</v>
      </c>
      <c r="L81" s="270">
        <v>842.52222414483447</v>
      </c>
      <c r="M81" s="270">
        <v>870.04408091688538</v>
      </c>
      <c r="N81" s="270">
        <v>911.65594688964313</v>
      </c>
      <c r="O81" s="270">
        <v>963.56401391656368</v>
      </c>
      <c r="P81" s="577">
        <v>618.51468225169981</v>
      </c>
      <c r="Q81" s="577">
        <v>633.91876475988886</v>
      </c>
      <c r="R81" s="577">
        <v>666.9581719465989</v>
      </c>
      <c r="S81" s="578">
        <v>698.88960754667903</v>
      </c>
      <c r="T81" s="270"/>
      <c r="U81" s="270"/>
      <c r="V81" s="270"/>
      <c r="W81" s="579">
        <v>745.02200090043698</v>
      </c>
      <c r="X81" s="639" t="s">
        <v>540</v>
      </c>
      <c r="Y81" s="2"/>
    </row>
    <row r="82" spans="1:25">
      <c r="A82" s="2"/>
      <c r="B82" s="235" t="s">
        <v>237</v>
      </c>
      <c r="C82" s="270">
        <v>787.22511868682636</v>
      </c>
      <c r="D82" s="270">
        <v>865.7763824065604</v>
      </c>
      <c r="E82" s="270">
        <v>917.82842652862678</v>
      </c>
      <c r="F82" s="270">
        <v>1033.5834679328218</v>
      </c>
      <c r="G82" s="270">
        <v>1366.9960113924344</v>
      </c>
      <c r="H82" s="270">
        <v>1596.8359830663017</v>
      </c>
      <c r="I82" s="270">
        <v>1600.2012255342502</v>
      </c>
      <c r="J82" s="270">
        <v>1640.780387370859</v>
      </c>
      <c r="K82" s="270">
        <v>1668.5779849679861</v>
      </c>
      <c r="L82" s="270">
        <v>1695.9633098865149</v>
      </c>
      <c r="M82" s="270">
        <v>1886.2510605405066</v>
      </c>
      <c r="N82" s="270">
        <v>1863.8456053976499</v>
      </c>
      <c r="O82" s="270">
        <v>1999.0349482239574</v>
      </c>
      <c r="P82" s="577">
        <v>2077.060248245853</v>
      </c>
      <c r="Q82" s="577">
        <v>2187.5345133504666</v>
      </c>
      <c r="R82" s="577">
        <v>2180.1798306113583</v>
      </c>
      <c r="S82" s="578">
        <v>1991.2479162032726</v>
      </c>
      <c r="T82" s="270"/>
      <c r="U82" s="270"/>
      <c r="V82" s="270"/>
      <c r="W82" s="579">
        <v>1951.4130021013432</v>
      </c>
      <c r="X82" s="639" t="s">
        <v>540</v>
      </c>
      <c r="Y82" s="2"/>
    </row>
    <row r="83" spans="1:25">
      <c r="A83" s="2"/>
      <c r="B83" s="235" t="s">
        <v>136</v>
      </c>
      <c r="C83" s="270">
        <v>9608.1771357760881</v>
      </c>
      <c r="D83" s="270">
        <v>10001.178038502136</v>
      </c>
      <c r="E83" s="270">
        <v>10297.97808692979</v>
      </c>
      <c r="F83" s="270">
        <v>10771.247480509523</v>
      </c>
      <c r="G83" s="270">
        <v>11777.133050468152</v>
      </c>
      <c r="H83" s="270">
        <v>12774.731224837898</v>
      </c>
      <c r="I83" s="270">
        <v>15611.108214241407</v>
      </c>
      <c r="J83" s="270">
        <v>16862.924066416985</v>
      </c>
      <c r="K83" s="270">
        <v>16422.866333905193</v>
      </c>
      <c r="L83" s="270">
        <v>16267.461929277402</v>
      </c>
      <c r="M83" s="270">
        <v>18356.776217967839</v>
      </c>
      <c r="N83" s="270">
        <v>20437.704525929188</v>
      </c>
      <c r="O83" s="270">
        <v>21620.28096675302</v>
      </c>
      <c r="P83" s="577">
        <v>22578.728919648442</v>
      </c>
      <c r="Q83" s="577">
        <v>23082.33453927968</v>
      </c>
      <c r="R83" s="577">
        <v>23579.462274287685</v>
      </c>
      <c r="S83" s="578">
        <v>23960.270149303258</v>
      </c>
      <c r="T83" s="270"/>
      <c r="U83" s="270"/>
      <c r="V83" s="270"/>
      <c r="W83" s="579">
        <v>21038.816674059042</v>
      </c>
      <c r="X83" s="639"/>
      <c r="Y83" s="2"/>
    </row>
    <row r="84" spans="1:25">
      <c r="A84" s="2"/>
      <c r="B84" s="235" t="s">
        <v>132</v>
      </c>
      <c r="C84" s="270">
        <v>2933.3150196849747</v>
      </c>
      <c r="D84" s="270">
        <v>3226.8486795653262</v>
      </c>
      <c r="E84" s="270">
        <v>3551.6638974727312</v>
      </c>
      <c r="F84" s="270">
        <v>3961.2741668139679</v>
      </c>
      <c r="G84" s="270">
        <v>4455.2053296712238</v>
      </c>
      <c r="H84" s="270">
        <v>5092.560189280849</v>
      </c>
      <c r="I84" s="270">
        <v>5883.7197840108702</v>
      </c>
      <c r="J84" s="270">
        <v>6863.9822292517147</v>
      </c>
      <c r="K84" s="270">
        <v>7635.0731388279282</v>
      </c>
      <c r="L84" s="270">
        <v>8374.4328501305572</v>
      </c>
      <c r="M84" s="270">
        <v>9333.1248821895642</v>
      </c>
      <c r="N84" s="270">
        <v>10384.367316917002</v>
      </c>
      <c r="O84" s="270">
        <v>11351.062842497722</v>
      </c>
      <c r="P84" s="577">
        <v>12367.96586431311</v>
      </c>
      <c r="Q84" s="577">
        <v>13439.907642127664</v>
      </c>
      <c r="R84" s="577">
        <v>14448.265618458116</v>
      </c>
      <c r="S84" s="578">
        <v>15534.701944330467</v>
      </c>
      <c r="T84" s="270"/>
      <c r="U84" s="270"/>
      <c r="V84" s="270"/>
      <c r="W84" s="579">
        <v>11733.104882489302</v>
      </c>
      <c r="X84" s="639" t="s">
        <v>540</v>
      </c>
      <c r="Y84" s="2"/>
    </row>
    <row r="85" spans="1:25">
      <c r="A85" s="2"/>
      <c r="B85" s="235" t="s">
        <v>480</v>
      </c>
      <c r="C85" s="270">
        <v>26962.587770220358</v>
      </c>
      <c r="D85" s="270">
        <v>27528.076585101862</v>
      </c>
      <c r="E85" s="270">
        <v>28288.182748793297</v>
      </c>
      <c r="F85" s="270">
        <v>29792.850360671709</v>
      </c>
      <c r="G85" s="270">
        <v>33016.840457535407</v>
      </c>
      <c r="H85" s="270">
        <v>36437.492000257458</v>
      </c>
      <c r="I85" s="270">
        <v>39940.850059295743</v>
      </c>
      <c r="J85" s="270">
        <v>43280.973767206262</v>
      </c>
      <c r="K85" s="270">
        <v>44800.219713699364</v>
      </c>
      <c r="L85" s="270">
        <v>43935.68496390259</v>
      </c>
      <c r="M85" s="270">
        <v>47134.568968884065</v>
      </c>
      <c r="N85" s="270">
        <v>50085.959328848294</v>
      </c>
      <c r="O85" s="270">
        <v>51274.057265341195</v>
      </c>
      <c r="P85" s="577">
        <v>53472.230720594831</v>
      </c>
      <c r="Q85" s="577">
        <v>55514.510938702027</v>
      </c>
      <c r="R85" s="577">
        <v>56951.963718090876</v>
      </c>
      <c r="S85" s="578">
        <v>58552.712215901149</v>
      </c>
      <c r="T85" s="270"/>
      <c r="U85" s="270"/>
      <c r="V85" s="270"/>
      <c r="W85" s="579">
        <v>51537.131397892685</v>
      </c>
      <c r="X85" s="639"/>
      <c r="Y85" s="2"/>
    </row>
    <row r="86" spans="1:25">
      <c r="A86" s="2"/>
      <c r="B86" s="235" t="s">
        <v>481</v>
      </c>
      <c r="C86" s="270">
        <v>33469.066891121038</v>
      </c>
      <c r="D86" s="270">
        <v>34408.468743422251</v>
      </c>
      <c r="E86" s="270">
        <v>37145.394381871258</v>
      </c>
      <c r="F86" s="270">
        <v>41266.798067334188</v>
      </c>
      <c r="G86" s="270">
        <v>52457.373336715464</v>
      </c>
      <c r="H86" s="270">
        <v>57162.644220701754</v>
      </c>
      <c r="I86" s="270">
        <v>65307.164463711641</v>
      </c>
      <c r="J86" s="270">
        <v>75131.938348333118</v>
      </c>
      <c r="K86" s="270">
        <v>77584.571332050124</v>
      </c>
      <c r="L86" s="270">
        <v>77553.353162853382</v>
      </c>
      <c r="M86" s="270">
        <v>96198.241002570387</v>
      </c>
      <c r="N86" s="270">
        <v>116752.21155631825</v>
      </c>
      <c r="O86" s="270">
        <v>126863.41001036145</v>
      </c>
      <c r="P86" s="577">
        <v>140037.11559733178</v>
      </c>
      <c r="Q86" s="577">
        <v>137736.94981458969</v>
      </c>
      <c r="R86" s="577">
        <v>107024.2842112536</v>
      </c>
      <c r="S86" s="578">
        <v>104168.75114472971</v>
      </c>
      <c r="T86" s="270"/>
      <c r="U86" s="270"/>
      <c r="V86" s="270"/>
      <c r="W86" s="579">
        <v>110416.78191408742</v>
      </c>
      <c r="X86" s="639"/>
      <c r="Y86" s="2"/>
    </row>
    <row r="87" spans="1:25">
      <c r="A87" s="2"/>
      <c r="B87" s="235" t="s">
        <v>238</v>
      </c>
      <c r="C87" s="270">
        <v>6585.3341381374385</v>
      </c>
      <c r="D87" s="270">
        <v>6750.6871387656465</v>
      </c>
      <c r="E87" s="270">
        <v>6927.3212525907693</v>
      </c>
      <c r="F87" s="270">
        <v>7241.3312583306688</v>
      </c>
      <c r="G87" s="270">
        <v>7732.3194762241274</v>
      </c>
      <c r="H87" s="270">
        <v>8248.3553417859603</v>
      </c>
      <c r="I87" s="270">
        <v>8957.3411175654874</v>
      </c>
      <c r="J87" s="270">
        <v>9710.9175959435579</v>
      </c>
      <c r="K87" s="270">
        <v>10132.265661285741</v>
      </c>
      <c r="L87" s="270">
        <v>10260.226679026542</v>
      </c>
      <c r="M87" s="270">
        <v>10680.003006654784</v>
      </c>
      <c r="N87" s="270">
        <v>11496.477705438057</v>
      </c>
      <c r="O87" s="270">
        <v>12058.343757963226</v>
      </c>
      <c r="P87" s="577">
        <v>12725.043731128322</v>
      </c>
      <c r="Q87" s="577">
        <v>13394.947358687174</v>
      </c>
      <c r="R87" s="577">
        <v>13825.921256022903</v>
      </c>
      <c r="S87" s="578">
        <v>14157.634039633056</v>
      </c>
      <c r="T87" s="270"/>
      <c r="U87" s="270"/>
      <c r="V87" s="270"/>
      <c r="W87" s="579">
        <v>12239.58632029687</v>
      </c>
      <c r="X87" s="639" t="s">
        <v>540</v>
      </c>
      <c r="Y87" s="2"/>
    </row>
    <row r="88" spans="1:25">
      <c r="A88" s="2"/>
      <c r="B88" s="235" t="s">
        <v>239</v>
      </c>
      <c r="C88" s="270">
        <v>1173.8175264185163</v>
      </c>
      <c r="D88" s="270">
        <v>1198.6710859166578</v>
      </c>
      <c r="E88" s="270">
        <v>1215.644913477252</v>
      </c>
      <c r="F88" s="270">
        <v>1236.1660103823447</v>
      </c>
      <c r="G88" s="270">
        <v>1264.1561350917723</v>
      </c>
      <c r="H88" s="270">
        <v>1310.2653821260135</v>
      </c>
      <c r="I88" s="270">
        <v>1353.5194410941399</v>
      </c>
      <c r="J88" s="270">
        <v>1367.4888396144938</v>
      </c>
      <c r="K88" s="270">
        <v>1366.6475497174845</v>
      </c>
      <c r="L88" s="270">
        <v>1370.4668838866312</v>
      </c>
      <c r="M88" s="270">
        <v>1383.9296940583038</v>
      </c>
      <c r="N88" s="270">
        <v>1414.6117232569391</v>
      </c>
      <c r="O88" s="270">
        <v>1448.4276861252977</v>
      </c>
      <c r="P88" s="577">
        <v>1487.1105066938489</v>
      </c>
      <c r="Q88" s="577">
        <v>1508.5563531017808</v>
      </c>
      <c r="R88" s="587">
        <v>1504.5259806462348</v>
      </c>
      <c r="S88" s="588">
        <v>1522.2557062067449</v>
      </c>
      <c r="T88" s="270"/>
      <c r="U88" s="270"/>
      <c r="V88" s="270"/>
      <c r="W88" s="579">
        <v>1452.9497071701442</v>
      </c>
      <c r="X88" s="639"/>
      <c r="Y88" s="2"/>
    </row>
    <row r="89" spans="1:25">
      <c r="A89" s="2"/>
      <c r="B89" s="235" t="s">
        <v>240</v>
      </c>
      <c r="C89" s="270">
        <v>3551.0934996040578</v>
      </c>
      <c r="D89" s="270">
        <v>3667.7092078790452</v>
      </c>
      <c r="E89" s="270">
        <v>3790.1957497318658</v>
      </c>
      <c r="F89" s="270">
        <v>3791.1307110498255</v>
      </c>
      <c r="G89" s="270">
        <v>3915.7417454177189</v>
      </c>
      <c r="H89" s="270">
        <v>4223.075366934162</v>
      </c>
      <c r="I89" s="270">
        <v>4474.881179312014</v>
      </c>
      <c r="J89" s="270">
        <v>4369.0533336169092</v>
      </c>
      <c r="K89" s="270">
        <v>4543.9273088141308</v>
      </c>
      <c r="L89" s="270">
        <v>4760.4441785716208</v>
      </c>
      <c r="M89" s="270">
        <v>5081.4343424355757</v>
      </c>
      <c r="N89" s="270">
        <v>5213.9469370838851</v>
      </c>
      <c r="O89" s="270">
        <v>5368.2669754247536</v>
      </c>
      <c r="P89" s="577">
        <v>5502.4841911377462</v>
      </c>
      <c r="Q89" s="577">
        <v>5833.7647722060065</v>
      </c>
      <c r="R89" s="577">
        <v>5901.6826019676064</v>
      </c>
      <c r="S89" s="578">
        <v>5718.7888412556358</v>
      </c>
      <c r="T89" s="270"/>
      <c r="U89" s="270"/>
      <c r="V89" s="270"/>
      <c r="W89" s="579">
        <v>5357.0724517578974</v>
      </c>
      <c r="X89" s="639" t="s">
        <v>496</v>
      </c>
      <c r="Y89" s="2"/>
    </row>
    <row r="90" spans="1:25">
      <c r="A90" s="2"/>
      <c r="B90" s="235" t="s">
        <v>241</v>
      </c>
      <c r="C90" s="270">
        <v>7829.8129616772567</v>
      </c>
      <c r="D90" s="270">
        <v>8139.8101026478889</v>
      </c>
      <c r="E90" s="270">
        <v>8397.3025357519255</v>
      </c>
      <c r="F90" s="270">
        <v>8793.3831466595366</v>
      </c>
      <c r="G90" s="270">
        <v>9289.50331735902</v>
      </c>
      <c r="H90" s="270">
        <v>9817.0011940259265</v>
      </c>
      <c r="I90" s="270">
        <v>10697.463544079903</v>
      </c>
      <c r="J90" s="270">
        <v>11714.214711229084</v>
      </c>
      <c r="K90" s="270">
        <v>12329.930057933972</v>
      </c>
      <c r="L90" s="270">
        <v>12141.934981207442</v>
      </c>
      <c r="M90" s="270">
        <v>12737.020176163456</v>
      </c>
      <c r="N90" s="270">
        <v>13397.230542238596</v>
      </c>
      <c r="O90" s="270">
        <v>14133.688180651134</v>
      </c>
      <c r="P90" s="577">
        <v>14524.671500782155</v>
      </c>
      <c r="Q90" s="577">
        <v>15160.517663423103</v>
      </c>
      <c r="R90" s="577">
        <v>15879.596769106429</v>
      </c>
      <c r="S90" s="578">
        <v>16614.088506962664</v>
      </c>
      <c r="T90" s="270"/>
      <c r="U90" s="270"/>
      <c r="V90" s="270"/>
      <c r="W90" s="579">
        <v>14228.79554049326</v>
      </c>
      <c r="X90" s="639" t="s">
        <v>497</v>
      </c>
      <c r="Y90" s="2"/>
    </row>
    <row r="91" spans="1:25">
      <c r="A91" s="2"/>
      <c r="B91" s="235" t="s">
        <v>242</v>
      </c>
      <c r="C91" s="270">
        <v>2336.3569209568373</v>
      </c>
      <c r="D91" s="270">
        <v>2342.8549964235076</v>
      </c>
      <c r="E91" s="270">
        <v>2295.1913994012289</v>
      </c>
      <c r="F91" s="270">
        <v>2268.2722921194672</v>
      </c>
      <c r="G91" s="270">
        <v>2317.6143617794114</v>
      </c>
      <c r="H91" s="270">
        <v>2388.4321949825508</v>
      </c>
      <c r="I91" s="270">
        <v>2450.5967779908733</v>
      </c>
      <c r="J91" s="270">
        <v>2508.3738993361708</v>
      </c>
      <c r="K91" s="270">
        <v>2567.1907432448938</v>
      </c>
      <c r="L91" s="270">
        <v>2612.0638686920934</v>
      </c>
      <c r="M91" s="270">
        <v>2635.8377713869945</v>
      </c>
      <c r="N91" s="270">
        <v>2511.4201951191476</v>
      </c>
      <c r="O91" s="270">
        <v>2762.3414257031918</v>
      </c>
      <c r="P91" s="577">
        <v>2980.2650598422256</v>
      </c>
      <c r="Q91" s="577">
        <v>3217.634378980063</v>
      </c>
      <c r="R91" s="577">
        <v>3461.6038099148764</v>
      </c>
      <c r="S91" s="578">
        <v>3719.6245620881709</v>
      </c>
      <c r="T91" s="270"/>
      <c r="U91" s="270"/>
      <c r="V91" s="270"/>
      <c r="W91" s="579">
        <v>3024.8850029333262</v>
      </c>
      <c r="X91" s="639"/>
      <c r="Y91" s="2"/>
    </row>
    <row r="92" spans="1:25">
      <c r="A92" s="2"/>
      <c r="B92" s="235" t="s">
        <v>124</v>
      </c>
      <c r="C92" s="270">
        <v>10746.624255301409</v>
      </c>
      <c r="D92" s="270">
        <v>11325.556219841154</v>
      </c>
      <c r="E92" s="270">
        <v>12283.777871659613</v>
      </c>
      <c r="F92" s="270">
        <v>13121.795324526511</v>
      </c>
      <c r="G92" s="270">
        <v>14097.550749738004</v>
      </c>
      <c r="H92" s="270">
        <v>14859.289422549511</v>
      </c>
      <c r="I92" s="270">
        <v>16934.749794268202</v>
      </c>
      <c r="J92" s="270">
        <v>18770.869548410235</v>
      </c>
      <c r="K92" s="270">
        <v>20247.002225882999</v>
      </c>
      <c r="L92" s="270">
        <v>19470.590513771323</v>
      </c>
      <c r="M92" s="270">
        <v>19205.437355705995</v>
      </c>
      <c r="N92" s="270">
        <v>20704.308707960074</v>
      </c>
      <c r="O92" s="270">
        <v>21132.995844393987</v>
      </c>
      <c r="P92" s="577">
        <v>21681.085658993619</v>
      </c>
      <c r="Q92" s="577">
        <v>21980.934287010343</v>
      </c>
      <c r="R92" s="577">
        <v>22488.746218319571</v>
      </c>
      <c r="S92" s="578">
        <v>23596.244910581096</v>
      </c>
      <c r="T92" s="270"/>
      <c r="U92" s="270"/>
      <c r="V92" s="270"/>
      <c r="W92" s="579">
        <v>21031.074131443715</v>
      </c>
      <c r="X92" s="639"/>
      <c r="Y92" s="2"/>
    </row>
    <row r="93" spans="1:25">
      <c r="A93" s="2"/>
      <c r="B93" s="235" t="s">
        <v>243</v>
      </c>
      <c r="C93" s="585"/>
      <c r="D93" s="585"/>
      <c r="E93" s="585"/>
      <c r="F93" s="585"/>
      <c r="G93" s="585"/>
      <c r="H93" s="585"/>
      <c r="I93" s="585"/>
      <c r="J93" s="585"/>
      <c r="K93" s="585"/>
      <c r="L93" s="585"/>
      <c r="M93" s="585"/>
      <c r="N93" s="585"/>
      <c r="O93" s="585"/>
      <c r="P93" s="585"/>
      <c r="Q93" s="585"/>
      <c r="R93" s="585"/>
      <c r="S93" s="584"/>
      <c r="T93" s="270"/>
      <c r="U93" s="270"/>
      <c r="V93" s="270"/>
      <c r="W93" s="579"/>
      <c r="X93" s="639"/>
      <c r="Y93" s="2"/>
    </row>
    <row r="94" spans="1:25">
      <c r="A94" s="2"/>
      <c r="B94" s="235" t="s">
        <v>85</v>
      </c>
      <c r="C94" s="270">
        <v>21695.794534199598</v>
      </c>
      <c r="D94" s="270">
        <v>23297.445790760401</v>
      </c>
      <c r="E94" s="270">
        <v>23964.873900245198</v>
      </c>
      <c r="F94" s="270">
        <v>24300.752473638298</v>
      </c>
      <c r="G94" s="270">
        <v>26091.908720427498</v>
      </c>
      <c r="H94" s="270">
        <v>28169.479203118499</v>
      </c>
      <c r="I94" s="270">
        <v>30496.1488220344</v>
      </c>
      <c r="J94" s="270">
        <v>32986.037917323098</v>
      </c>
      <c r="K94" s="270">
        <v>34823.742942354504</v>
      </c>
      <c r="L94" s="270">
        <v>33922.668525908797</v>
      </c>
      <c r="M94" s="270">
        <v>33295.027893385297</v>
      </c>
      <c r="N94" s="270">
        <v>33192.379846782598</v>
      </c>
      <c r="O94" s="270">
        <v>31877.470273433999</v>
      </c>
      <c r="P94" s="270">
        <v>30610.722775698701</v>
      </c>
      <c r="Q94" s="577">
        <v>30482.562274168002</v>
      </c>
      <c r="R94" s="577">
        <v>31539.526825781999</v>
      </c>
      <c r="S94" s="578">
        <v>32580.350639507498</v>
      </c>
      <c r="T94" s="270"/>
      <c r="U94" s="270"/>
      <c r="V94" s="270"/>
      <c r="W94" s="579">
        <v>31487.323661874118</v>
      </c>
      <c r="X94" s="639" t="s">
        <v>540</v>
      </c>
      <c r="Y94" s="2"/>
    </row>
    <row r="95" spans="1:25">
      <c r="A95" s="2"/>
      <c r="B95" s="235" t="s">
        <v>89</v>
      </c>
      <c r="C95" s="270">
        <v>16132.369748122641</v>
      </c>
      <c r="D95" s="270">
        <v>17556.215695106293</v>
      </c>
      <c r="E95" s="270">
        <v>18141.686457110685</v>
      </c>
      <c r="F95" s="270">
        <v>19361.213678651697</v>
      </c>
      <c r="G95" s="270">
        <v>20781.34340451852</v>
      </c>
      <c r="H95" s="270">
        <v>21909.585174042346</v>
      </c>
      <c r="I95" s="270">
        <v>23751.792040856682</v>
      </c>
      <c r="J95" s="270">
        <v>26058.200421257567</v>
      </c>
      <c r="K95" s="270">
        <v>27784.104571249398</v>
      </c>
      <c r="L95" s="270">
        <v>27567.202460682667</v>
      </c>
      <c r="M95" s="270">
        <v>27659.265237999796</v>
      </c>
      <c r="N95" s="270">
        <v>28797.417961169096</v>
      </c>
      <c r="O95" s="270">
        <v>29047.246439594921</v>
      </c>
      <c r="P95" s="577">
        <v>30485.714154111276</v>
      </c>
      <c r="Q95" s="577">
        <v>32357.636080741231</v>
      </c>
      <c r="R95" s="577">
        <v>33743.190900546128</v>
      </c>
      <c r="S95" s="578">
        <v>34711.282937187993</v>
      </c>
      <c r="T95" s="270"/>
      <c r="U95" s="270"/>
      <c r="V95" s="270"/>
      <c r="W95" s="579">
        <v>30247.877201437619</v>
      </c>
      <c r="X95" s="639" t="s">
        <v>538</v>
      </c>
      <c r="Y95" s="2"/>
    </row>
    <row r="96" spans="1:25">
      <c r="A96" s="2"/>
      <c r="B96" s="235" t="s">
        <v>244</v>
      </c>
      <c r="C96" s="270">
        <v>419.46391359242438</v>
      </c>
      <c r="D96" s="270">
        <v>408.57440044406724</v>
      </c>
      <c r="E96" s="270">
        <v>414.72277326648333</v>
      </c>
      <c r="F96" s="270">
        <v>433.0794753064572</v>
      </c>
      <c r="G96" s="270">
        <v>460.24764142318134</v>
      </c>
      <c r="H96" s="270">
        <v>488.38808694665352</v>
      </c>
      <c r="I96" s="270">
        <v>513.37969086873034</v>
      </c>
      <c r="J96" s="270">
        <v>542.06172865838403</v>
      </c>
      <c r="K96" s="270">
        <v>568.08347786522143</v>
      </c>
      <c r="L96" s="270">
        <v>569.53500630888789</v>
      </c>
      <c r="M96" s="270">
        <v>597.07698734942687</v>
      </c>
      <c r="N96" s="270">
        <v>629.85638883656486</v>
      </c>
      <c r="O96" s="270">
        <v>664.80178008921666</v>
      </c>
      <c r="P96" s="577">
        <v>708.95962146478735</v>
      </c>
      <c r="Q96" s="577">
        <v>764.4810991137773</v>
      </c>
      <c r="R96" s="577">
        <v>799.07670388272504</v>
      </c>
      <c r="S96" s="578">
        <v>800.75156535593874</v>
      </c>
      <c r="T96" s="270"/>
      <c r="U96" s="270"/>
      <c r="V96" s="270"/>
      <c r="W96" s="579">
        <v>691.20381386434735</v>
      </c>
      <c r="X96" s="639" t="s">
        <v>540</v>
      </c>
      <c r="Y96" s="2"/>
    </row>
    <row r="97" spans="1:25">
      <c r="A97" s="2"/>
      <c r="B97" s="235" t="s">
        <v>120</v>
      </c>
      <c r="C97" s="270">
        <v>28640.062432903</v>
      </c>
      <c r="D97" s="270">
        <v>29517.216403631046</v>
      </c>
      <c r="E97" s="270">
        <v>30640.34503647955</v>
      </c>
      <c r="F97" s="270">
        <v>30784.416114996831</v>
      </c>
      <c r="G97" s="270">
        <v>32931.946498468293</v>
      </c>
      <c r="H97" s="270">
        <v>34150.155795374267</v>
      </c>
      <c r="I97" s="270">
        <v>37317.116439444362</v>
      </c>
      <c r="J97" s="270">
        <v>38953.199886202099</v>
      </c>
      <c r="K97" s="270">
        <v>41278.328843462004</v>
      </c>
      <c r="L97" s="270">
        <v>40380.944470136623</v>
      </c>
      <c r="M97" s="270">
        <v>43082.755538458216</v>
      </c>
      <c r="N97" s="270">
        <v>44403.394145925668</v>
      </c>
      <c r="O97" s="270">
        <v>44803.962236741798</v>
      </c>
      <c r="P97" s="577">
        <v>46726.853320478032</v>
      </c>
      <c r="Q97" s="577">
        <v>47805.572709400636</v>
      </c>
      <c r="R97" s="577">
        <v>48980.791733371407</v>
      </c>
      <c r="S97" s="578">
        <v>49695.967505111803</v>
      </c>
      <c r="T97" s="270"/>
      <c r="U97" s="270"/>
      <c r="V97" s="270"/>
      <c r="W97" s="579">
        <v>45241.246597904152</v>
      </c>
      <c r="X97" s="639"/>
      <c r="Y97" s="2"/>
    </row>
    <row r="98" spans="1:25">
      <c r="A98" s="2"/>
      <c r="B98" s="235" t="s">
        <v>388</v>
      </c>
      <c r="C98" s="270">
        <v>1689.2994725288174</v>
      </c>
      <c r="D98" s="270">
        <v>1726.7768946070321</v>
      </c>
      <c r="E98" s="270">
        <v>1766.622289280471</v>
      </c>
      <c r="F98" s="270">
        <v>1829.1281634748052</v>
      </c>
      <c r="G98" s="270">
        <v>1920.6121336632775</v>
      </c>
      <c r="H98" s="270">
        <v>2012.5995739329603</v>
      </c>
      <c r="I98" s="270">
        <v>2138.6317469488336</v>
      </c>
      <c r="J98" s="270">
        <v>2269.9074812569447</v>
      </c>
      <c r="K98" s="270">
        <v>2408.4056227616729</v>
      </c>
      <c r="L98" s="270">
        <v>2506.4679641528751</v>
      </c>
      <c r="M98" s="270">
        <v>2581.4166098197552</v>
      </c>
      <c r="N98" s="270">
        <v>2705.4055888268422</v>
      </c>
      <c r="O98" s="270">
        <v>2838.6744725763429</v>
      </c>
      <c r="P98" s="577">
        <v>2976.3780801851376</v>
      </c>
      <c r="Q98" s="577">
        <v>3156.9652640657596</v>
      </c>
      <c r="R98" s="577">
        <v>3342.4773261992582</v>
      </c>
      <c r="S98" s="588">
        <v>3442.2599142282497</v>
      </c>
      <c r="T98" s="270"/>
      <c r="U98" s="270"/>
      <c r="V98" s="270"/>
      <c r="W98" s="579">
        <v>2921.6406714152458</v>
      </c>
      <c r="X98" s="639" t="s">
        <v>540</v>
      </c>
      <c r="Y98" s="2"/>
    </row>
    <row r="99" spans="1:25">
      <c r="A99" s="2"/>
      <c r="B99" s="235" t="s">
        <v>389</v>
      </c>
      <c r="C99" s="270">
        <v>6479.6055752394241</v>
      </c>
      <c r="D99" s="270">
        <v>6659.1966191010006</v>
      </c>
      <c r="E99" s="270">
        <v>6628.2338088966071</v>
      </c>
      <c r="F99" s="270">
        <v>7252.1519874888936</v>
      </c>
      <c r="G99" s="270">
        <v>7662.4873901047049</v>
      </c>
      <c r="H99" s="270">
        <v>7874.3120609564521</v>
      </c>
      <c r="I99" s="270">
        <v>8332.7752401986309</v>
      </c>
      <c r="J99" s="270">
        <v>9076.9397262619641</v>
      </c>
      <c r="K99" s="270">
        <v>9896.7217466527363</v>
      </c>
      <c r="L99" s="270">
        <v>9833.7883244954846</v>
      </c>
      <c r="M99" s="270">
        <v>9991.2406088444986</v>
      </c>
      <c r="N99" s="270">
        <v>10134.527802015156</v>
      </c>
      <c r="O99" s="270">
        <v>10164.591718426624</v>
      </c>
      <c r="P99" s="577">
        <v>10357.168978821774</v>
      </c>
      <c r="Q99" s="577">
        <v>10926.963826588644</v>
      </c>
      <c r="R99" s="577">
        <v>10792.961539195141</v>
      </c>
      <c r="S99" s="578">
        <v>10975.064705455094</v>
      </c>
      <c r="T99" s="270"/>
      <c r="U99" s="270"/>
      <c r="V99" s="270"/>
      <c r="W99" s="579">
        <v>10227.05376488517</v>
      </c>
      <c r="X99" s="639" t="s">
        <v>496</v>
      </c>
      <c r="Y99" s="2"/>
    </row>
    <row r="100" spans="1:25">
      <c r="A100" s="2"/>
      <c r="B100" s="235" t="s">
        <v>192</v>
      </c>
      <c r="C100" s="270">
        <v>6312.2599294113015</v>
      </c>
      <c r="D100" s="270">
        <v>6471.2635527078146</v>
      </c>
      <c r="E100" s="270">
        <v>6844.556909569279</v>
      </c>
      <c r="F100" s="270">
        <v>6858.1594892296516</v>
      </c>
      <c r="G100" s="270">
        <v>7033.1271974826195</v>
      </c>
      <c r="H100" s="270">
        <v>7816.3034183193586</v>
      </c>
      <c r="I100" s="270">
        <v>8788.8819342172646</v>
      </c>
      <c r="J100" s="270">
        <v>9671.4310050698259</v>
      </c>
      <c r="K100" s="270">
        <v>10038.052333289248</v>
      </c>
      <c r="L100" s="270">
        <v>10072.801976346413</v>
      </c>
      <c r="M100" s="270">
        <v>10898.517185540586</v>
      </c>
      <c r="N100" s="270">
        <v>11320.903055982873</v>
      </c>
      <c r="O100" s="270">
        <v>11702.346091291451</v>
      </c>
      <c r="P100" s="577">
        <v>12302.173422584079</v>
      </c>
      <c r="Q100" s="577">
        <v>13313.966665242393</v>
      </c>
      <c r="R100" s="577">
        <v>14237.057901671862</v>
      </c>
      <c r="S100" s="578">
        <v>15208.913777590862</v>
      </c>
      <c r="T100" s="589"/>
      <c r="U100" s="270"/>
      <c r="V100" s="270"/>
      <c r="W100" s="579">
        <v>12291.109231477471</v>
      </c>
      <c r="X100" s="639"/>
      <c r="Y100" s="2"/>
    </row>
    <row r="101" spans="1:25">
      <c r="A101" s="2"/>
      <c r="B101" s="235" t="s">
        <v>180</v>
      </c>
      <c r="C101" s="270">
        <v>5855.634753909947</v>
      </c>
      <c r="D101" s="270">
        <v>6120.9308957790572</v>
      </c>
      <c r="E101" s="270">
        <v>6360.9687331026726</v>
      </c>
      <c r="F101" s="270">
        <v>6555.3727417929867</v>
      </c>
      <c r="G101" s="270">
        <v>7169.9723047511898</v>
      </c>
      <c r="H101" s="270">
        <v>7664.2892728116658</v>
      </c>
      <c r="I101" s="270">
        <v>8110.4855605309731</v>
      </c>
      <c r="J101" s="270">
        <v>8366.1454441331152</v>
      </c>
      <c r="K101" s="270">
        <v>8920.5008266587884</v>
      </c>
      <c r="L101" s="270">
        <v>8889.2135258775725</v>
      </c>
      <c r="M101" s="270">
        <v>9163.1591364778105</v>
      </c>
      <c r="N101" s="270">
        <v>9926.9034410960685</v>
      </c>
      <c r="O101" s="270">
        <v>10512.31875190485</v>
      </c>
      <c r="P101" s="577">
        <v>11037.3467676481</v>
      </c>
      <c r="Q101" s="577">
        <v>11506.062594099531</v>
      </c>
      <c r="R101" s="577">
        <v>11474.13721912168</v>
      </c>
      <c r="S101" s="578">
        <v>11286.174125681697</v>
      </c>
      <c r="T101" s="270"/>
      <c r="U101" s="270"/>
      <c r="V101" s="270"/>
      <c r="W101" s="579">
        <v>10410.99890983142</v>
      </c>
      <c r="X101" s="639"/>
      <c r="Y101" s="2"/>
    </row>
    <row r="102" spans="1:25">
      <c r="A102" s="2"/>
      <c r="B102" s="235" t="s">
        <v>178</v>
      </c>
      <c r="C102" s="270">
        <v>5856.2217206123023</v>
      </c>
      <c r="D102" s="270">
        <v>6086.4197384461031</v>
      </c>
      <c r="E102" s="270">
        <v>6207.5416922517352</v>
      </c>
      <c r="F102" s="270">
        <v>6410.5237318480822</v>
      </c>
      <c r="G102" s="270">
        <v>6728.8613160962523</v>
      </c>
      <c r="H102" s="270">
        <v>7124.4898620023132</v>
      </c>
      <c r="I102" s="270">
        <v>7708.0475610927951</v>
      </c>
      <c r="J102" s="270">
        <v>8327.4108125992298</v>
      </c>
      <c r="K102" s="270">
        <v>8939.2821348104826</v>
      </c>
      <c r="L102" s="270">
        <v>9255.3839272624755</v>
      </c>
      <c r="M102" s="270">
        <v>9658.0652147371238</v>
      </c>
      <c r="N102" s="270">
        <v>9823.8232867571114</v>
      </c>
      <c r="O102" s="270">
        <v>10003.354217158681</v>
      </c>
      <c r="P102" s="577">
        <v>10156.41484756034</v>
      </c>
      <c r="Q102" s="577">
        <v>10407.339705140905</v>
      </c>
      <c r="R102" s="577">
        <v>10749.094559956557</v>
      </c>
      <c r="S102" s="578">
        <v>11131.716479200641</v>
      </c>
      <c r="T102" s="270"/>
      <c r="U102" s="270"/>
      <c r="V102" s="270"/>
      <c r="W102" s="579">
        <v>9943.9135538150167</v>
      </c>
      <c r="X102" s="639"/>
      <c r="Y102" s="2"/>
    </row>
    <row r="103" spans="1:25">
      <c r="A103" s="2"/>
      <c r="B103" s="235" t="s">
        <v>245</v>
      </c>
      <c r="C103" s="270">
        <v>5044.1313878850797</v>
      </c>
      <c r="D103" s="270">
        <v>5213.1873352942666</v>
      </c>
      <c r="E103" s="270">
        <v>5385.8045906338602</v>
      </c>
      <c r="F103" s="270">
        <v>5590.1552320381143</v>
      </c>
      <c r="G103" s="270">
        <v>5821.655147557819</v>
      </c>
      <c r="H103" s="270">
        <v>6193.9701321341672</v>
      </c>
      <c r="I103" s="270">
        <v>6603.8736138586846</v>
      </c>
      <c r="J103" s="270">
        <v>7008.704990982711</v>
      </c>
      <c r="K103" s="270">
        <v>7205.4502942359741</v>
      </c>
      <c r="L103" s="270">
        <v>7001.7950756319906</v>
      </c>
      <c r="M103" s="270">
        <v>7152.2049248205749</v>
      </c>
      <c r="N103" s="270">
        <v>7428.0301488937721</v>
      </c>
      <c r="O103" s="270">
        <v>7671.6204040388611</v>
      </c>
      <c r="P103" s="577">
        <v>7901.964357827218</v>
      </c>
      <c r="Q103" s="577">
        <v>8118.5950321479313</v>
      </c>
      <c r="R103" s="577">
        <v>8352.9711640281894</v>
      </c>
      <c r="S103" s="578">
        <v>8619.0686741324862</v>
      </c>
      <c r="T103" s="270"/>
      <c r="U103" s="270"/>
      <c r="V103" s="270"/>
      <c r="W103" s="579">
        <v>7755.4274507964556</v>
      </c>
      <c r="X103" s="639" t="s">
        <v>496</v>
      </c>
      <c r="Y103" s="2"/>
    </row>
    <row r="104" spans="1:25">
      <c r="A104" s="2"/>
      <c r="B104" s="235" t="s">
        <v>57</v>
      </c>
      <c r="C104" s="270">
        <v>8554.6275835776578</v>
      </c>
      <c r="D104" s="270">
        <v>13726.634044076416</v>
      </c>
      <c r="E104" s="270">
        <v>15984.242704739054</v>
      </c>
      <c r="F104" s="270">
        <v>17823.753291960733</v>
      </c>
      <c r="G104" s="270">
        <v>24219.667671625994</v>
      </c>
      <c r="H104" s="270">
        <v>27933.465448360163</v>
      </c>
      <c r="I104" s="270">
        <v>29643.926350468089</v>
      </c>
      <c r="J104" s="270">
        <v>33513.74210545075</v>
      </c>
      <c r="K104" s="270">
        <v>38441.348329742759</v>
      </c>
      <c r="L104" s="270">
        <v>37496.568221274094</v>
      </c>
      <c r="M104" s="270">
        <v>33041.188352995225</v>
      </c>
      <c r="N104" s="270">
        <v>34363.152906345327</v>
      </c>
      <c r="O104" s="270">
        <v>36288.406268422899</v>
      </c>
      <c r="P104" s="577">
        <v>33877.54224200327</v>
      </c>
      <c r="Q104" s="577">
        <v>32859.591632971613</v>
      </c>
      <c r="R104" s="577">
        <v>29000.917647699247</v>
      </c>
      <c r="S104" s="578">
        <v>25535.105925294778</v>
      </c>
      <c r="T104" s="270"/>
      <c r="U104" s="270"/>
      <c r="V104" s="270"/>
      <c r="W104" s="579">
        <v>31533.838695918475</v>
      </c>
      <c r="X104" s="639" t="s">
        <v>496</v>
      </c>
      <c r="Y104" s="2"/>
    </row>
    <row r="105" spans="1:25">
      <c r="A105" s="2"/>
      <c r="B105" s="235" t="s">
        <v>246</v>
      </c>
      <c r="C105" s="270">
        <v>1330.9398499408749</v>
      </c>
      <c r="D105" s="270">
        <v>1436.2922175161734</v>
      </c>
      <c r="E105" s="270">
        <v>1453.3336563184232</v>
      </c>
      <c r="F105" s="270">
        <v>1395.2318718088941</v>
      </c>
      <c r="G105" s="270">
        <v>1409.0430341792955</v>
      </c>
      <c r="H105" s="270">
        <v>1450.3334172972702</v>
      </c>
      <c r="I105" s="270">
        <v>1444.8580297089238</v>
      </c>
      <c r="J105" s="270">
        <v>1473.0749414108507</v>
      </c>
      <c r="K105" s="270">
        <v>1329.6443726206514</v>
      </c>
      <c r="L105" s="270">
        <v>1366.5909311487087</v>
      </c>
      <c r="M105" s="270">
        <v>1387.7146634431858</v>
      </c>
      <c r="N105" s="270">
        <v>1510.4589291089862</v>
      </c>
      <c r="O105" s="581">
        <v>1569.5324425574477</v>
      </c>
      <c r="P105" s="581">
        <v>1634.5426230568144</v>
      </c>
      <c r="Q105" s="581">
        <v>1698.4465654438889</v>
      </c>
      <c r="R105" s="587">
        <v>1747.6411255621756</v>
      </c>
      <c r="S105" s="588">
        <v>1799.8132534290191</v>
      </c>
      <c r="T105" s="270"/>
      <c r="U105" s="270"/>
      <c r="V105" s="270"/>
      <c r="W105" s="579">
        <v>1611.6334383285566</v>
      </c>
      <c r="X105" s="639"/>
      <c r="Y105" s="2"/>
    </row>
    <row r="106" spans="1:25">
      <c r="A106" s="2"/>
      <c r="B106" s="235" t="s">
        <v>79</v>
      </c>
      <c r="C106" s="270">
        <v>9414.0153514141439</v>
      </c>
      <c r="D106" s="270">
        <v>10326.417724852032</v>
      </c>
      <c r="E106" s="270">
        <v>11590.603170533144</v>
      </c>
      <c r="F106" s="270">
        <v>13063.915479886811</v>
      </c>
      <c r="G106" s="270">
        <v>14429.619073321663</v>
      </c>
      <c r="H106" s="270">
        <v>16516.143872545508</v>
      </c>
      <c r="I106" s="270">
        <v>19269.069515928491</v>
      </c>
      <c r="J106" s="270">
        <v>21955.653309988884</v>
      </c>
      <c r="K106" s="270">
        <v>22664.039327471539</v>
      </c>
      <c r="L106" s="270">
        <v>20523.35284964072</v>
      </c>
      <c r="M106" s="270">
        <v>21623.449662448562</v>
      </c>
      <c r="N106" s="270">
        <v>24543.067471545161</v>
      </c>
      <c r="O106" s="270">
        <v>26022.468847095115</v>
      </c>
      <c r="P106" s="577">
        <v>27434.51577048609</v>
      </c>
      <c r="Q106" s="577">
        <v>28543.272725389575</v>
      </c>
      <c r="R106" s="577">
        <v>28946.789890266289</v>
      </c>
      <c r="S106" s="578">
        <v>29364.721107581565</v>
      </c>
      <c r="T106" s="270"/>
      <c r="U106" s="270"/>
      <c r="V106" s="270"/>
      <c r="W106" s="579">
        <v>25812.977230365213</v>
      </c>
      <c r="X106" s="639" t="s">
        <v>540</v>
      </c>
      <c r="Y106" s="2"/>
    </row>
    <row r="107" spans="1:25">
      <c r="A107" s="2"/>
      <c r="B107" s="235" t="s">
        <v>247</v>
      </c>
      <c r="C107" s="270">
        <v>490.03639079122041</v>
      </c>
      <c r="D107" s="270">
        <v>527.31724994866568</v>
      </c>
      <c r="E107" s="270">
        <v>528.06452004419225</v>
      </c>
      <c r="F107" s="270">
        <v>512.07754577155083</v>
      </c>
      <c r="G107" s="270">
        <v>580.92147395238067</v>
      </c>
      <c r="H107" s="270">
        <v>652.10606139748529</v>
      </c>
      <c r="I107" s="270">
        <v>724.90169423594659</v>
      </c>
      <c r="J107" s="270">
        <v>807.43656454353822</v>
      </c>
      <c r="K107" s="270">
        <v>888.1424517060924</v>
      </c>
      <c r="L107" s="270">
        <v>948.22495226044123</v>
      </c>
      <c r="M107" s="270">
        <v>1052.1042615086683</v>
      </c>
      <c r="N107" s="270">
        <v>1162.783317404921</v>
      </c>
      <c r="O107" s="270">
        <v>1253.2433177406604</v>
      </c>
      <c r="P107" s="577">
        <v>1371.981670524526</v>
      </c>
      <c r="Q107" s="577">
        <v>1500.5908225492383</v>
      </c>
      <c r="R107" s="577">
        <v>1632.3450126532437</v>
      </c>
      <c r="S107" s="578">
        <v>1734.9182327125425</v>
      </c>
      <c r="T107" s="270"/>
      <c r="U107" s="270"/>
      <c r="V107" s="270"/>
      <c r="W107" s="579">
        <v>1321.4962937748689</v>
      </c>
      <c r="X107" s="639" t="s">
        <v>540</v>
      </c>
      <c r="Y107" s="2"/>
    </row>
    <row r="108" spans="1:25">
      <c r="A108" s="2"/>
      <c r="B108" s="235" t="s">
        <v>390</v>
      </c>
      <c r="C108" s="582"/>
      <c r="D108" s="582"/>
      <c r="E108" s="582"/>
      <c r="F108" s="582"/>
      <c r="G108" s="582"/>
      <c r="H108" s="582"/>
      <c r="I108" s="582"/>
      <c r="J108" s="582"/>
      <c r="K108" s="582"/>
      <c r="L108" s="582"/>
      <c r="M108" s="582"/>
      <c r="N108" s="582"/>
      <c r="O108" s="582"/>
      <c r="P108" s="583"/>
      <c r="Q108" s="583"/>
      <c r="R108" s="583"/>
      <c r="S108" s="584"/>
      <c r="T108" s="270"/>
      <c r="U108" s="270"/>
      <c r="V108" s="270"/>
      <c r="W108" s="582"/>
      <c r="X108" s="639"/>
      <c r="Y108" s="2"/>
    </row>
    <row r="109" spans="1:25">
      <c r="A109" s="2"/>
      <c r="B109" s="235" t="s">
        <v>218</v>
      </c>
      <c r="C109" s="270">
        <v>5289.8815210475759</v>
      </c>
      <c r="D109" s="270">
        <v>5498.3416646905616</v>
      </c>
      <c r="E109" s="270">
        <v>5750.9919194990744</v>
      </c>
      <c r="F109" s="270">
        <v>5917.5289637794676</v>
      </c>
      <c r="G109" s="270">
        <v>6388.9939041526986</v>
      </c>
      <c r="H109" s="270">
        <v>6612.7476882518386</v>
      </c>
      <c r="I109" s="270">
        <v>6895.2375159818685</v>
      </c>
      <c r="J109" s="270">
        <v>6956.3048661342409</v>
      </c>
      <c r="K109" s="270">
        <v>7093.5502492780042</v>
      </c>
      <c r="L109" s="270">
        <v>6976.9837026411315</v>
      </c>
      <c r="M109" s="270">
        <v>7203.3656933996826</v>
      </c>
      <c r="N109" s="270">
        <v>7488.8293805757239</v>
      </c>
      <c r="O109" s="270">
        <v>7712.5211675042383</v>
      </c>
      <c r="P109" s="577">
        <v>8255.7853547011637</v>
      </c>
      <c r="Q109" s="577">
        <v>8800.3598362278371</v>
      </c>
      <c r="R109" s="577">
        <v>9323.1565715771649</v>
      </c>
      <c r="S109" s="578">
        <v>9560.5249999121806</v>
      </c>
      <c r="T109" s="270"/>
      <c r="U109" s="270"/>
      <c r="V109" s="270"/>
      <c r="W109" s="579">
        <v>8204.3309027372488</v>
      </c>
      <c r="X109" s="639" t="s">
        <v>540</v>
      </c>
      <c r="Y109" s="2"/>
    </row>
    <row r="110" spans="1:25">
      <c r="A110" s="2"/>
      <c r="B110" s="235" t="s">
        <v>63</v>
      </c>
      <c r="C110" s="270">
        <v>26732.306072276311</v>
      </c>
      <c r="D110" s="270">
        <v>27834.343688387948</v>
      </c>
      <c r="E110" s="270">
        <v>28567.171202075911</v>
      </c>
      <c r="F110" s="270">
        <v>28983.18388060038</v>
      </c>
      <c r="G110" s="270">
        <v>31140.1407327897</v>
      </c>
      <c r="H110" s="270">
        <v>31993.407256857925</v>
      </c>
      <c r="I110" s="270">
        <v>34382.79589749204</v>
      </c>
      <c r="J110" s="270">
        <v>37688.351918693857</v>
      </c>
      <c r="K110" s="270">
        <v>39969.387598705529</v>
      </c>
      <c r="L110" s="270">
        <v>37868.723410701517</v>
      </c>
      <c r="M110" s="270">
        <v>38812.318886577879</v>
      </c>
      <c r="N110" s="270">
        <v>40683.527582170289</v>
      </c>
      <c r="O110" s="270">
        <v>40620.176066034976</v>
      </c>
      <c r="P110" s="577">
        <v>41293.515772852435</v>
      </c>
      <c r="Q110" s="577">
        <v>41511.750257775668</v>
      </c>
      <c r="R110" s="577">
        <v>42275.239930189047</v>
      </c>
      <c r="S110" s="578">
        <v>43052.726796036695</v>
      </c>
      <c r="T110" s="270"/>
      <c r="U110" s="270"/>
      <c r="V110" s="270"/>
      <c r="W110" s="579">
        <v>40348.345871478356</v>
      </c>
      <c r="X110" s="639"/>
      <c r="Y110" s="2"/>
    </row>
    <row r="111" spans="1:25">
      <c r="A111" s="2"/>
      <c r="B111" s="235" t="s">
        <v>111</v>
      </c>
      <c r="C111" s="270">
        <v>26192.653202433467</v>
      </c>
      <c r="D111" s="270">
        <v>27679.858365975171</v>
      </c>
      <c r="E111" s="270">
        <v>28639.3947556454</v>
      </c>
      <c r="F111" s="270">
        <v>28256.661671719321</v>
      </c>
      <c r="G111" s="270">
        <v>29169.456428758065</v>
      </c>
      <c r="H111" s="270">
        <v>30603.462396860072</v>
      </c>
      <c r="I111" s="270">
        <v>32543.361262499115</v>
      </c>
      <c r="J111" s="270">
        <v>34150.601700486171</v>
      </c>
      <c r="K111" s="270">
        <v>35156.38284120943</v>
      </c>
      <c r="L111" s="270">
        <v>34767.154256166614</v>
      </c>
      <c r="M111" s="270">
        <v>36026.982564473037</v>
      </c>
      <c r="N111" s="270">
        <v>37457.284286758921</v>
      </c>
      <c r="O111" s="270">
        <v>37645.310278596859</v>
      </c>
      <c r="P111" s="577">
        <v>39487.838557840405</v>
      </c>
      <c r="Q111" s="577">
        <v>40221.385420622115</v>
      </c>
      <c r="R111" s="577">
        <v>41178.141818639044</v>
      </c>
      <c r="S111" s="578">
        <v>41466.265710990017</v>
      </c>
      <c r="T111" s="270"/>
      <c r="U111" s="270"/>
      <c r="V111" s="270"/>
      <c r="W111" s="579">
        <v>38277.709637505461</v>
      </c>
      <c r="X111" s="639" t="s">
        <v>496</v>
      </c>
      <c r="Y111" s="2"/>
    </row>
    <row r="112" spans="1:25">
      <c r="A112" s="2"/>
      <c r="B112" s="235" t="s">
        <v>391</v>
      </c>
      <c r="C112" s="582"/>
      <c r="D112" s="582"/>
      <c r="E112" s="582"/>
      <c r="F112" s="582"/>
      <c r="G112" s="582"/>
      <c r="H112" s="582"/>
      <c r="I112" s="582"/>
      <c r="J112" s="582"/>
      <c r="K112" s="582"/>
      <c r="L112" s="582"/>
      <c r="M112" s="582"/>
      <c r="N112" s="582"/>
      <c r="O112" s="582"/>
      <c r="P112" s="583"/>
      <c r="Q112" s="583"/>
      <c r="R112" s="583"/>
      <c r="S112" s="584"/>
      <c r="T112" s="270"/>
      <c r="U112" s="270"/>
      <c r="V112" s="270"/>
      <c r="W112" s="582"/>
      <c r="X112" s="639" t="s">
        <v>496</v>
      </c>
      <c r="Y112" s="2"/>
    </row>
    <row r="113" spans="1:25">
      <c r="A113" s="2"/>
      <c r="B113" s="235" t="s">
        <v>392</v>
      </c>
      <c r="C113" s="582"/>
      <c r="D113" s="582"/>
      <c r="E113" s="582"/>
      <c r="F113" s="582"/>
      <c r="G113" s="582"/>
      <c r="H113" s="582"/>
      <c r="I113" s="582"/>
      <c r="J113" s="582"/>
      <c r="K113" s="582"/>
      <c r="L113" s="582"/>
      <c r="M113" s="582"/>
      <c r="N113" s="582"/>
      <c r="O113" s="582"/>
      <c r="P113" s="583"/>
      <c r="Q113" s="583"/>
      <c r="R113" s="583"/>
      <c r="S113" s="584"/>
      <c r="T113" s="270"/>
      <c r="U113" s="270"/>
      <c r="V113" s="270"/>
      <c r="W113" s="582"/>
      <c r="X113" s="639" t="s">
        <v>496</v>
      </c>
      <c r="Y113" s="2"/>
    </row>
    <row r="114" spans="1:25">
      <c r="A114" s="2"/>
      <c r="B114" s="235" t="s">
        <v>158</v>
      </c>
      <c r="C114" s="270">
        <v>14094.922147611111</v>
      </c>
      <c r="D114" s="270">
        <v>14360.743848254204</v>
      </c>
      <c r="E114" s="270">
        <v>14183.627193541204</v>
      </c>
      <c r="F114" s="270">
        <v>14415.836659437477</v>
      </c>
      <c r="G114" s="270">
        <v>14520.148449132916</v>
      </c>
      <c r="H114" s="270">
        <v>15140.019523343875</v>
      </c>
      <c r="I114" s="270">
        <v>14603.768333318223</v>
      </c>
      <c r="J114" s="270">
        <v>15369.088848685962</v>
      </c>
      <c r="K114" s="270">
        <v>14686.455823063052</v>
      </c>
      <c r="L114" s="270">
        <v>14347.168014803428</v>
      </c>
      <c r="M114" s="270">
        <v>15045.163609795192</v>
      </c>
      <c r="N114" s="270">
        <v>15893.515312089656</v>
      </c>
      <c r="O114" s="270">
        <v>16457.157139981362</v>
      </c>
      <c r="P114" s="577">
        <v>17078.17145879077</v>
      </c>
      <c r="Q114" s="577">
        <v>17569.020226331097</v>
      </c>
      <c r="R114" s="577">
        <v>17926.429087192628</v>
      </c>
      <c r="S114" s="578">
        <v>18107.599416312012</v>
      </c>
      <c r="T114" s="270"/>
      <c r="U114" s="270"/>
      <c r="V114" s="270"/>
      <c r="W114" s="579">
        <v>16716.09311989645</v>
      </c>
      <c r="X114" s="639"/>
      <c r="Y114" s="2"/>
    </row>
    <row r="115" spans="1:25">
      <c r="A115" s="2"/>
      <c r="B115" s="235" t="s">
        <v>248</v>
      </c>
      <c r="C115" s="270">
        <v>1236.8555715430809</v>
      </c>
      <c r="D115" s="270">
        <v>1297.6974852198034</v>
      </c>
      <c r="E115" s="270">
        <v>1235.0809189065656</v>
      </c>
      <c r="F115" s="270">
        <v>1303.6574439592516</v>
      </c>
      <c r="G115" s="270">
        <v>1388.4382120622868</v>
      </c>
      <c r="H115" s="270">
        <v>1374.7636727199445</v>
      </c>
      <c r="I115" s="270">
        <v>1387.9356328298297</v>
      </c>
      <c r="J115" s="270">
        <v>1430.4689727851319</v>
      </c>
      <c r="K115" s="270">
        <v>1494.1592416797353</v>
      </c>
      <c r="L115" s="270">
        <v>1552.7681771171726</v>
      </c>
      <c r="M115" s="270">
        <v>1622.2489523548188</v>
      </c>
      <c r="N115" s="270">
        <v>1534.8949382538353</v>
      </c>
      <c r="O115" s="270">
        <v>1603.6014579474445</v>
      </c>
      <c r="P115" s="577">
        <v>1654.8791625866288</v>
      </c>
      <c r="Q115" s="577">
        <v>1647.4302230233095</v>
      </c>
      <c r="R115" s="587">
        <v>1691.0097438661271</v>
      </c>
      <c r="S115" s="588">
        <v>1689.0755899044766</v>
      </c>
      <c r="T115" s="270"/>
      <c r="U115" s="270"/>
      <c r="V115" s="270"/>
      <c r="W115" s="579">
        <v>1605.8034349791023</v>
      </c>
      <c r="X115" s="639" t="s">
        <v>540</v>
      </c>
      <c r="Y115" s="2"/>
    </row>
    <row r="116" spans="1:25">
      <c r="A116" s="2"/>
      <c r="B116" s="235" t="s">
        <v>249</v>
      </c>
      <c r="C116" s="270">
        <v>2587.0278094845798</v>
      </c>
      <c r="D116" s="270">
        <v>2793.3026505206676</v>
      </c>
      <c r="E116" s="270">
        <v>3011.6168773791842</v>
      </c>
      <c r="F116" s="270">
        <v>3455.7550475779417</v>
      </c>
      <c r="G116" s="270">
        <v>3808.3450116289177</v>
      </c>
      <c r="H116" s="270">
        <v>4364.7865046525267</v>
      </c>
      <c r="I116" s="270">
        <v>4985.2765228439403</v>
      </c>
      <c r="J116" s="270">
        <v>5825.7732650700937</v>
      </c>
      <c r="K116" s="270">
        <v>6155.9274415349619</v>
      </c>
      <c r="L116" s="270">
        <v>6054.39489734577</v>
      </c>
      <c r="M116" s="270">
        <v>6597.568548922457</v>
      </c>
      <c r="N116" s="270">
        <v>7315.0908976642995</v>
      </c>
      <c r="O116" s="270">
        <v>8026.5071867454262</v>
      </c>
      <c r="P116" s="577">
        <v>8541.812259641978</v>
      </c>
      <c r="Q116" s="577">
        <v>9216.3248756948342</v>
      </c>
      <c r="R116" s="577">
        <v>9609.3260293343228</v>
      </c>
      <c r="S116" s="578">
        <v>9996.9354153021541</v>
      </c>
      <c r="T116" s="270"/>
      <c r="U116" s="270"/>
      <c r="V116" s="270"/>
      <c r="W116" s="579">
        <v>8120.4691847112381</v>
      </c>
      <c r="X116" s="639" t="s">
        <v>540</v>
      </c>
      <c r="Y116" s="2"/>
    </row>
    <row r="117" spans="1:25">
      <c r="A117" s="2"/>
      <c r="B117" s="235" t="s">
        <v>83</v>
      </c>
      <c r="C117" s="270">
        <v>27277.110328283066</v>
      </c>
      <c r="D117" s="270">
        <v>28541.243870533322</v>
      </c>
      <c r="E117" s="270">
        <v>29326.912073428331</v>
      </c>
      <c r="F117" s="270">
        <v>29988.213385509007</v>
      </c>
      <c r="G117" s="270">
        <v>31439.58273046228</v>
      </c>
      <c r="H117" s="270">
        <v>31968.467447358918</v>
      </c>
      <c r="I117" s="270">
        <v>34261.473648069448</v>
      </c>
      <c r="J117" s="270">
        <v>36436.517769767161</v>
      </c>
      <c r="K117" s="270">
        <v>38028.772143517999</v>
      </c>
      <c r="L117" s="270">
        <v>37080.308254689648</v>
      </c>
      <c r="M117" s="270">
        <v>39263.187791326083</v>
      </c>
      <c r="N117" s="270">
        <v>42692.519756642389</v>
      </c>
      <c r="O117" s="270">
        <v>43564.148017235319</v>
      </c>
      <c r="P117" s="577">
        <v>45232.197853081809</v>
      </c>
      <c r="Q117" s="577">
        <v>47058.158933922983</v>
      </c>
      <c r="R117" s="577">
        <v>47998.862695487944</v>
      </c>
      <c r="S117" s="578">
        <v>48729.590424731941</v>
      </c>
      <c r="T117" s="270"/>
      <c r="U117" s="270"/>
      <c r="V117" s="270"/>
      <c r="W117" s="579">
        <v>43724.70523853835</v>
      </c>
      <c r="X117" s="639"/>
      <c r="Y117" s="2"/>
    </row>
    <row r="118" spans="1:25">
      <c r="A118" s="2"/>
      <c r="B118" s="235" t="s">
        <v>250</v>
      </c>
      <c r="C118" s="270">
        <v>1790.5932399197347</v>
      </c>
      <c r="D118" s="270">
        <v>1857.3031763671054</v>
      </c>
      <c r="E118" s="270">
        <v>1920.9347037752843</v>
      </c>
      <c r="F118" s="270">
        <v>2008.4737073179949</v>
      </c>
      <c r="G118" s="270">
        <v>2123.2196602194304</v>
      </c>
      <c r="H118" s="270">
        <v>2260.9938369131974</v>
      </c>
      <c r="I118" s="270">
        <v>2415.5312803140309</v>
      </c>
      <c r="J118" s="270">
        <v>2520.7216626072354</v>
      </c>
      <c r="K118" s="270">
        <v>2733.2784116365419</v>
      </c>
      <c r="L118" s="270">
        <v>2814.3850234161023</v>
      </c>
      <c r="M118" s="270">
        <v>2997.5259544255009</v>
      </c>
      <c r="N118" s="270">
        <v>3404.4595659524139</v>
      </c>
      <c r="O118" s="270">
        <v>3699.3478050139774</v>
      </c>
      <c r="P118" s="577">
        <v>3940.0873696107619</v>
      </c>
      <c r="Q118" s="577">
        <v>4075.1578022823346</v>
      </c>
      <c r="R118" s="577">
        <v>4184.0475638277449</v>
      </c>
      <c r="S118" s="578">
        <v>4293.5728498883136</v>
      </c>
      <c r="T118" s="270"/>
      <c r="U118" s="270"/>
      <c r="V118" s="270"/>
      <c r="W118" s="579">
        <v>3655.4215277185372</v>
      </c>
      <c r="X118" s="639" t="s">
        <v>540</v>
      </c>
      <c r="Y118" s="2"/>
    </row>
    <row r="119" spans="1:25">
      <c r="A119" s="2"/>
      <c r="B119" s="235" t="s">
        <v>95</v>
      </c>
      <c r="C119" s="270">
        <v>19503.879431890582</v>
      </c>
      <c r="D119" s="270">
        <v>21011.659228760866</v>
      </c>
      <c r="E119" s="270">
        <v>22615.935648970615</v>
      </c>
      <c r="F119" s="270">
        <v>23868.733212079223</v>
      </c>
      <c r="G119" s="270">
        <v>25455.248115642607</v>
      </c>
      <c r="H119" s="270">
        <v>25577.524079559851</v>
      </c>
      <c r="I119" s="270">
        <v>28535.923426279125</v>
      </c>
      <c r="J119" s="270">
        <v>29280.439758074765</v>
      </c>
      <c r="K119" s="270">
        <v>30856.011826847745</v>
      </c>
      <c r="L119" s="270">
        <v>30396.431358960999</v>
      </c>
      <c r="M119" s="270">
        <v>28202.833360529934</v>
      </c>
      <c r="N119" s="270">
        <v>26141.319591897463</v>
      </c>
      <c r="O119" s="270">
        <v>25284.464076623823</v>
      </c>
      <c r="P119" s="577">
        <v>26097.871900873568</v>
      </c>
      <c r="Q119" s="577">
        <v>26430.551018493497</v>
      </c>
      <c r="R119" s="577">
        <v>26357.937957168288</v>
      </c>
      <c r="S119" s="578">
        <v>26783.024574095718</v>
      </c>
      <c r="T119" s="270"/>
      <c r="U119" s="270"/>
      <c r="V119" s="270"/>
      <c r="W119" s="579">
        <v>26627.000629263453</v>
      </c>
      <c r="X119" s="639"/>
      <c r="Y119" s="2"/>
    </row>
    <row r="120" spans="1:25">
      <c r="A120" s="2"/>
      <c r="B120" s="235" t="s">
        <v>393</v>
      </c>
      <c r="C120" s="582"/>
      <c r="D120" s="582"/>
      <c r="E120" s="582"/>
      <c r="F120" s="582"/>
      <c r="G120" s="582"/>
      <c r="H120" s="582"/>
      <c r="I120" s="582"/>
      <c r="J120" s="582"/>
      <c r="K120" s="582"/>
      <c r="L120" s="582"/>
      <c r="M120" s="582"/>
      <c r="N120" s="582"/>
      <c r="O120" s="582"/>
      <c r="P120" s="583"/>
      <c r="Q120" s="583"/>
      <c r="R120" s="583"/>
      <c r="S120" s="584"/>
      <c r="T120" s="270"/>
      <c r="U120" s="270"/>
      <c r="V120" s="270"/>
      <c r="W120" s="582"/>
      <c r="X120" s="639"/>
      <c r="Y120" s="2"/>
    </row>
    <row r="121" spans="1:25">
      <c r="A121" s="2"/>
      <c r="B121" s="235" t="s">
        <v>394</v>
      </c>
      <c r="C121" s="270">
        <v>7650.0449206605927</v>
      </c>
      <c r="D121" s="270">
        <v>7648.7124333368583</v>
      </c>
      <c r="E121" s="270">
        <v>8013.3283943260194</v>
      </c>
      <c r="F121" s="270">
        <v>8922.5880146676518</v>
      </c>
      <c r="G121" s="270">
        <v>9083.6436030375207</v>
      </c>
      <c r="H121" s="270">
        <v>10590.168181538213</v>
      </c>
      <c r="I121" s="270">
        <v>10445.518778576581</v>
      </c>
      <c r="J121" s="270">
        <v>11347.133493411569</v>
      </c>
      <c r="K121" s="270">
        <v>11640.864521430301</v>
      </c>
      <c r="L121" s="270">
        <v>10915.067587443338</v>
      </c>
      <c r="M121" s="270">
        <v>10951.884108154522</v>
      </c>
      <c r="N121" s="270">
        <v>11220.828366135982</v>
      </c>
      <c r="O121" s="270">
        <v>11252.023424238454</v>
      </c>
      <c r="P121" s="577">
        <v>11655.407460189288</v>
      </c>
      <c r="Q121" s="577">
        <v>12682.88491847273</v>
      </c>
      <c r="R121" s="577">
        <v>13558.799068991877</v>
      </c>
      <c r="S121" s="578">
        <v>13927.503436117497</v>
      </c>
      <c r="T121" s="270"/>
      <c r="U121" s="270"/>
      <c r="V121" s="270"/>
      <c r="W121" s="579">
        <v>12058.882893725689</v>
      </c>
      <c r="X121" s="639" t="s">
        <v>496</v>
      </c>
      <c r="Y121" s="2"/>
    </row>
    <row r="122" spans="1:25">
      <c r="A122" s="2"/>
      <c r="B122" s="235" t="s">
        <v>395</v>
      </c>
      <c r="C122" s="582"/>
      <c r="D122" s="582"/>
      <c r="E122" s="582"/>
      <c r="F122" s="582"/>
      <c r="G122" s="582"/>
      <c r="H122" s="582"/>
      <c r="I122" s="582"/>
      <c r="J122" s="582"/>
      <c r="K122" s="582"/>
      <c r="L122" s="582"/>
      <c r="M122" s="582"/>
      <c r="N122" s="582"/>
      <c r="O122" s="582"/>
      <c r="P122" s="583"/>
      <c r="Q122" s="583"/>
      <c r="R122" s="583"/>
      <c r="S122" s="584"/>
      <c r="T122" s="270"/>
      <c r="U122" s="270"/>
      <c r="V122" s="270"/>
      <c r="W122" s="582"/>
      <c r="X122" s="639"/>
      <c r="Y122" s="2"/>
    </row>
    <row r="123" spans="1:25">
      <c r="A123" s="2"/>
      <c r="B123" s="235" t="s">
        <v>222</v>
      </c>
      <c r="C123" s="270">
        <v>4811.8256207606291</v>
      </c>
      <c r="D123" s="270">
        <v>4920.475036196337</v>
      </c>
      <c r="E123" s="270">
        <v>5068.5192432141212</v>
      </c>
      <c r="F123" s="270">
        <v>5176.7636061265084</v>
      </c>
      <c r="G123" s="270">
        <v>5359.6691099504133</v>
      </c>
      <c r="H123" s="270">
        <v>5582.0087580214577</v>
      </c>
      <c r="I123" s="270">
        <v>5926.8152900310215</v>
      </c>
      <c r="J123" s="270">
        <v>6324.9387858216915</v>
      </c>
      <c r="K123" s="270">
        <v>6515.0575829959789</v>
      </c>
      <c r="L123" s="270">
        <v>6456.2218955552335</v>
      </c>
      <c r="M123" s="270">
        <v>6578.2472950729671</v>
      </c>
      <c r="N123" s="270">
        <v>6844.495640159199</v>
      </c>
      <c r="O123" s="270">
        <v>7026.1938740179203</v>
      </c>
      <c r="P123" s="577">
        <v>7249.2787561284904</v>
      </c>
      <c r="Q123" s="577">
        <v>7529.0723318715909</v>
      </c>
      <c r="R123" s="577">
        <v>7764.7735941081673</v>
      </c>
      <c r="S123" s="578">
        <v>7946.7716191709005</v>
      </c>
      <c r="T123" s="270"/>
      <c r="U123" s="270"/>
      <c r="V123" s="270"/>
      <c r="W123" s="579">
        <v>7142.5923774696084</v>
      </c>
      <c r="X123" s="639"/>
      <c r="Y123" s="2"/>
    </row>
    <row r="124" spans="1:25">
      <c r="A124" s="2"/>
      <c r="B124" s="235" t="s">
        <v>251</v>
      </c>
      <c r="C124" s="270">
        <v>896.33102913457731</v>
      </c>
      <c r="D124" s="270">
        <v>933.07252422490944</v>
      </c>
      <c r="E124" s="270">
        <v>978.20275900896775</v>
      </c>
      <c r="F124" s="270">
        <v>991.44861856360592</v>
      </c>
      <c r="G124" s="270">
        <v>1022.7339499161678</v>
      </c>
      <c r="H124" s="270">
        <v>1065.9948102521805</v>
      </c>
      <c r="I124" s="270">
        <v>1103.1920588234068</v>
      </c>
      <c r="J124" s="270">
        <v>1127.8837614365393</v>
      </c>
      <c r="K124" s="270">
        <v>1180.3155173909763</v>
      </c>
      <c r="L124" s="270">
        <v>1159.7282427419032</v>
      </c>
      <c r="M124" s="270">
        <v>1170.2766939409694</v>
      </c>
      <c r="N124" s="270">
        <v>1214.021015525808</v>
      </c>
      <c r="O124" s="270">
        <v>1257.0906921902913</v>
      </c>
      <c r="P124" s="577">
        <v>1277.8719810892183</v>
      </c>
      <c r="Q124" s="577">
        <v>1276.2076756516608</v>
      </c>
      <c r="R124" s="577">
        <v>1260.6846432358759</v>
      </c>
      <c r="S124" s="578">
        <v>1310.6872039998309</v>
      </c>
      <c r="T124" s="270"/>
      <c r="U124" s="270"/>
      <c r="V124" s="270"/>
      <c r="W124" s="579">
        <v>1234.5674787305832</v>
      </c>
      <c r="X124" s="639"/>
      <c r="Y124" s="2"/>
    </row>
    <row r="125" spans="1:25">
      <c r="A125" s="2"/>
      <c r="B125" s="235" t="s">
        <v>252</v>
      </c>
      <c r="C125" s="270">
        <v>1078.2072338427895</v>
      </c>
      <c r="D125" s="270">
        <v>1105.3278157637915</v>
      </c>
      <c r="E125" s="270">
        <v>1088.8938447755108</v>
      </c>
      <c r="F125" s="270">
        <v>1093.5215751178789</v>
      </c>
      <c r="G125" s="270">
        <v>1129.6983919696095</v>
      </c>
      <c r="H125" s="270">
        <v>1188.9367667546821</v>
      </c>
      <c r="I125" s="270">
        <v>1225.5186452510161</v>
      </c>
      <c r="J125" s="270">
        <v>1268.5643770536979</v>
      </c>
      <c r="K125" s="270">
        <v>1303.4884761483579</v>
      </c>
      <c r="L125" s="270">
        <v>1324.1492694614301</v>
      </c>
      <c r="M125" s="270">
        <v>1365.1479574125269</v>
      </c>
      <c r="N125" s="270">
        <v>1484.9509071949692</v>
      </c>
      <c r="O125" s="270">
        <v>1447.0504058447973</v>
      </c>
      <c r="P125" s="577">
        <v>1444.257220164968</v>
      </c>
      <c r="Q125" s="577">
        <v>1468.8188481744319</v>
      </c>
      <c r="R125" s="577">
        <v>1516.4843876542154</v>
      </c>
      <c r="S125" s="578">
        <v>1581.7104248148908</v>
      </c>
      <c r="T125" s="270"/>
      <c r="U125" s="270"/>
      <c r="V125" s="270"/>
      <c r="W125" s="579">
        <v>1436.1305823784885</v>
      </c>
      <c r="X125" s="639"/>
      <c r="Y125" s="2"/>
    </row>
    <row r="126" spans="1:25">
      <c r="A126" s="2"/>
      <c r="B126" s="235" t="s">
        <v>198</v>
      </c>
      <c r="C126" s="270">
        <v>3576.9010714539372</v>
      </c>
      <c r="D126" s="270">
        <v>3745.8910110199949</v>
      </c>
      <c r="E126" s="270">
        <v>3845.3061327517084</v>
      </c>
      <c r="F126" s="270">
        <v>3882.6971803530287</v>
      </c>
      <c r="G126" s="270">
        <v>4121.9942512270281</v>
      </c>
      <c r="H126" s="270">
        <v>4175.2875805903541</v>
      </c>
      <c r="I126" s="270">
        <v>4532.4374775421493</v>
      </c>
      <c r="J126" s="270">
        <v>4991.2529470367035</v>
      </c>
      <c r="K126" s="270">
        <v>5200.5699926636971</v>
      </c>
      <c r="L126" s="270">
        <v>5418.4716434719712</v>
      </c>
      <c r="M126" s="270">
        <v>5717.7597725587975</v>
      </c>
      <c r="N126" s="270">
        <v>6132.2141422387031</v>
      </c>
      <c r="O126" s="270">
        <v>6511.2785484515853</v>
      </c>
      <c r="P126" s="577">
        <v>6916.0954785728945</v>
      </c>
      <c r="Q126" s="577">
        <v>7259.4470363098189</v>
      </c>
      <c r="R126" s="577">
        <v>7520.034231877923</v>
      </c>
      <c r="S126" s="578">
        <v>7818.9005221740535</v>
      </c>
      <c r="T126" s="270"/>
      <c r="U126" s="270"/>
      <c r="V126" s="270"/>
      <c r="W126" s="579">
        <v>6614.5267748024044</v>
      </c>
      <c r="X126" s="639"/>
      <c r="Y126" s="2"/>
    </row>
    <row r="127" spans="1:25">
      <c r="A127" s="2"/>
      <c r="B127" s="235" t="s">
        <v>253</v>
      </c>
      <c r="C127" s="270">
        <v>1378.692047511073</v>
      </c>
      <c r="D127" s="270">
        <v>1372.3700826554273</v>
      </c>
      <c r="E127" s="270">
        <v>1367.5672560916169</v>
      </c>
      <c r="F127" s="270">
        <v>1377.7947748476515</v>
      </c>
      <c r="G127" s="270">
        <v>1344.4459198420659</v>
      </c>
      <c r="H127" s="270">
        <v>1390.7577778524712</v>
      </c>
      <c r="I127" s="270">
        <v>1442.9769008865217</v>
      </c>
      <c r="J127" s="270">
        <v>1507.2890694651335</v>
      </c>
      <c r="K127" s="270">
        <v>1526.1695094245886</v>
      </c>
      <c r="L127" s="270">
        <v>1561.3874087187019</v>
      </c>
      <c r="M127" s="270">
        <v>1471.6486491895403</v>
      </c>
      <c r="N127" s="270">
        <v>1562.2788738575262</v>
      </c>
      <c r="O127" s="270">
        <v>1614.0258955901409</v>
      </c>
      <c r="P127" s="577">
        <v>1686.17153257923</v>
      </c>
      <c r="Q127" s="577">
        <v>1741.1104009883331</v>
      </c>
      <c r="R127" s="577">
        <v>1758.1117342907569</v>
      </c>
      <c r="S127" s="578">
        <v>1784.1821838587928</v>
      </c>
      <c r="T127" s="270"/>
      <c r="U127" s="270"/>
      <c r="V127" s="270"/>
      <c r="W127" s="579">
        <v>1652.5666050711461</v>
      </c>
      <c r="X127" s="639"/>
      <c r="Y127" s="2"/>
    </row>
    <row r="128" spans="1:25">
      <c r="A128" s="2"/>
      <c r="B128" s="235" t="s">
        <v>200</v>
      </c>
      <c r="C128" s="270">
        <v>2638.2722924065897</v>
      </c>
      <c r="D128" s="270">
        <v>2701.9803609013761</v>
      </c>
      <c r="E128" s="270">
        <v>2775.911439563894</v>
      </c>
      <c r="F128" s="270">
        <v>2888.1837857237856</v>
      </c>
      <c r="G128" s="270">
        <v>3078.0130602787503</v>
      </c>
      <c r="H128" s="270">
        <v>3291.9320995454582</v>
      </c>
      <c r="I128" s="270">
        <v>3535.3601906206586</v>
      </c>
      <c r="J128" s="270">
        <v>3770.7657497751316</v>
      </c>
      <c r="K128" s="270">
        <v>3923.5970209008119</v>
      </c>
      <c r="L128" s="270">
        <v>3779.3189667034239</v>
      </c>
      <c r="M128" s="270">
        <v>3890.8514067007422</v>
      </c>
      <c r="N128" s="270">
        <v>4046.0762516655568</v>
      </c>
      <c r="O128" s="270">
        <v>4213.0244498268858</v>
      </c>
      <c r="P128" s="577">
        <v>4323.2444672127094</v>
      </c>
      <c r="Q128" s="577">
        <v>4457.260292306697</v>
      </c>
      <c r="R128" s="577">
        <v>4590.2369430248364</v>
      </c>
      <c r="S128" s="578">
        <v>4738.0794532295758</v>
      </c>
      <c r="T128" s="270"/>
      <c r="U128" s="270"/>
      <c r="V128" s="270"/>
      <c r="W128" s="579">
        <v>4237.4047099224681</v>
      </c>
      <c r="X128" s="639"/>
      <c r="Y128" s="2"/>
    </row>
    <row r="129" spans="1:25">
      <c r="A129" s="2"/>
      <c r="B129" s="235" t="s">
        <v>156</v>
      </c>
      <c r="C129" s="270">
        <v>11843.462015671768</v>
      </c>
      <c r="D129" s="270">
        <v>13230.654508553453</v>
      </c>
      <c r="E129" s="270">
        <v>14516.153717191281</v>
      </c>
      <c r="F129" s="270">
        <v>15417.622889093176</v>
      </c>
      <c r="G129" s="270">
        <v>16198.916783832483</v>
      </c>
      <c r="H129" s="270">
        <v>17014.326720683825</v>
      </c>
      <c r="I129" s="270">
        <v>18230.035210366634</v>
      </c>
      <c r="J129" s="270">
        <v>18933.888433815759</v>
      </c>
      <c r="K129" s="270">
        <v>20586.089205241438</v>
      </c>
      <c r="L129" s="270">
        <v>20573.375895719226</v>
      </c>
      <c r="M129" s="270">
        <v>21466.574215369888</v>
      </c>
      <c r="N129" s="270">
        <v>22729.184466767161</v>
      </c>
      <c r="O129" s="270">
        <v>22997.744926955085</v>
      </c>
      <c r="P129" s="270">
        <v>24366.365984099088</v>
      </c>
      <c r="Q129" s="577">
        <v>25494.305781387695</v>
      </c>
      <c r="R129" s="577">
        <v>26436.207802912511</v>
      </c>
      <c r="S129" s="578">
        <v>26680.594095116634</v>
      </c>
      <c r="T129" s="270"/>
      <c r="U129" s="270"/>
      <c r="V129" s="270"/>
      <c r="W129" s="579">
        <v>23574.131931575383</v>
      </c>
      <c r="X129" s="639"/>
      <c r="Y129" s="2"/>
    </row>
    <row r="130" spans="1:25">
      <c r="A130" s="2"/>
      <c r="B130" s="235" t="s">
        <v>396</v>
      </c>
      <c r="C130" s="270">
        <v>29497.911230270398</v>
      </c>
      <c r="D130" s="270">
        <v>31617.998962151658</v>
      </c>
      <c r="E130" s="270">
        <v>32191.569599335882</v>
      </c>
      <c r="F130" s="270">
        <v>32303.165783968518</v>
      </c>
      <c r="G130" s="270">
        <v>35294.705826609046</v>
      </c>
      <c r="H130" s="270">
        <v>36964.527678992512</v>
      </c>
      <c r="I130" s="270">
        <v>38722.998575576246</v>
      </c>
      <c r="J130" s="270">
        <v>40723.444126098097</v>
      </c>
      <c r="K130" s="270">
        <v>42677.535356784589</v>
      </c>
      <c r="L130" s="270">
        <v>41063.732401915564</v>
      </c>
      <c r="M130" s="270">
        <v>38410.669303068949</v>
      </c>
      <c r="N130" s="270">
        <v>39465.845936826772</v>
      </c>
      <c r="O130" s="270">
        <v>40486.937823037813</v>
      </c>
      <c r="P130" s="577">
        <v>42631.075490713003</v>
      </c>
      <c r="Q130" s="577">
        <v>44290.464598913852</v>
      </c>
      <c r="R130" s="577">
        <v>47690.381576272295</v>
      </c>
      <c r="S130" s="578">
        <v>51398.926505834163</v>
      </c>
      <c r="T130" s="270"/>
      <c r="U130" s="270"/>
      <c r="V130" s="270"/>
      <c r="W130" s="579">
        <v>43468.254436560943</v>
      </c>
      <c r="X130" s="639"/>
      <c r="Y130" s="2"/>
    </row>
    <row r="131" spans="1:25">
      <c r="A131" s="2"/>
      <c r="B131" s="235" t="s">
        <v>226</v>
      </c>
      <c r="C131" s="270">
        <v>1977.645023084026</v>
      </c>
      <c r="D131" s="270">
        <v>2083.8245500657977</v>
      </c>
      <c r="E131" s="270">
        <v>2159.3597598156689</v>
      </c>
      <c r="F131" s="270">
        <v>2336.4730813058495</v>
      </c>
      <c r="G131" s="270">
        <v>2549.2658889060904</v>
      </c>
      <c r="H131" s="270">
        <v>2830.4050739054696</v>
      </c>
      <c r="I131" s="270">
        <v>3138.6338158681883</v>
      </c>
      <c r="J131" s="270">
        <v>3484.8846815265547</v>
      </c>
      <c r="K131" s="270">
        <v>3637.6430286706868</v>
      </c>
      <c r="L131" s="270">
        <v>3920.0061388214949</v>
      </c>
      <c r="M131" s="270">
        <v>4315.5960244367634</v>
      </c>
      <c r="N131" s="270">
        <v>4635.8791365884881</v>
      </c>
      <c r="O131" s="270">
        <v>4916.4857900026109</v>
      </c>
      <c r="P131" s="577">
        <v>5250.5123629738282</v>
      </c>
      <c r="Q131" s="577">
        <v>5677.7029443228348</v>
      </c>
      <c r="R131" s="577">
        <v>6126.5226596261227</v>
      </c>
      <c r="S131" s="578">
        <v>6572.3367191585185</v>
      </c>
      <c r="T131" s="270"/>
      <c r="U131" s="270"/>
      <c r="V131" s="270"/>
      <c r="W131" s="579">
        <v>5115.5414685095075</v>
      </c>
      <c r="X131" s="639"/>
      <c r="Y131" s="2"/>
    </row>
    <row r="132" spans="1:25">
      <c r="A132" s="2"/>
      <c r="B132" s="235" t="s">
        <v>184</v>
      </c>
      <c r="C132" s="270">
        <v>4601.8493370402039</v>
      </c>
      <c r="D132" s="270">
        <v>4810.7556449487429</v>
      </c>
      <c r="E132" s="270">
        <v>5033.9491281840665</v>
      </c>
      <c r="F132" s="270">
        <v>5305.6833286756819</v>
      </c>
      <c r="G132" s="270">
        <v>5647.2412800074017</v>
      </c>
      <c r="H132" s="270">
        <v>6076.5778876450877</v>
      </c>
      <c r="I132" s="270">
        <v>6517.9490933416846</v>
      </c>
      <c r="J132" s="270">
        <v>7019.7489297558041</v>
      </c>
      <c r="K132" s="270">
        <v>7486.0194700186221</v>
      </c>
      <c r="L132" s="270">
        <v>7787.1236240840099</v>
      </c>
      <c r="M132" s="270">
        <v>8262.8992689421848</v>
      </c>
      <c r="N132" s="270">
        <v>8837.8201217140468</v>
      </c>
      <c r="O132" s="270">
        <v>9421.5869531281223</v>
      </c>
      <c r="P132" s="577">
        <v>9979.517291975897</v>
      </c>
      <c r="Q132" s="577">
        <v>10537.212533474611</v>
      </c>
      <c r="R132" s="577">
        <v>11038.791640253083</v>
      </c>
      <c r="S132" s="578">
        <v>11612.06637022179</v>
      </c>
      <c r="T132" s="270"/>
      <c r="U132" s="270"/>
      <c r="V132" s="270"/>
      <c r="W132" s="579">
        <v>9599.292625920476</v>
      </c>
      <c r="X132" s="639"/>
      <c r="Y132" s="2"/>
    </row>
    <row r="133" spans="1:25">
      <c r="A133" s="2"/>
      <c r="B133" s="235" t="s">
        <v>97</v>
      </c>
      <c r="C133" s="270">
        <v>9395.774525484936</v>
      </c>
      <c r="D133" s="270">
        <v>9698.3261648770604</v>
      </c>
      <c r="E133" s="270">
        <v>10503.90051198445</v>
      </c>
      <c r="F133" s="270">
        <v>11498.631831874405</v>
      </c>
      <c r="G133" s="270">
        <v>12184.747338891626</v>
      </c>
      <c r="H133" s="270">
        <v>12956.363456414409</v>
      </c>
      <c r="I133" s="270">
        <v>13956.437565694747</v>
      </c>
      <c r="J133" s="270">
        <v>15459.681665809596</v>
      </c>
      <c r="K133" s="270">
        <v>15730.679169394207</v>
      </c>
      <c r="L133" s="270">
        <v>16031.717442881385</v>
      </c>
      <c r="M133" s="270">
        <v>17090.77464986037</v>
      </c>
      <c r="N133" s="270">
        <v>17876.188797086219</v>
      </c>
      <c r="O133" s="270">
        <v>16788.399147008611</v>
      </c>
      <c r="P133" s="577">
        <v>16521.262620244896</v>
      </c>
      <c r="Q133" s="577">
        <v>17329.121717663107</v>
      </c>
      <c r="R133" s="577">
        <v>17046.438892243797</v>
      </c>
      <c r="S133" s="588">
        <v>17555.324255807438</v>
      </c>
      <c r="T133" s="270"/>
      <c r="U133" s="270"/>
      <c r="V133" s="270"/>
      <c r="W133" s="579">
        <v>16532.724959085215</v>
      </c>
      <c r="X133" s="639" t="s">
        <v>540</v>
      </c>
      <c r="Y133" s="2"/>
    </row>
    <row r="134" spans="1:25">
      <c r="A134" s="2"/>
      <c r="B134" s="235" t="s">
        <v>154</v>
      </c>
      <c r="C134" s="270">
        <v>9651.6900761372744</v>
      </c>
      <c r="D134" s="270">
        <v>9813.4430636494581</v>
      </c>
      <c r="E134" s="270">
        <v>9020.7694902571457</v>
      </c>
      <c r="F134" s="270">
        <v>5989.8368226955681</v>
      </c>
      <c r="G134" s="270">
        <v>9239.3097057571467</v>
      </c>
      <c r="H134" s="270">
        <v>9701.2380563809093</v>
      </c>
      <c r="I134" s="270">
        <v>10740.835407320948</v>
      </c>
      <c r="J134" s="270">
        <v>10905.911958524703</v>
      </c>
      <c r="K134" s="270">
        <v>11736.738158475284</v>
      </c>
      <c r="L134" s="270">
        <v>11905.19640988774</v>
      </c>
      <c r="M134" s="270">
        <v>12460.337967071577</v>
      </c>
      <c r="N134" s="270">
        <v>13261.601451434741</v>
      </c>
      <c r="O134" s="270">
        <v>14895.391981472103</v>
      </c>
      <c r="P134" s="577">
        <v>15603.907246608018</v>
      </c>
      <c r="Q134" s="577">
        <v>15481.380285514975</v>
      </c>
      <c r="R134" s="577">
        <v>15895.226625777885</v>
      </c>
      <c r="S134" s="578">
        <v>17353.479239128261</v>
      </c>
      <c r="T134" s="270"/>
      <c r="U134" s="270"/>
      <c r="V134" s="270"/>
      <c r="W134" s="579">
        <v>14569.541248118141</v>
      </c>
      <c r="X134" s="639" t="s">
        <v>496</v>
      </c>
      <c r="Y134" s="2"/>
    </row>
    <row r="135" spans="1:25">
      <c r="A135" s="2"/>
      <c r="B135" s="235" t="s">
        <v>67</v>
      </c>
      <c r="C135" s="270">
        <v>30155.269317423634</v>
      </c>
      <c r="D135" s="270">
        <v>32615.95380707151</v>
      </c>
      <c r="E135" s="270">
        <v>35209.844821568171</v>
      </c>
      <c r="F135" s="270">
        <v>36235.846906230712</v>
      </c>
      <c r="G135" s="270">
        <v>38696.59078423529</v>
      </c>
      <c r="H135" s="270">
        <v>40444.613219874926</v>
      </c>
      <c r="I135" s="270">
        <v>44246.444997297338</v>
      </c>
      <c r="J135" s="270">
        <v>46763.042601231449</v>
      </c>
      <c r="K135" s="270">
        <v>44264.430190173109</v>
      </c>
      <c r="L135" s="270">
        <v>41567.211924044837</v>
      </c>
      <c r="M135" s="270">
        <v>43221.45984196473</v>
      </c>
      <c r="N135" s="270">
        <v>45477.010902477625</v>
      </c>
      <c r="O135" s="270">
        <v>46552.980124606256</v>
      </c>
      <c r="P135" s="577">
        <v>48310.047003768203</v>
      </c>
      <c r="Q135" s="577">
        <v>51265.647880319477</v>
      </c>
      <c r="R135" s="577">
        <v>67974.163291395351</v>
      </c>
      <c r="S135" s="578">
        <v>68882.878339308081</v>
      </c>
      <c r="T135" s="270"/>
      <c r="U135" s="270"/>
      <c r="V135" s="270"/>
      <c r="W135" s="579">
        <v>52577.31285110223</v>
      </c>
      <c r="X135" s="639" t="s">
        <v>539</v>
      </c>
      <c r="Y135" s="2"/>
    </row>
    <row r="136" spans="1:25">
      <c r="A136" s="2"/>
      <c r="B136" s="235" t="s">
        <v>77</v>
      </c>
      <c r="C136" s="270">
        <v>24941.91939429237</v>
      </c>
      <c r="D136" s="270">
        <v>24948.619897032619</v>
      </c>
      <c r="E136" s="270">
        <v>25218.396253138137</v>
      </c>
      <c r="F136" s="270">
        <v>23788.008872331971</v>
      </c>
      <c r="G136" s="270">
        <v>25222.885425221528</v>
      </c>
      <c r="H136" s="270">
        <v>24885.2184925703</v>
      </c>
      <c r="I136" s="270">
        <v>25775.114251586569</v>
      </c>
      <c r="J136" s="270">
        <v>27623.893334369131</v>
      </c>
      <c r="K136" s="270">
        <v>27516.229919656405</v>
      </c>
      <c r="L136" s="270">
        <v>27578.42910917765</v>
      </c>
      <c r="M136" s="270">
        <v>28856.102738210455</v>
      </c>
      <c r="N136" s="270">
        <v>30528.747720549651</v>
      </c>
      <c r="O136" s="270">
        <v>31750.630006241547</v>
      </c>
      <c r="P136" s="577">
        <v>34225.290353767974</v>
      </c>
      <c r="Q136" s="577">
        <v>34929.315565530123</v>
      </c>
      <c r="R136" s="577">
        <v>36545.69896265016</v>
      </c>
      <c r="S136" s="578">
        <v>37901.346968742</v>
      </c>
      <c r="T136" s="270"/>
      <c r="U136" s="270"/>
      <c r="V136" s="270"/>
      <c r="W136" s="579">
        <v>32942.925981509965</v>
      </c>
      <c r="X136" s="639" t="s">
        <v>540</v>
      </c>
      <c r="Y136" s="2"/>
    </row>
    <row r="137" spans="1:25">
      <c r="A137" s="2"/>
      <c r="B137" s="235" t="s">
        <v>105</v>
      </c>
      <c r="C137" s="270">
        <v>27006.397718577355</v>
      </c>
      <c r="D137" s="270">
        <v>27996.731184207136</v>
      </c>
      <c r="E137" s="270">
        <v>28641.55892459584</v>
      </c>
      <c r="F137" s="270">
        <v>29079.550615172833</v>
      </c>
      <c r="G137" s="270">
        <v>29468.15936758235</v>
      </c>
      <c r="H137" s="270">
        <v>30051.772516381159</v>
      </c>
      <c r="I137" s="270">
        <v>32350.577840977341</v>
      </c>
      <c r="J137" s="270">
        <v>33983.151821417894</v>
      </c>
      <c r="K137" s="270">
        <v>35402.917546826262</v>
      </c>
      <c r="L137" s="270">
        <v>34549.276088436185</v>
      </c>
      <c r="M137" s="270">
        <v>35075.753203653614</v>
      </c>
      <c r="N137" s="270">
        <v>36347.343350773546</v>
      </c>
      <c r="O137" s="270">
        <v>36237.109639305214</v>
      </c>
      <c r="P137" s="577">
        <v>36131.131247698162</v>
      </c>
      <c r="Q137" s="577">
        <v>36294.071933899642</v>
      </c>
      <c r="R137" s="577">
        <v>37255.170006997389</v>
      </c>
      <c r="S137" s="578">
        <v>38160.673585795288</v>
      </c>
      <c r="T137" s="270"/>
      <c r="U137" s="270"/>
      <c r="V137" s="270"/>
      <c r="W137" s="579">
        <v>35918.754673101219</v>
      </c>
      <c r="X137" s="639" t="s">
        <v>540</v>
      </c>
      <c r="Y137" s="2"/>
    </row>
    <row r="138" spans="1:25">
      <c r="A138" s="2"/>
      <c r="B138" s="235" t="s">
        <v>186</v>
      </c>
      <c r="C138" s="270">
        <v>6286.9215580719538</v>
      </c>
      <c r="D138" s="270">
        <v>6467.6318003298702</v>
      </c>
      <c r="E138" s="270">
        <v>6652.2682073611513</v>
      </c>
      <c r="F138" s="270">
        <v>6989.4244402251679</v>
      </c>
      <c r="G138" s="270">
        <v>7233.3033076221354</v>
      </c>
      <c r="H138" s="270">
        <v>7489.1495017877451</v>
      </c>
      <c r="I138" s="270">
        <v>7898.1183793746404</v>
      </c>
      <c r="J138" s="270">
        <v>8179.4152632122368</v>
      </c>
      <c r="K138" s="270">
        <v>8228.632436539332</v>
      </c>
      <c r="L138" s="270">
        <v>7892.3951964704038</v>
      </c>
      <c r="M138" s="270">
        <v>7834.7540337265555</v>
      </c>
      <c r="N138" s="270">
        <v>8099.4624879057719</v>
      </c>
      <c r="O138" s="270">
        <v>8164.1768354148153</v>
      </c>
      <c r="P138" s="577">
        <v>8306.1912327960763</v>
      </c>
      <c r="Q138" s="577">
        <v>8483.0516653220475</v>
      </c>
      <c r="R138" s="577">
        <v>8630.0738552857256</v>
      </c>
      <c r="S138" s="578">
        <v>8834.8190844254223</v>
      </c>
      <c r="T138" s="270"/>
      <c r="U138" s="270"/>
      <c r="V138" s="270"/>
      <c r="W138" s="579">
        <v>8287.8106241440692</v>
      </c>
      <c r="X138" s="639" t="s">
        <v>540</v>
      </c>
      <c r="Y138" s="2"/>
    </row>
    <row r="139" spans="1:25">
      <c r="A139" s="2"/>
      <c r="B139" s="235" t="s">
        <v>73</v>
      </c>
      <c r="C139" s="270">
        <v>26795.207427393594</v>
      </c>
      <c r="D139" s="270">
        <v>27476.915534809134</v>
      </c>
      <c r="E139" s="270">
        <v>28160.10761469393</v>
      </c>
      <c r="F139" s="270">
        <v>28867.922782830534</v>
      </c>
      <c r="G139" s="270">
        <v>30382.789173557412</v>
      </c>
      <c r="H139" s="270">
        <v>31663.453098977159</v>
      </c>
      <c r="I139" s="270">
        <v>33057.589610688105</v>
      </c>
      <c r="J139" s="270">
        <v>34529.133364801579</v>
      </c>
      <c r="K139" s="270">
        <v>34798.765897727098</v>
      </c>
      <c r="L139" s="270">
        <v>33099.270356522778</v>
      </c>
      <c r="M139" s="270">
        <v>34996.324462531571</v>
      </c>
      <c r="N139" s="270">
        <v>35774.696712955883</v>
      </c>
      <c r="O139" s="270">
        <v>37191.385945625829</v>
      </c>
      <c r="P139" s="577">
        <v>38974.079488612726</v>
      </c>
      <c r="Q139" s="577">
        <v>39386.908818520518</v>
      </c>
      <c r="R139" s="577">
        <v>40686.024385594785</v>
      </c>
      <c r="S139" s="578">
        <v>41469.854706881975</v>
      </c>
      <c r="T139" s="270"/>
      <c r="U139" s="270"/>
      <c r="V139" s="270"/>
      <c r="W139" s="579">
        <v>37794.279642934947</v>
      </c>
      <c r="X139" s="639"/>
      <c r="Y139" s="2"/>
    </row>
    <row r="140" spans="1:25">
      <c r="A140" s="2"/>
      <c r="B140" s="235" t="s">
        <v>166</v>
      </c>
      <c r="C140" s="270">
        <v>5734.6199203189308</v>
      </c>
      <c r="D140" s="270">
        <v>6066.9107769816383</v>
      </c>
      <c r="E140" s="270">
        <v>6400.517781755856</v>
      </c>
      <c r="F140" s="270">
        <v>6662.0898548282066</v>
      </c>
      <c r="G140" s="270">
        <v>7245.3620162806237</v>
      </c>
      <c r="H140" s="270">
        <v>7835.06216544566</v>
      </c>
      <c r="I140" s="270">
        <v>8405.5730246082549</v>
      </c>
      <c r="J140" s="270">
        <v>8944.4589776951907</v>
      </c>
      <c r="K140" s="270">
        <v>9332.511212897989</v>
      </c>
      <c r="L140" s="270">
        <v>9436.6454248636164</v>
      </c>
      <c r="M140" s="270">
        <v>9281.1161350149578</v>
      </c>
      <c r="N140" s="270">
        <v>9214.2066240569566</v>
      </c>
      <c r="O140" s="270">
        <v>9129.3197941427552</v>
      </c>
      <c r="P140" s="577">
        <v>9062.0101758863693</v>
      </c>
      <c r="Q140" s="577">
        <v>9082.5440322595987</v>
      </c>
      <c r="R140" s="577">
        <v>9040.6419801641769</v>
      </c>
      <c r="S140" s="578">
        <v>9050.0719639339713</v>
      </c>
      <c r="T140" s="270"/>
      <c r="U140" s="270"/>
      <c r="V140" s="270"/>
      <c r="W140" s="579">
        <v>8960.7102784842555</v>
      </c>
      <c r="X140" s="639" t="s">
        <v>540</v>
      </c>
      <c r="Y140" s="2"/>
    </row>
    <row r="141" spans="1:25">
      <c r="A141" s="2"/>
      <c r="B141" s="235" t="s">
        <v>75</v>
      </c>
      <c r="C141" s="270">
        <v>7887.8929838762469</v>
      </c>
      <c r="D141" s="270">
        <v>9172.3691776923497</v>
      </c>
      <c r="E141" s="270">
        <v>10225.445902992307</v>
      </c>
      <c r="F141" s="270">
        <v>11360.99333433167</v>
      </c>
      <c r="G141" s="270">
        <v>12705.433853950031</v>
      </c>
      <c r="H141" s="270">
        <v>14259.018698842947</v>
      </c>
      <c r="I141" s="270">
        <v>16098.510908807833</v>
      </c>
      <c r="J141" s="270">
        <v>17793.147879450004</v>
      </c>
      <c r="K141" s="270">
        <v>18513.925412198889</v>
      </c>
      <c r="L141" s="270">
        <v>18387.201905693346</v>
      </c>
      <c r="M141" s="270">
        <v>19690.384970020663</v>
      </c>
      <c r="N141" s="270">
        <v>21277.706370881828</v>
      </c>
      <c r="O141" s="270">
        <v>22392.203671671836</v>
      </c>
      <c r="P141" s="577">
        <v>23773.819330191902</v>
      </c>
      <c r="Q141" s="577">
        <v>24845.454137151315</v>
      </c>
      <c r="R141" s="577">
        <v>25044.878009213069</v>
      </c>
      <c r="S141" s="578">
        <v>25263.810242380801</v>
      </c>
      <c r="T141" s="270"/>
      <c r="U141" s="270"/>
      <c r="V141" s="270"/>
      <c r="W141" s="579">
        <v>22293.122473839805</v>
      </c>
      <c r="X141" s="639"/>
      <c r="Y141" s="2"/>
    </row>
    <row r="142" spans="1:25">
      <c r="A142" s="2"/>
      <c r="B142" s="235" t="s">
        <v>254</v>
      </c>
      <c r="C142" s="270">
        <v>1689.9514677989946</v>
      </c>
      <c r="D142" s="270">
        <v>1745.4588469853716</v>
      </c>
      <c r="E142" s="270">
        <v>1734.0611048995022</v>
      </c>
      <c r="F142" s="270">
        <v>1771.6007200133308</v>
      </c>
      <c r="G142" s="270">
        <v>1861.7325313377808</v>
      </c>
      <c r="H142" s="270">
        <v>1980.1891802458238</v>
      </c>
      <c r="I142" s="270">
        <v>2114.2597434373574</v>
      </c>
      <c r="J142" s="270">
        <v>2256.2678899042862</v>
      </c>
      <c r="K142" s="270">
        <v>2243.2883944726714</v>
      </c>
      <c r="L142" s="270">
        <v>2271.887012011317</v>
      </c>
      <c r="M142" s="270">
        <v>2425.7606173058384</v>
      </c>
      <c r="N142" s="270">
        <v>2556.8709160094058</v>
      </c>
      <c r="O142" s="270">
        <v>2650.4433280826261</v>
      </c>
      <c r="P142" s="577">
        <v>2776.5265665772017</v>
      </c>
      <c r="Q142" s="577">
        <v>2900.027156237139</v>
      </c>
      <c r="R142" s="577">
        <v>3019.1936249759456</v>
      </c>
      <c r="S142" s="578">
        <v>3155.9404101996965</v>
      </c>
      <c r="T142" s="270"/>
      <c r="U142" s="270"/>
      <c r="V142" s="270"/>
      <c r="W142" s="579">
        <v>2709.2774186477818</v>
      </c>
      <c r="X142" s="639"/>
      <c r="Y142" s="2"/>
    </row>
    <row r="143" spans="1:25">
      <c r="A143" s="2"/>
      <c r="B143" s="235" t="s">
        <v>397</v>
      </c>
      <c r="C143" s="270">
        <v>1590.9087869291945</v>
      </c>
      <c r="D143" s="270">
        <v>1576.1217955077477</v>
      </c>
      <c r="E143" s="270">
        <v>1632.6896459791451</v>
      </c>
      <c r="F143" s="270">
        <v>1669.000138682524</v>
      </c>
      <c r="G143" s="270">
        <v>1656.2647980577476</v>
      </c>
      <c r="H143" s="270">
        <v>1759.5582596078268</v>
      </c>
      <c r="I143" s="270">
        <v>1748.3013926776066</v>
      </c>
      <c r="J143" s="270">
        <v>1795.2911307942859</v>
      </c>
      <c r="K143" s="270">
        <v>1757.8325841248</v>
      </c>
      <c r="L143" s="270">
        <v>1738.7255164338053</v>
      </c>
      <c r="M143" s="270">
        <v>1696.5119743092744</v>
      </c>
      <c r="N143" s="270">
        <v>1706.4809532381023</v>
      </c>
      <c r="O143" s="270">
        <v>1794.5184079945313</v>
      </c>
      <c r="P143" s="577">
        <v>1894.7790742304539</v>
      </c>
      <c r="Q143" s="577">
        <v>1940.7725040846658</v>
      </c>
      <c r="R143" s="577">
        <v>1995.0515358588511</v>
      </c>
      <c r="S143" s="578">
        <v>2047.2316107273377</v>
      </c>
      <c r="T143" s="270"/>
      <c r="U143" s="270"/>
      <c r="V143" s="270"/>
      <c r="W143" s="579">
        <v>1873.5931966361004</v>
      </c>
      <c r="X143" s="639" t="s">
        <v>539</v>
      </c>
      <c r="Y143" s="2"/>
    </row>
    <row r="144" spans="1:25">
      <c r="A144" s="2"/>
      <c r="B144" s="235" t="s">
        <v>35</v>
      </c>
      <c r="C144" s="270">
        <v>55420.722652007134</v>
      </c>
      <c r="D144" s="270">
        <v>55510.355752065065</v>
      </c>
      <c r="E144" s="270">
        <v>57119.745854981891</v>
      </c>
      <c r="F144" s="270">
        <v>67552.427412755307</v>
      </c>
      <c r="G144" s="270">
        <v>75528.223525721041</v>
      </c>
      <c r="H144" s="270">
        <v>83224.574878504427</v>
      </c>
      <c r="I144" s="270">
        <v>88328.01606710894</v>
      </c>
      <c r="J144" s="270">
        <v>91268.607227896529</v>
      </c>
      <c r="K144" s="270">
        <v>90011.782167503887</v>
      </c>
      <c r="L144" s="270">
        <v>79296.864741363592</v>
      </c>
      <c r="M144" s="270">
        <v>73682.868377923063</v>
      </c>
      <c r="N144" s="270">
        <v>77459.538305676135</v>
      </c>
      <c r="O144" s="270">
        <v>79047.763871203948</v>
      </c>
      <c r="P144" s="577">
        <v>76667.706332770773</v>
      </c>
      <c r="Q144" s="577">
        <v>74613.953854687396</v>
      </c>
      <c r="R144" s="577">
        <v>73817.075278547316</v>
      </c>
      <c r="S144" s="588">
        <v>76020.727867090041</v>
      </c>
      <c r="T144" s="270"/>
      <c r="U144" s="270"/>
      <c r="V144" s="270"/>
      <c r="W144" s="579">
        <v>76908.74598956386</v>
      </c>
      <c r="X144" s="639"/>
      <c r="Y144" s="2"/>
    </row>
    <row r="145" spans="1:25">
      <c r="A145" s="2"/>
      <c r="B145" s="235" t="s">
        <v>255</v>
      </c>
      <c r="C145" s="270">
        <v>1644.3119751255417</v>
      </c>
      <c r="D145" s="270">
        <v>1754.55434080131</v>
      </c>
      <c r="E145" s="270">
        <v>1764.9051607386109</v>
      </c>
      <c r="F145" s="270">
        <v>1906.5562609752496</v>
      </c>
      <c r="G145" s="270">
        <v>2071.4174920637447</v>
      </c>
      <c r="H145" s="270">
        <v>2110.3779356751738</v>
      </c>
      <c r="I145" s="270">
        <v>2218.727933795451</v>
      </c>
      <c r="J145" s="270">
        <v>2448.8991993799823</v>
      </c>
      <c r="K145" s="270">
        <v>2681.1221868103044</v>
      </c>
      <c r="L145" s="270">
        <v>2746.1026550484485</v>
      </c>
      <c r="M145" s="270">
        <v>2733.7293371856554</v>
      </c>
      <c r="N145" s="270">
        <v>2920.6032099095019</v>
      </c>
      <c r="O145" s="270">
        <v>2922.7028732003782</v>
      </c>
      <c r="P145" s="577">
        <v>3229.3493485652803</v>
      </c>
      <c r="Q145" s="577">
        <v>3351.5286705766589</v>
      </c>
      <c r="R145" s="577">
        <v>3447.1715483696303</v>
      </c>
      <c r="S145" s="578">
        <v>3551.1527042381967</v>
      </c>
      <c r="T145" s="270"/>
      <c r="U145" s="270"/>
      <c r="V145" s="270"/>
      <c r="W145" s="579">
        <v>3077.7713255305521</v>
      </c>
      <c r="X145" s="639" t="s">
        <v>540</v>
      </c>
      <c r="Y145" s="2"/>
    </row>
    <row r="146" spans="1:25">
      <c r="A146" s="2"/>
      <c r="B146" s="235" t="s">
        <v>256</v>
      </c>
      <c r="C146" s="270">
        <v>1859.8521746311164</v>
      </c>
      <c r="D146" s="270">
        <v>1979.9642092699073</v>
      </c>
      <c r="E146" s="270">
        <v>2097.3116732692324</v>
      </c>
      <c r="F146" s="270">
        <v>2235.4142411850407</v>
      </c>
      <c r="G146" s="270">
        <v>2406.2756539554548</v>
      </c>
      <c r="H146" s="270">
        <v>2618.8900511263982</v>
      </c>
      <c r="I146" s="270">
        <v>2884.2288917857254</v>
      </c>
      <c r="J146" s="270">
        <v>3132.1513771699592</v>
      </c>
      <c r="K146" s="270">
        <v>3385.2237410783141</v>
      </c>
      <c r="L146" s="270">
        <v>3607.301320285882</v>
      </c>
      <c r="M146" s="270">
        <v>3902.9213563415847</v>
      </c>
      <c r="N146" s="270">
        <v>4244.4591911908528</v>
      </c>
      <c r="O146" s="270">
        <v>4610.135785974172</v>
      </c>
      <c r="P146" s="577">
        <v>4998.6579011444828</v>
      </c>
      <c r="Q146" s="577">
        <v>5407.3983421235962</v>
      </c>
      <c r="R146" s="577">
        <v>5785.9314301353152</v>
      </c>
      <c r="S146" s="578">
        <v>6186.0841619274343</v>
      </c>
      <c r="T146" s="270"/>
      <c r="U146" s="270"/>
      <c r="V146" s="270"/>
      <c r="W146" s="579">
        <v>4808.8903814212645</v>
      </c>
      <c r="X146" s="639" t="s">
        <v>540</v>
      </c>
      <c r="Y146" s="2"/>
    </row>
    <row r="147" spans="1:25">
      <c r="A147" s="2"/>
      <c r="B147" s="235" t="s">
        <v>257</v>
      </c>
      <c r="C147" s="270">
        <v>8013.1129404184812</v>
      </c>
      <c r="D147" s="270">
        <v>9055.8887039773927</v>
      </c>
      <c r="E147" s="270">
        <v>10070.057262339571</v>
      </c>
      <c r="F147" s="270">
        <v>11025.958856025505</v>
      </c>
      <c r="G147" s="270">
        <v>12223.021213549888</v>
      </c>
      <c r="H147" s="270">
        <v>13847.596666387959</v>
      </c>
      <c r="I147" s="270">
        <v>15761.599607922253</v>
      </c>
      <c r="J147" s="270">
        <v>18122.173999761828</v>
      </c>
      <c r="K147" s="270">
        <v>19432.259201025605</v>
      </c>
      <c r="L147" s="270">
        <v>16889.036510263599</v>
      </c>
      <c r="M147" s="270">
        <v>17592.627927121925</v>
      </c>
      <c r="N147" s="270">
        <v>19773.243532882261</v>
      </c>
      <c r="O147" s="270">
        <v>21252.717897707895</v>
      </c>
      <c r="P147" s="577">
        <v>22696.811216879818</v>
      </c>
      <c r="Q147" s="577">
        <v>23907.649584160692</v>
      </c>
      <c r="R147" s="577">
        <v>24919.478842445729</v>
      </c>
      <c r="S147" s="578">
        <v>26031.004419113124</v>
      </c>
      <c r="T147" s="270"/>
      <c r="U147" s="270"/>
      <c r="V147" s="270"/>
      <c r="W147" s="579">
        <v>21750.492166899512</v>
      </c>
      <c r="X147" s="639"/>
      <c r="Y147" s="2"/>
    </row>
    <row r="148" spans="1:25">
      <c r="A148" s="2"/>
      <c r="B148" s="235" t="s">
        <v>152</v>
      </c>
      <c r="C148" s="270">
        <v>9936.114576068192</v>
      </c>
      <c r="D148" s="270">
        <v>10164.836659345847</v>
      </c>
      <c r="E148" s="270">
        <v>10179.56429323241</v>
      </c>
      <c r="F148" s="270">
        <v>10199.933409552365</v>
      </c>
      <c r="G148" s="270">
        <v>10635.287060418923</v>
      </c>
      <c r="H148" s="270">
        <v>10927.848949846819</v>
      </c>
      <c r="I148" s="270">
        <v>11240.141706215885</v>
      </c>
      <c r="J148" s="270">
        <v>12528.240895721246</v>
      </c>
      <c r="K148" s="270">
        <v>13856.422970588987</v>
      </c>
      <c r="L148" s="270">
        <v>15134.800346345948</v>
      </c>
      <c r="M148" s="270">
        <v>15951.956532709959</v>
      </c>
      <c r="N148" s="270">
        <v>15694.965656936516</v>
      </c>
      <c r="O148" s="270">
        <v>15245.760165845331</v>
      </c>
      <c r="P148" s="577">
        <v>14565.737600806193</v>
      </c>
      <c r="Q148" s="577">
        <v>14212.085454882752</v>
      </c>
      <c r="R148" s="577">
        <v>13934.505382923069</v>
      </c>
      <c r="S148" s="578">
        <v>13995.652245896539</v>
      </c>
      <c r="T148" s="270"/>
      <c r="U148" s="270"/>
      <c r="V148" s="270"/>
      <c r="W148" s="579">
        <v>14173.925914117441</v>
      </c>
      <c r="X148" s="639" t="s">
        <v>496</v>
      </c>
      <c r="Y148" s="2"/>
    </row>
    <row r="149" spans="1:25">
      <c r="A149" s="2"/>
      <c r="B149" s="235" t="s">
        <v>258</v>
      </c>
      <c r="C149" s="270">
        <v>664.77666666229823</v>
      </c>
      <c r="D149" s="270">
        <v>674.83012446723239</v>
      </c>
      <c r="E149" s="270">
        <v>694.32101609514484</v>
      </c>
      <c r="F149" s="270">
        <v>486.2156544570563</v>
      </c>
      <c r="G149" s="270">
        <v>502.96409362342672</v>
      </c>
      <c r="H149" s="270">
        <v>532.354094650516</v>
      </c>
      <c r="I149" s="270">
        <v>572.71629847772749</v>
      </c>
      <c r="J149" s="270">
        <v>618.88619875194843</v>
      </c>
      <c r="K149" s="270">
        <v>648.4267409907153</v>
      </c>
      <c r="L149" s="270">
        <v>661.1688638619072</v>
      </c>
      <c r="M149" s="270">
        <v>685.50068606256184</v>
      </c>
      <c r="N149" s="270">
        <v>734.32627375303491</v>
      </c>
      <c r="O149" s="270">
        <v>786.12432159373952</v>
      </c>
      <c r="P149" s="577">
        <v>847.13202975616298</v>
      </c>
      <c r="Q149" s="577">
        <v>847.68859416251485</v>
      </c>
      <c r="R149" s="577">
        <v>836.07557119809553</v>
      </c>
      <c r="S149" s="578">
        <v>812.8867372284725</v>
      </c>
      <c r="T149" s="270"/>
      <c r="U149" s="270"/>
      <c r="V149" s="270"/>
      <c r="W149" s="579">
        <v>776.05276877442475</v>
      </c>
      <c r="X149" s="639" t="s">
        <v>540</v>
      </c>
      <c r="Y149" s="2"/>
    </row>
    <row r="150" spans="1:25">
      <c r="A150" s="2"/>
      <c r="B150" s="235" t="s">
        <v>103</v>
      </c>
      <c r="C150" s="270">
        <v>17375.646481747277</v>
      </c>
      <c r="D150" s="270">
        <v>17186.163880129428</v>
      </c>
      <c r="E150" s="270">
        <v>17010.81358341251</v>
      </c>
      <c r="F150" s="270">
        <v>19299.516457010366</v>
      </c>
      <c r="G150" s="270">
        <v>20392.476154171232</v>
      </c>
      <c r="H150" s="270">
        <v>23189.827240651663</v>
      </c>
      <c r="I150" s="270">
        <v>25071.94434190277</v>
      </c>
      <c r="J150" s="270">
        <v>26966.496200254369</v>
      </c>
      <c r="K150" s="270">
        <v>27843.125644936834</v>
      </c>
      <c r="L150" s="270">
        <v>27523.817456675235</v>
      </c>
      <c r="M150" s="270">
        <v>29030.843382213468</v>
      </c>
      <c r="N150" s="270">
        <v>11192.790638843102</v>
      </c>
      <c r="O150" s="581">
        <v>11630.536714282272</v>
      </c>
      <c r="P150" s="587">
        <v>12112.274632275214</v>
      </c>
      <c r="Q150" s="587">
        <v>12585.815113483233</v>
      </c>
      <c r="R150" s="587">
        <v>12950.356248208936</v>
      </c>
      <c r="S150" s="588">
        <v>13336.961731577494</v>
      </c>
      <c r="T150" s="270"/>
      <c r="U150" s="270"/>
      <c r="V150" s="270"/>
      <c r="W150" s="579">
        <v>15617.355878248656</v>
      </c>
      <c r="X150" s="639" t="s">
        <v>496</v>
      </c>
      <c r="Y150" s="2"/>
    </row>
    <row r="151" spans="1:25">
      <c r="A151" s="2"/>
      <c r="B151" s="235" t="s">
        <v>208</v>
      </c>
      <c r="C151" s="270">
        <v>8451.1073093425512</v>
      </c>
      <c r="D151" s="270">
        <v>9473.3250680786314</v>
      </c>
      <c r="E151" s="270">
        <v>10494.406158207714</v>
      </c>
      <c r="F151" s="270">
        <v>12066.981937019133</v>
      </c>
      <c r="G151" s="270">
        <v>13040.664719723427</v>
      </c>
      <c r="H151" s="270">
        <v>14526.104211691327</v>
      </c>
      <c r="I151" s="270">
        <v>16494.011449115929</v>
      </c>
      <c r="J151" s="270">
        <v>19088.061259374186</v>
      </c>
      <c r="K151" s="270">
        <v>20744.078292246366</v>
      </c>
      <c r="L151" s="270">
        <v>18164.396290924411</v>
      </c>
      <c r="M151" s="270">
        <v>20129.688034173447</v>
      </c>
      <c r="N151" s="270">
        <v>22854.210069686116</v>
      </c>
      <c r="O151" s="270">
        <v>24657.878979579276</v>
      </c>
      <c r="P151" s="577">
        <v>26717.075011789599</v>
      </c>
      <c r="Q151" s="577">
        <v>28179.234713150192</v>
      </c>
      <c r="R151" s="577">
        <v>28936.273634063276</v>
      </c>
      <c r="S151" s="578">
        <v>29966.127071320443</v>
      </c>
      <c r="T151" s="270"/>
      <c r="U151" s="270"/>
      <c r="V151" s="270"/>
      <c r="W151" s="579">
        <v>25003.203094136657</v>
      </c>
      <c r="X151" s="639" t="s">
        <v>496</v>
      </c>
      <c r="Y151" s="2"/>
    </row>
    <row r="152" spans="1:25">
      <c r="A152" s="2"/>
      <c r="B152" s="235" t="s">
        <v>39</v>
      </c>
      <c r="C152" s="270">
        <v>55306.307354671626</v>
      </c>
      <c r="D152" s="270">
        <v>56023.165323801084</v>
      </c>
      <c r="E152" s="270">
        <v>58771.509273179632</v>
      </c>
      <c r="F152" s="270">
        <v>60035.755472671757</v>
      </c>
      <c r="G152" s="270">
        <v>64096.864482261706</v>
      </c>
      <c r="H152" s="270">
        <v>68220.064481857364</v>
      </c>
      <c r="I152" s="270">
        <v>77996.242775426552</v>
      </c>
      <c r="J152" s="270">
        <v>83948.786547822907</v>
      </c>
      <c r="K152" s="270">
        <v>86693.895122086222</v>
      </c>
      <c r="L152" s="270">
        <v>82362.309453205598</v>
      </c>
      <c r="M152" s="270">
        <v>85779.082403204826</v>
      </c>
      <c r="N152" s="270">
        <v>92005.016836144394</v>
      </c>
      <c r="O152" s="270">
        <v>91622.177416938765</v>
      </c>
      <c r="P152" s="577">
        <v>95697.10157245041</v>
      </c>
      <c r="Q152" s="577">
        <v>101831.75121810364</v>
      </c>
      <c r="R152" s="577">
        <v>104206.10868724047</v>
      </c>
      <c r="S152" s="578">
        <v>105881.76046881851</v>
      </c>
      <c r="T152" s="270"/>
      <c r="U152" s="270"/>
      <c r="V152" s="270"/>
      <c r="W152" s="579">
        <v>94360.880759476146</v>
      </c>
      <c r="X152" s="639" t="s">
        <v>540</v>
      </c>
      <c r="Y152" s="2"/>
    </row>
    <row r="153" spans="1:25">
      <c r="A153" s="2"/>
      <c r="B153" s="235" t="s">
        <v>176</v>
      </c>
      <c r="C153" s="270">
        <v>6122.3379974399431</v>
      </c>
      <c r="D153" s="270">
        <v>6042.6872637182314</v>
      </c>
      <c r="E153" s="270">
        <v>6305.4077686068667</v>
      </c>
      <c r="F153" s="270">
        <v>6502.2704436164913</v>
      </c>
      <c r="G153" s="270">
        <v>7085.0960644944735</v>
      </c>
      <c r="H153" s="270">
        <v>7759.6971725481862</v>
      </c>
      <c r="I153" s="270">
        <v>8589.7038768778657</v>
      </c>
      <c r="J153" s="270">
        <v>9239.2581572025883</v>
      </c>
      <c r="K153" s="270">
        <v>10417.700708099672</v>
      </c>
      <c r="L153" s="270">
        <v>10925.310148265893</v>
      </c>
      <c r="M153" s="270">
        <v>11295.641821116782</v>
      </c>
      <c r="N153" s="270">
        <v>11611.750723348163</v>
      </c>
      <c r="O153" s="270">
        <v>11841.037065722279</v>
      </c>
      <c r="P153" s="577">
        <v>12666.97732812864</v>
      </c>
      <c r="Q153" s="577">
        <v>13516.360046811616</v>
      </c>
      <c r="R153" s="577">
        <v>14022.772877442476</v>
      </c>
      <c r="S153" s="578">
        <v>15121.251650071896</v>
      </c>
      <c r="T153" s="270"/>
      <c r="U153" s="270"/>
      <c r="V153" s="270"/>
      <c r="W153" s="579">
        <v>12396.277807627752</v>
      </c>
      <c r="X153" s="639"/>
      <c r="Y153" s="2"/>
    </row>
    <row r="154" spans="1:25">
      <c r="A154" s="2"/>
      <c r="B154" s="235" t="s">
        <v>259</v>
      </c>
      <c r="C154" s="270">
        <v>1144.5788534271799</v>
      </c>
      <c r="D154" s="270">
        <v>1203.3970659745269</v>
      </c>
      <c r="E154" s="270">
        <v>1034.9246250041601</v>
      </c>
      <c r="F154" s="270">
        <v>1124.3735072165746</v>
      </c>
      <c r="G154" s="270">
        <v>1180.2426066111266</v>
      </c>
      <c r="H154" s="270">
        <v>1237.2011118129969</v>
      </c>
      <c r="I154" s="270">
        <v>1300.7041212750919</v>
      </c>
      <c r="J154" s="270">
        <v>1378.264189622399</v>
      </c>
      <c r="K154" s="270">
        <v>1463.0948120363748</v>
      </c>
      <c r="L154" s="270">
        <v>1375.6384266058512</v>
      </c>
      <c r="M154" s="270">
        <v>1357.6545626780783</v>
      </c>
      <c r="N154" s="270">
        <v>1367.543082142945</v>
      </c>
      <c r="O154" s="270">
        <v>1396.2038845318868</v>
      </c>
      <c r="P154" s="577">
        <v>1411.9180291120085</v>
      </c>
      <c r="Q154" s="577">
        <v>1445.2811950817693</v>
      </c>
      <c r="R154" s="577">
        <v>1465.4235446808614</v>
      </c>
      <c r="S154" s="578">
        <v>1506.0093447895811</v>
      </c>
      <c r="T154" s="270"/>
      <c r="U154" s="270"/>
      <c r="V154" s="270"/>
      <c r="W154" s="579">
        <v>1414.2518214368793</v>
      </c>
      <c r="X154" s="639"/>
      <c r="Y154" s="2"/>
    </row>
    <row r="155" spans="1:25">
      <c r="A155" s="2"/>
      <c r="B155" s="235" t="s">
        <v>260</v>
      </c>
      <c r="C155" s="270">
        <v>686.38257641888151</v>
      </c>
      <c r="D155" s="270">
        <v>648.86481291909445</v>
      </c>
      <c r="E155" s="270">
        <v>652.29879273014581</v>
      </c>
      <c r="F155" s="270">
        <v>684.85436876904885</v>
      </c>
      <c r="G155" s="270">
        <v>721.96967868215722</v>
      </c>
      <c r="H155" s="270">
        <v>748.09587638821438</v>
      </c>
      <c r="I155" s="270">
        <v>783.90166779693141</v>
      </c>
      <c r="J155" s="270">
        <v>855.78507265277005</v>
      </c>
      <c r="K155" s="270">
        <v>910.91739885414256</v>
      </c>
      <c r="L155" s="270">
        <v>964.31493808774474</v>
      </c>
      <c r="M155" s="270">
        <v>1012.067457903713</v>
      </c>
      <c r="N155" s="270">
        <v>1051.1859961966197</v>
      </c>
      <c r="O155" s="270">
        <v>1058.9122621453405</v>
      </c>
      <c r="P155" s="577">
        <v>1099.2005909889535</v>
      </c>
      <c r="Q155" s="577">
        <v>1148.5882983825015</v>
      </c>
      <c r="R155" s="577">
        <v>1159.1729926063517</v>
      </c>
      <c r="S155" s="578">
        <v>1169.3137385914329</v>
      </c>
      <c r="T155" s="270"/>
      <c r="U155" s="270"/>
      <c r="V155" s="270"/>
      <c r="W155" s="579">
        <v>1061.7147319764244</v>
      </c>
      <c r="X155" s="639" t="s">
        <v>540</v>
      </c>
      <c r="Y155" s="2"/>
    </row>
    <row r="156" spans="1:25">
      <c r="A156" s="2"/>
      <c r="B156" s="235" t="s">
        <v>91</v>
      </c>
      <c r="C156" s="270">
        <v>12927.760101043916</v>
      </c>
      <c r="D156" s="270">
        <v>13002.951569305649</v>
      </c>
      <c r="E156" s="270">
        <v>13626.86700781963</v>
      </c>
      <c r="F156" s="270">
        <v>14411.36407331744</v>
      </c>
      <c r="G156" s="270">
        <v>15507.214954903438</v>
      </c>
      <c r="H156" s="270">
        <v>16540.794213754096</v>
      </c>
      <c r="I156" s="270">
        <v>17667.753586674851</v>
      </c>
      <c r="J156" s="270">
        <v>19488.427840393364</v>
      </c>
      <c r="K156" s="270">
        <v>20162.897815290522</v>
      </c>
      <c r="L156" s="270">
        <v>19448.275682088486</v>
      </c>
      <c r="M156" s="270">
        <v>20680.320758447764</v>
      </c>
      <c r="N156" s="270">
        <v>21818.875694000297</v>
      </c>
      <c r="O156" s="270">
        <v>23007.128672180075</v>
      </c>
      <c r="P156" s="577">
        <v>24033.999046174496</v>
      </c>
      <c r="Q156" s="577">
        <v>25487.865575376731</v>
      </c>
      <c r="R156" s="577">
        <v>26606.343300501339</v>
      </c>
      <c r="S156" s="578">
        <v>27680.768665836818</v>
      </c>
      <c r="T156" s="270"/>
      <c r="U156" s="270"/>
      <c r="V156" s="270"/>
      <c r="W156" s="579">
        <v>23551.319142949051</v>
      </c>
      <c r="X156" s="639"/>
      <c r="Y156" s="2"/>
    </row>
    <row r="157" spans="1:25">
      <c r="A157" s="2"/>
      <c r="B157" s="235" t="s">
        <v>398</v>
      </c>
      <c r="C157" s="581">
        <v>5457.9979686806846</v>
      </c>
      <c r="D157" s="270">
        <v>5652.7452712568238</v>
      </c>
      <c r="E157" s="270">
        <v>5947.220482394323</v>
      </c>
      <c r="F157" s="270">
        <v>6788.4259328479375</v>
      </c>
      <c r="G157" s="270">
        <v>7690.6206249964007</v>
      </c>
      <c r="H157" s="270">
        <v>7088.6486534810902</v>
      </c>
      <c r="I157" s="270">
        <v>8443.8807245650278</v>
      </c>
      <c r="J157" s="270">
        <v>9112.5303613757005</v>
      </c>
      <c r="K157" s="270">
        <v>10092.705505981783</v>
      </c>
      <c r="L157" s="270">
        <v>9681.4506186675972</v>
      </c>
      <c r="M157" s="270">
        <v>10301.705752817634</v>
      </c>
      <c r="N157" s="270">
        <v>11126.945594204224</v>
      </c>
      <c r="O157" s="270">
        <v>11373.46295757255</v>
      </c>
      <c r="P157" s="577">
        <v>11853.990483619426</v>
      </c>
      <c r="Q157" s="577">
        <v>12534.709633190423</v>
      </c>
      <c r="R157" s="577">
        <v>12770.271317667335</v>
      </c>
      <c r="S157" s="578">
        <v>13198.880034659132</v>
      </c>
      <c r="T157" s="270"/>
      <c r="U157" s="270"/>
      <c r="V157" s="270"/>
      <c r="W157" s="579">
        <v>11467.982517191944</v>
      </c>
      <c r="X157" s="639"/>
      <c r="Y157" s="2"/>
    </row>
    <row r="158" spans="1:25">
      <c r="A158" s="2"/>
      <c r="B158" s="235" t="s">
        <v>261</v>
      </c>
      <c r="C158" s="270">
        <v>1159.5518729187972</v>
      </c>
      <c r="D158" s="270">
        <v>1328.8884610819182</v>
      </c>
      <c r="E158" s="270">
        <v>1349.8835488811815</v>
      </c>
      <c r="F158" s="270">
        <v>1456.5249784803596</v>
      </c>
      <c r="G158" s="270">
        <v>1472.4818823889959</v>
      </c>
      <c r="H158" s="270">
        <v>1567.7085735673668</v>
      </c>
      <c r="I158" s="270">
        <v>1636.445352904271</v>
      </c>
      <c r="J158" s="270">
        <v>1681.6625779753663</v>
      </c>
      <c r="K158" s="270">
        <v>1737.7147522995494</v>
      </c>
      <c r="L158" s="270">
        <v>1774.0653502207851</v>
      </c>
      <c r="M158" s="270">
        <v>1834.1170592759615</v>
      </c>
      <c r="N158" s="270">
        <v>1874.7030301018294</v>
      </c>
      <c r="O158" s="270">
        <v>1838.1905764143849</v>
      </c>
      <c r="P158" s="577">
        <v>1856.2673628685293</v>
      </c>
      <c r="Q158" s="577">
        <v>1964.7524703261763</v>
      </c>
      <c r="R158" s="577">
        <v>2043.4592304344496</v>
      </c>
      <c r="S158" s="578">
        <v>2117.218177573689</v>
      </c>
      <c r="T158" s="270"/>
      <c r="U158" s="270"/>
      <c r="V158" s="270"/>
      <c r="W158" s="579">
        <v>1887.3706175968412</v>
      </c>
      <c r="X158" s="639"/>
      <c r="Y158" s="2"/>
    </row>
    <row r="159" spans="1:25">
      <c r="A159" s="2"/>
      <c r="B159" s="235" t="s">
        <v>399</v>
      </c>
      <c r="C159" s="270">
        <v>19410.776348707601</v>
      </c>
      <c r="D159" s="270">
        <v>19666.33222620374</v>
      </c>
      <c r="E159" s="270">
        <v>20561.765607518104</v>
      </c>
      <c r="F159" s="270">
        <v>20936.434461296987</v>
      </c>
      <c r="G159" s="270">
        <v>21416.184232235235</v>
      </c>
      <c r="H159" s="270">
        <v>22232.524302978109</v>
      </c>
      <c r="I159" s="270">
        <v>23237.249596830956</v>
      </c>
      <c r="J159" s="270">
        <v>24883.592021288667</v>
      </c>
      <c r="K159" s="270">
        <v>26193.13654459851</v>
      </c>
      <c r="L159" s="270">
        <v>26166.233515163953</v>
      </c>
      <c r="M159" s="270">
        <v>27862.850750923884</v>
      </c>
      <c r="N159" s="270">
        <v>28595.322557524811</v>
      </c>
      <c r="O159" s="270">
        <v>29442.569894165008</v>
      </c>
      <c r="P159" s="270">
        <v>31240.14324318865</v>
      </c>
      <c r="Q159" s="270">
        <v>33853.867034123956</v>
      </c>
      <c r="R159" s="270">
        <v>35880.614823645185</v>
      </c>
      <c r="S159" s="578">
        <v>37899.210634629148</v>
      </c>
      <c r="T159" s="270"/>
      <c r="U159" s="270"/>
      <c r="V159" s="270"/>
      <c r="W159" s="579">
        <v>31305.546908666161</v>
      </c>
      <c r="X159" s="639" t="s">
        <v>540</v>
      </c>
      <c r="Y159" s="2"/>
    </row>
    <row r="160" spans="1:25">
      <c r="A160" s="2"/>
      <c r="B160" s="235" t="s">
        <v>400</v>
      </c>
      <c r="C160" s="582"/>
      <c r="D160" s="582"/>
      <c r="E160" s="582"/>
      <c r="F160" s="582"/>
      <c r="G160" s="582"/>
      <c r="H160" s="582"/>
      <c r="I160" s="582"/>
      <c r="J160" s="582"/>
      <c r="K160" s="582"/>
      <c r="L160" s="582"/>
      <c r="M160" s="582"/>
      <c r="N160" s="582"/>
      <c r="O160" s="582"/>
      <c r="P160" s="583"/>
      <c r="Q160" s="583"/>
      <c r="R160" s="583"/>
      <c r="S160" s="584"/>
      <c r="T160" s="270"/>
      <c r="U160" s="270"/>
      <c r="V160" s="270"/>
      <c r="W160" s="582"/>
      <c r="X160" s="639" t="s">
        <v>496</v>
      </c>
      <c r="Y160" s="2"/>
    </row>
    <row r="161" spans="1:25">
      <c r="A161" s="2"/>
      <c r="B161" s="235" t="s">
        <v>262</v>
      </c>
      <c r="C161" s="270">
        <v>2180.6442444033623</v>
      </c>
      <c r="D161" s="270">
        <v>2208.8050497250038</v>
      </c>
      <c r="E161" s="270">
        <v>2192.803843409215</v>
      </c>
      <c r="F161" s="270">
        <v>2302.9949581489614</v>
      </c>
      <c r="G161" s="270">
        <v>2431.8414225064798</v>
      </c>
      <c r="H161" s="270">
        <v>2658.4364354094964</v>
      </c>
      <c r="I161" s="270">
        <v>3166.1929049772102</v>
      </c>
      <c r="J161" s="270">
        <v>3249.2203413465049</v>
      </c>
      <c r="K161" s="270">
        <v>3255.4975989923023</v>
      </c>
      <c r="L161" s="270">
        <v>3154.6207626945784</v>
      </c>
      <c r="M161" s="270">
        <v>3249.8769287244113</v>
      </c>
      <c r="N161" s="270">
        <v>3371.9945820208222</v>
      </c>
      <c r="O161" s="270">
        <v>3526.3439304130279</v>
      </c>
      <c r="P161" s="577">
        <v>3689.8448998606887</v>
      </c>
      <c r="Q161" s="577">
        <v>3850.5711086518786</v>
      </c>
      <c r="R161" s="577">
        <v>3834.7452575896805</v>
      </c>
      <c r="S161" s="578">
        <v>3853.5346634004904</v>
      </c>
      <c r="T161" s="270"/>
      <c r="U161" s="270"/>
      <c r="V161" s="270"/>
      <c r="W161" s="579">
        <v>3554.9277034703514</v>
      </c>
      <c r="X161" s="639" t="s">
        <v>540</v>
      </c>
      <c r="Y161" s="2"/>
    </row>
    <row r="162" spans="1:25">
      <c r="A162" s="2"/>
      <c r="B162" s="235" t="s">
        <v>148</v>
      </c>
      <c r="C162" s="270">
        <v>8780.0626920973264</v>
      </c>
      <c r="D162" s="270">
        <v>9138.7754954180509</v>
      </c>
      <c r="E162" s="270">
        <v>9409.6102695292775</v>
      </c>
      <c r="F162" s="270">
        <v>9876.4691296987403</v>
      </c>
      <c r="G162" s="270">
        <v>10664.042773392161</v>
      </c>
      <c r="H162" s="270">
        <v>11078.027234450064</v>
      </c>
      <c r="I162" s="270">
        <v>12335.635490206876</v>
      </c>
      <c r="J162" s="270">
        <v>13328.340856459341</v>
      </c>
      <c r="K162" s="270">
        <v>14270.169449569903</v>
      </c>
      <c r="L162" s="270">
        <v>14815.807985692885</v>
      </c>
      <c r="M162" s="270">
        <v>15616.006842524595</v>
      </c>
      <c r="N162" s="270">
        <v>16561.770983185503</v>
      </c>
      <c r="O162" s="270">
        <v>17408.188703830361</v>
      </c>
      <c r="P162" s="577">
        <v>18243.512778161905</v>
      </c>
      <c r="Q162" s="577">
        <v>19230.657519380715</v>
      </c>
      <c r="R162" s="577">
        <v>20085.170899683726</v>
      </c>
      <c r="S162" s="578">
        <v>21087.74915226673</v>
      </c>
      <c r="T162" s="270"/>
      <c r="U162" s="270"/>
      <c r="V162" s="270"/>
      <c r="W162" s="579">
        <v>17665.636472353104</v>
      </c>
      <c r="X162" s="639" t="s">
        <v>540</v>
      </c>
      <c r="Y162" s="2"/>
    </row>
    <row r="163" spans="1:25">
      <c r="A163" s="2"/>
      <c r="B163" s="235" t="s">
        <v>150</v>
      </c>
      <c r="C163" s="270">
        <v>10428.992693528242</v>
      </c>
      <c r="D163" s="270">
        <v>10418.809641067261</v>
      </c>
      <c r="E163" s="270">
        <v>10469.865784034631</v>
      </c>
      <c r="F163" s="270">
        <v>10713.428408494188</v>
      </c>
      <c r="G163" s="270">
        <v>11330.659118797637</v>
      </c>
      <c r="H163" s="270">
        <v>12212.854788426483</v>
      </c>
      <c r="I163" s="270">
        <v>13298.256129963873</v>
      </c>
      <c r="J163" s="270">
        <v>13877.285378063481</v>
      </c>
      <c r="K163" s="270">
        <v>14436.815040077357</v>
      </c>
      <c r="L163" s="270">
        <v>14092.237031468205</v>
      </c>
      <c r="M163" s="270">
        <v>14764.810031773253</v>
      </c>
      <c r="N163" s="270">
        <v>15922.898156325378</v>
      </c>
      <c r="O163" s="270">
        <v>16457.094945042318</v>
      </c>
      <c r="P163" s="577">
        <v>16683.301428678089</v>
      </c>
      <c r="Q163" s="577">
        <v>17363.129927627891</v>
      </c>
      <c r="R163" s="577">
        <v>17244.365775632556</v>
      </c>
      <c r="S163" s="578">
        <v>17861.568704134901</v>
      </c>
      <c r="T163" s="270"/>
      <c r="U163" s="270"/>
      <c r="V163" s="270"/>
      <c r="W163" s="579">
        <v>16180.243086024668</v>
      </c>
      <c r="X163" s="639"/>
      <c r="Y163" s="2"/>
    </row>
    <row r="164" spans="1:25">
      <c r="A164" s="2"/>
      <c r="B164" s="235" t="s">
        <v>263</v>
      </c>
      <c r="C164" s="270">
        <v>1839.7127363574891</v>
      </c>
      <c r="D164" s="270">
        <v>2000.8874034263738</v>
      </c>
      <c r="E164" s="270">
        <v>2195.1462202650005</v>
      </c>
      <c r="F164" s="270">
        <v>2393.417558052648</v>
      </c>
      <c r="G164" s="270">
        <v>2647.7566440188166</v>
      </c>
      <c r="H164" s="270">
        <v>2945.0801505507247</v>
      </c>
      <c r="I164" s="270">
        <v>3190.1215732899291</v>
      </c>
      <c r="J164" s="270">
        <v>3381.0986170890269</v>
      </c>
      <c r="K164" s="270">
        <v>3723.4022133288167</v>
      </c>
      <c r="L164" s="270">
        <v>3531.0329764653766</v>
      </c>
      <c r="M164" s="270">
        <v>3831.7491870784279</v>
      </c>
      <c r="N164" s="270">
        <v>4179.2148088151198</v>
      </c>
      <c r="O164" s="270">
        <v>4226.9591977237278</v>
      </c>
      <c r="P164" s="577">
        <v>4700.2344390999951</v>
      </c>
      <c r="Q164" s="577">
        <v>5017.0936356270968</v>
      </c>
      <c r="R164" s="577">
        <v>5054.0422042568571</v>
      </c>
      <c r="S164" s="578">
        <v>5333.6149245527031</v>
      </c>
      <c r="T164" s="270"/>
      <c r="U164" s="270"/>
      <c r="V164" s="270"/>
      <c r="W164" s="579">
        <v>4455.9127536919632</v>
      </c>
      <c r="X164" s="639" t="s">
        <v>496</v>
      </c>
      <c r="Y164" s="2"/>
    </row>
    <row r="165" spans="1:25">
      <c r="A165" s="2"/>
      <c r="B165" s="235" t="s">
        <v>130</v>
      </c>
      <c r="C165" s="270">
        <v>3689.7034897976559</v>
      </c>
      <c r="D165" s="270">
        <v>3849.3478831115808</v>
      </c>
      <c r="E165" s="270">
        <v>4053.4188731146214</v>
      </c>
      <c r="F165" s="270">
        <v>4377.9232687525082</v>
      </c>
      <c r="G165" s="270">
        <v>4921.3669375221261</v>
      </c>
      <c r="H165" s="270">
        <v>5384.3230614878603</v>
      </c>
      <c r="I165" s="270">
        <v>5950.2491470526056</v>
      </c>
      <c r="J165" s="270">
        <v>6647.1537503432046</v>
      </c>
      <c r="K165" s="270">
        <v>7278.3755163460264</v>
      </c>
      <c r="L165" s="270">
        <v>7131.6434816760848</v>
      </c>
      <c r="M165" s="270">
        <v>7552.665572609083</v>
      </c>
      <c r="N165" s="270">
        <v>8881.4847172002192</v>
      </c>
      <c r="O165" s="270">
        <v>9969.1401702235362</v>
      </c>
      <c r="P165" s="577">
        <v>11093.850023483206</v>
      </c>
      <c r="Q165" s="577">
        <v>11954.618025911568</v>
      </c>
      <c r="R165" s="577">
        <v>12147.942145457015</v>
      </c>
      <c r="S165" s="578">
        <v>12220.393475865307</v>
      </c>
      <c r="T165" s="270"/>
      <c r="U165" s="270"/>
      <c r="V165" s="270"/>
      <c r="W165" s="579">
        <v>10147.283667711181</v>
      </c>
      <c r="X165" s="639" t="s">
        <v>496</v>
      </c>
      <c r="Y165" s="2"/>
    </row>
    <row r="166" spans="1:25">
      <c r="A166" s="2"/>
      <c r="B166" s="235" t="s">
        <v>170</v>
      </c>
      <c r="C166" s="270">
        <v>5998.0153563804824</v>
      </c>
      <c r="D166" s="270">
        <v>6788.6121647384825</v>
      </c>
      <c r="E166" s="270">
        <v>7098.9852046887481</v>
      </c>
      <c r="F166" s="270">
        <v>7332.18770154715</v>
      </c>
      <c r="G166" s="270">
        <v>7840.7393248940398</v>
      </c>
      <c r="H166" s="270">
        <v>8313.6622187990342</v>
      </c>
      <c r="I166" s="270">
        <v>10354.47258351333</v>
      </c>
      <c r="J166" s="270">
        <v>12402.415015558434</v>
      </c>
      <c r="K166" s="270">
        <v>13737.723085400581</v>
      </c>
      <c r="L166" s="270">
        <v>12981.814700678733</v>
      </c>
      <c r="M166" s="270">
        <v>13661.369528181282</v>
      </c>
      <c r="N166" s="270">
        <v>14472.394231417004</v>
      </c>
      <c r="O166" s="270">
        <v>13863.863245819824</v>
      </c>
      <c r="P166" s="577">
        <v>14883.58358917745</v>
      </c>
      <c r="Q166" s="577">
        <v>15410.037529771194</v>
      </c>
      <c r="R166" s="577">
        <v>16183.082711813409</v>
      </c>
      <c r="S166" s="578">
        <v>16853.828572369588</v>
      </c>
      <c r="T166" s="270"/>
      <c r="U166" s="270"/>
      <c r="V166" s="270"/>
      <c r="W166" s="579">
        <v>14477.352979398935</v>
      </c>
      <c r="X166" s="639"/>
      <c r="Y166" s="2"/>
    </row>
    <row r="167" spans="1:25">
      <c r="A167" s="2"/>
      <c r="B167" s="235" t="s">
        <v>216</v>
      </c>
      <c r="C167" s="270">
        <v>3553.9942470596802</v>
      </c>
      <c r="D167" s="270">
        <v>3854.1842586592302</v>
      </c>
      <c r="E167" s="270">
        <v>3987.2664662760399</v>
      </c>
      <c r="F167" s="270">
        <v>4257.9634933019597</v>
      </c>
      <c r="G167" s="270">
        <v>4530.8236901159398</v>
      </c>
      <c r="H167" s="270">
        <v>4773.98407063372</v>
      </c>
      <c r="I167" s="270">
        <v>5232.0091180626996</v>
      </c>
      <c r="J167" s="270">
        <v>5496.6431318011701</v>
      </c>
      <c r="K167" s="270">
        <v>5866.5642155902897</v>
      </c>
      <c r="L167" s="270">
        <v>6086.3401635129303</v>
      </c>
      <c r="M167" s="270">
        <v>6312.91542734005</v>
      </c>
      <c r="N167" s="270">
        <v>6688.4026063354804</v>
      </c>
      <c r="O167" s="270">
        <v>6916.4350241980101</v>
      </c>
      <c r="P167" s="577">
        <v>7239.8731062671404</v>
      </c>
      <c r="Q167" s="577">
        <v>7448.2661991659197</v>
      </c>
      <c r="R167" s="577">
        <v>7757.2531782284004</v>
      </c>
      <c r="S167" s="578">
        <v>7837.9044375552803</v>
      </c>
      <c r="T167" s="270"/>
      <c r="U167" s="270"/>
      <c r="V167" s="270"/>
      <c r="W167" s="579">
        <v>6934.2168641501594</v>
      </c>
      <c r="X167" s="639" t="s">
        <v>540</v>
      </c>
      <c r="Y167" s="2"/>
    </row>
    <row r="168" spans="1:25">
      <c r="A168" s="2"/>
      <c r="B168" s="235" t="s">
        <v>264</v>
      </c>
      <c r="C168" s="270">
        <v>445.15026372286292</v>
      </c>
      <c r="D168" s="270">
        <v>498.82656458950549</v>
      </c>
      <c r="E168" s="270">
        <v>535.1644474609983</v>
      </c>
      <c r="F168" s="270">
        <v>564.30823928779762</v>
      </c>
      <c r="G168" s="270">
        <v>606.77137972131686</v>
      </c>
      <c r="H168" s="270">
        <v>661.04872255020587</v>
      </c>
      <c r="I168" s="270">
        <v>726.78975255641126</v>
      </c>
      <c r="J168" s="270">
        <v>778.38735466073445</v>
      </c>
      <c r="K168" s="270">
        <v>823.78644812548873</v>
      </c>
      <c r="L168" s="270">
        <v>857.3459026735602</v>
      </c>
      <c r="M168" s="270">
        <v>899.19872812061499</v>
      </c>
      <c r="N168" s="270">
        <v>954.79911624454598</v>
      </c>
      <c r="O168" s="270">
        <v>1012.4371865438795</v>
      </c>
      <c r="P168" s="577">
        <v>1070.6635681610812</v>
      </c>
      <c r="Q168" s="577">
        <v>1137.4795287853583</v>
      </c>
      <c r="R168" s="577">
        <v>1190.6013933742734</v>
      </c>
      <c r="S168" s="578">
        <v>1217.1113967552562</v>
      </c>
      <c r="T168" s="270"/>
      <c r="U168" s="270"/>
      <c r="V168" s="270"/>
      <c r="W168" s="579">
        <v>1031.2805437643985</v>
      </c>
      <c r="X168" s="639" t="s">
        <v>540</v>
      </c>
      <c r="Y168" s="2"/>
    </row>
    <row r="169" spans="1:25">
      <c r="A169" s="2"/>
      <c r="B169" s="235" t="s">
        <v>401</v>
      </c>
      <c r="C169" s="577">
        <v>1035.5241175446199</v>
      </c>
      <c r="D169" s="577">
        <v>1165.8012547902333</v>
      </c>
      <c r="E169" s="577">
        <v>1311.6346903318661</v>
      </c>
      <c r="F169" s="577">
        <v>1507.4935964154579</v>
      </c>
      <c r="G169" s="577">
        <v>1742.6322580026974</v>
      </c>
      <c r="H169" s="577">
        <v>2025.540178187277</v>
      </c>
      <c r="I169" s="577">
        <v>2343.1836219157608</v>
      </c>
      <c r="J169" s="577">
        <v>2676.1906558663527</v>
      </c>
      <c r="K169" s="577">
        <v>2989.7848946007489</v>
      </c>
      <c r="L169" s="577">
        <v>3308.8463655559208</v>
      </c>
      <c r="M169" s="577">
        <v>3645.9364350409205</v>
      </c>
      <c r="N169" s="577">
        <v>3898.4146271649565</v>
      </c>
      <c r="O169" s="577">
        <v>4225.1193524142291</v>
      </c>
      <c r="P169" s="577">
        <v>4613.339781791311</v>
      </c>
      <c r="Q169" s="577">
        <v>5024.710979130642</v>
      </c>
      <c r="R169" s="577">
        <v>5399.3605070547856</v>
      </c>
      <c r="S169" s="578">
        <v>5772.8953942681346</v>
      </c>
      <c r="T169" s="270"/>
      <c r="U169" s="270"/>
      <c r="V169" s="270"/>
      <c r="W169" s="579">
        <v>4405.2293199550777</v>
      </c>
      <c r="X169" s="639" t="s">
        <v>540</v>
      </c>
      <c r="Y169" s="2"/>
    </row>
    <row r="170" spans="1:25">
      <c r="A170" s="2"/>
      <c r="B170" s="235" t="s">
        <v>265</v>
      </c>
      <c r="C170" s="270">
        <v>4839.8752397601202</v>
      </c>
      <c r="D170" s="270">
        <v>4919.5353625785883</v>
      </c>
      <c r="E170" s="270">
        <v>5158.0896162741428</v>
      </c>
      <c r="F170" s="270">
        <v>5416.6729260681732</v>
      </c>
      <c r="G170" s="270">
        <v>6177.9194015941766</v>
      </c>
      <c r="H170" s="270">
        <v>6464.0933439188429</v>
      </c>
      <c r="I170" s="270">
        <v>7052.2678942972398</v>
      </c>
      <c r="J170" s="270">
        <v>7629.2858926266545</v>
      </c>
      <c r="K170" s="270">
        <v>7884.7628887204819</v>
      </c>
      <c r="L170" s="270">
        <v>7853.8189979777871</v>
      </c>
      <c r="M170" s="270">
        <v>8289.6960270533218</v>
      </c>
      <c r="N170" s="270">
        <v>8721.2555238206569</v>
      </c>
      <c r="O170" s="270">
        <v>9132.3429135328879</v>
      </c>
      <c r="P170" s="577">
        <v>9581.9786100293677</v>
      </c>
      <c r="Q170" s="577">
        <v>10144.937668958955</v>
      </c>
      <c r="R170" s="577">
        <v>10554.159227840459</v>
      </c>
      <c r="S170" s="578">
        <v>10584.962812657936</v>
      </c>
      <c r="T170" s="270"/>
      <c r="U170" s="270"/>
      <c r="V170" s="270"/>
      <c r="W170" s="579">
        <v>9290.8982827397322</v>
      </c>
      <c r="X170" s="639" t="s">
        <v>496</v>
      </c>
      <c r="Y170" s="2"/>
    </row>
    <row r="171" spans="1:25">
      <c r="A171" s="2"/>
      <c r="B171" s="235" t="s">
        <v>266</v>
      </c>
      <c r="C171" s="270">
        <v>1220.4248721335789</v>
      </c>
      <c r="D171" s="270">
        <v>1285.3633410796313</v>
      </c>
      <c r="E171" s="270">
        <v>1285.1463657195784</v>
      </c>
      <c r="F171" s="270">
        <v>1341.4988882380856</v>
      </c>
      <c r="G171" s="270">
        <v>1422.4735079590323</v>
      </c>
      <c r="H171" s="270">
        <v>1499.7224610159797</v>
      </c>
      <c r="I171" s="270">
        <v>1579.309241202091</v>
      </c>
      <c r="J171" s="270">
        <v>1659.1137853398332</v>
      </c>
      <c r="K171" s="270">
        <v>1777.2335656981081</v>
      </c>
      <c r="L171" s="270">
        <v>1853.3383554892334</v>
      </c>
      <c r="M171" s="270">
        <v>1945.8066814107481</v>
      </c>
      <c r="N171" s="270">
        <v>2031.0874646677601</v>
      </c>
      <c r="O171" s="270">
        <v>2142.0984947167722</v>
      </c>
      <c r="P171" s="577">
        <v>2239.4032846785776</v>
      </c>
      <c r="Q171" s="577">
        <v>2387.189149333356</v>
      </c>
      <c r="R171" s="577">
        <v>2449.8243289611287</v>
      </c>
      <c r="S171" s="578">
        <v>2467.8411385915037</v>
      </c>
      <c r="T171" s="270"/>
      <c r="U171" s="270"/>
      <c r="V171" s="270"/>
      <c r="W171" s="579">
        <v>2166.9381707305929</v>
      </c>
      <c r="X171" s="639" t="s">
        <v>538</v>
      </c>
      <c r="Y171" s="2"/>
    </row>
    <row r="172" spans="1:25">
      <c r="A172" s="2"/>
      <c r="B172" s="235" t="s">
        <v>65</v>
      </c>
      <c r="C172" s="270">
        <v>31572.678032586682</v>
      </c>
      <c r="D172" s="270">
        <v>32912.257988307516</v>
      </c>
      <c r="E172" s="270">
        <v>33991.05928516198</v>
      </c>
      <c r="F172" s="270">
        <v>33701.440312121638</v>
      </c>
      <c r="G172" s="270">
        <v>35440.763322277082</v>
      </c>
      <c r="H172" s="270">
        <v>37265.345088177826</v>
      </c>
      <c r="I172" s="270">
        <v>40620.75965241222</v>
      </c>
      <c r="J172" s="270">
        <v>43462.049049528439</v>
      </c>
      <c r="K172" s="270">
        <v>45843.892234079976</v>
      </c>
      <c r="L172" s="270">
        <v>44090.325185051464</v>
      </c>
      <c r="M172" s="270">
        <v>44585.52622554516</v>
      </c>
      <c r="N172" s="270">
        <v>46066.652405957568</v>
      </c>
      <c r="O172" s="270">
        <v>46707.269707793741</v>
      </c>
      <c r="P172" s="577">
        <v>48666.317851924912</v>
      </c>
      <c r="Q172" s="577">
        <v>49012.021794655266</v>
      </c>
      <c r="R172" s="577">
        <v>49546.95638013295</v>
      </c>
      <c r="S172" s="578">
        <v>50898.088688175412</v>
      </c>
      <c r="T172" s="270"/>
      <c r="U172" s="270"/>
      <c r="V172" s="270"/>
      <c r="W172" s="579">
        <v>47116.127614636491</v>
      </c>
      <c r="X172" s="639" t="s">
        <v>496</v>
      </c>
      <c r="Y172" s="2"/>
    </row>
    <row r="173" spans="1:25">
      <c r="A173" s="2"/>
      <c r="B173" s="235" t="s">
        <v>402</v>
      </c>
      <c r="C173" s="582"/>
      <c r="D173" s="582"/>
      <c r="E173" s="582"/>
      <c r="F173" s="582"/>
      <c r="G173" s="582"/>
      <c r="H173" s="582"/>
      <c r="I173" s="582"/>
      <c r="J173" s="582"/>
      <c r="K173" s="582"/>
      <c r="L173" s="582"/>
      <c r="M173" s="582"/>
      <c r="N173" s="582"/>
      <c r="O173" s="582"/>
      <c r="P173" s="583"/>
      <c r="Q173" s="583"/>
      <c r="R173" s="583"/>
      <c r="S173" s="584"/>
      <c r="T173" s="270"/>
      <c r="U173" s="270"/>
      <c r="V173" s="270"/>
      <c r="W173" s="582"/>
      <c r="X173" s="639" t="s">
        <v>539</v>
      </c>
      <c r="Y173" s="2"/>
    </row>
    <row r="174" spans="1:25">
      <c r="A174" s="2"/>
      <c r="B174" s="235" t="s">
        <v>403</v>
      </c>
      <c r="C174" s="582"/>
      <c r="D174" s="582"/>
      <c r="E174" s="582"/>
      <c r="F174" s="582"/>
      <c r="G174" s="582"/>
      <c r="H174" s="582"/>
      <c r="I174" s="582"/>
      <c r="J174" s="582"/>
      <c r="K174" s="582"/>
      <c r="L174" s="582"/>
      <c r="M174" s="582"/>
      <c r="N174" s="582"/>
      <c r="O174" s="582"/>
      <c r="P174" s="583"/>
      <c r="Q174" s="583"/>
      <c r="R174" s="583"/>
      <c r="S174" s="584"/>
      <c r="T174" s="270"/>
      <c r="U174" s="270"/>
      <c r="V174" s="270"/>
      <c r="W174" s="582"/>
      <c r="X174" s="639" t="s">
        <v>540</v>
      </c>
      <c r="Y174" s="2"/>
    </row>
    <row r="175" spans="1:25">
      <c r="A175" s="2"/>
      <c r="B175" s="235" t="s">
        <v>81</v>
      </c>
      <c r="C175" s="270">
        <v>21509.829693697106</v>
      </c>
      <c r="D175" s="270">
        <v>22507.92860658063</v>
      </c>
      <c r="E175" s="270">
        <v>23306.451945581055</v>
      </c>
      <c r="F175" s="270">
        <v>23963.531120446005</v>
      </c>
      <c r="G175" s="270">
        <v>25086.624969363744</v>
      </c>
      <c r="H175" s="270">
        <v>25677.261489237357</v>
      </c>
      <c r="I175" s="270">
        <v>27767.220479352334</v>
      </c>
      <c r="J175" s="270">
        <v>29386.947681010453</v>
      </c>
      <c r="K175" s="270">
        <v>29860.37025456749</v>
      </c>
      <c r="L175" s="270">
        <v>30699.30418833295</v>
      </c>
      <c r="M175" s="270">
        <v>31263.785786167551</v>
      </c>
      <c r="N175" s="270">
        <v>32734.536666696877</v>
      </c>
      <c r="O175" s="270">
        <v>32986.031209278692</v>
      </c>
      <c r="P175" s="577">
        <v>36169.448787940673</v>
      </c>
      <c r="Q175" s="577">
        <v>37182.251347934609</v>
      </c>
      <c r="R175" s="577">
        <v>37948.919621487599</v>
      </c>
      <c r="S175" s="578">
        <v>39058.692397308019</v>
      </c>
      <c r="T175" s="270"/>
      <c r="U175" s="270"/>
      <c r="V175" s="270"/>
      <c r="W175" s="579">
        <v>34549.202132899343</v>
      </c>
      <c r="X175" s="639"/>
      <c r="Y175" s="2"/>
    </row>
    <row r="176" spans="1:25">
      <c r="A176" s="2"/>
      <c r="B176" s="235" t="s">
        <v>267</v>
      </c>
      <c r="C176" s="270">
        <v>2739.3887944679223</v>
      </c>
      <c r="D176" s="270">
        <v>2842.948822838744</v>
      </c>
      <c r="E176" s="270">
        <v>2868.4365014693703</v>
      </c>
      <c r="F176" s="270">
        <v>2959.8101362586394</v>
      </c>
      <c r="G176" s="270">
        <v>3161.2363894475848</v>
      </c>
      <c r="H176" s="270">
        <v>3358.6450139634248</v>
      </c>
      <c r="I176" s="270">
        <v>3546.8134534943679</v>
      </c>
      <c r="J176" s="270">
        <v>3776.2333577479749</v>
      </c>
      <c r="K176" s="270">
        <v>3931.0543005970417</v>
      </c>
      <c r="L176" s="270">
        <v>3781.7674804346948</v>
      </c>
      <c r="M176" s="270">
        <v>3947.2167658677795</v>
      </c>
      <c r="N176" s="270">
        <v>4231.4975177588321</v>
      </c>
      <c r="O176" s="270">
        <v>4535.2847368526463</v>
      </c>
      <c r="P176" s="577">
        <v>4779.7733328671166</v>
      </c>
      <c r="Q176" s="577">
        <v>5040.3205803002929</v>
      </c>
      <c r="R176" s="577">
        <v>5282.0300841059188</v>
      </c>
      <c r="S176" s="578">
        <v>5541.2772837301136</v>
      </c>
      <c r="T176" s="270"/>
      <c r="U176" s="270"/>
      <c r="V176" s="270"/>
      <c r="W176" s="579">
        <v>4662.9831414826158</v>
      </c>
      <c r="X176" s="639"/>
      <c r="Y176" s="2"/>
    </row>
    <row r="177" spans="1:25">
      <c r="A177" s="2"/>
      <c r="B177" s="235" t="s">
        <v>268</v>
      </c>
      <c r="C177" s="270">
        <v>596.99640595586436</v>
      </c>
      <c r="D177" s="270">
        <v>630.70326283702309</v>
      </c>
      <c r="E177" s="270">
        <v>636.13726573423003</v>
      </c>
      <c r="F177" s="270">
        <v>658.87221001475757</v>
      </c>
      <c r="G177" s="270">
        <v>653.39582757758876</v>
      </c>
      <c r="H177" s="270">
        <v>679.33626387829611</v>
      </c>
      <c r="I177" s="270">
        <v>713.89500929417386</v>
      </c>
      <c r="J177" s="270">
        <v>728.31748844188655</v>
      </c>
      <c r="K177" s="270">
        <v>783.86668543017424</v>
      </c>
      <c r="L177" s="270">
        <v>755.1622155596533</v>
      </c>
      <c r="M177" s="270">
        <v>797.51174153543093</v>
      </c>
      <c r="N177" s="270">
        <v>801.60423114864909</v>
      </c>
      <c r="O177" s="270">
        <v>878.47678000278779</v>
      </c>
      <c r="P177" s="577">
        <v>904.26349028717198</v>
      </c>
      <c r="Q177" s="577">
        <v>948.19773153395249</v>
      </c>
      <c r="R177" s="577">
        <v>955.5868101797505</v>
      </c>
      <c r="S177" s="578">
        <v>978.40219109267093</v>
      </c>
      <c r="T177" s="270"/>
      <c r="U177" s="270"/>
      <c r="V177" s="270"/>
      <c r="W177" s="579">
        <v>879.31083219419531</v>
      </c>
      <c r="X177" s="639" t="s">
        <v>540</v>
      </c>
      <c r="Y177" s="2"/>
    </row>
    <row r="178" spans="1:25">
      <c r="A178" s="2"/>
      <c r="B178" s="235" t="s">
        <v>269</v>
      </c>
      <c r="C178" s="270">
        <v>2257.5252208571524</v>
      </c>
      <c r="D178" s="270">
        <v>2351.0351608267215</v>
      </c>
      <c r="E178" s="270">
        <v>2415.79190567964</v>
      </c>
      <c r="F178" s="270">
        <v>2650.9762412799205</v>
      </c>
      <c r="G178" s="270">
        <v>3550.7447326243919</v>
      </c>
      <c r="H178" s="270">
        <v>3694.4857737671523</v>
      </c>
      <c r="I178" s="270">
        <v>4014.4893504384322</v>
      </c>
      <c r="J178" s="270">
        <v>4288.3953127742034</v>
      </c>
      <c r="K178" s="270">
        <v>4525.2121823877342</v>
      </c>
      <c r="L178" s="270">
        <v>4747.7149332279205</v>
      </c>
      <c r="M178" s="270">
        <v>5045.9781670334987</v>
      </c>
      <c r="N178" s="270">
        <v>5259.2955042402182</v>
      </c>
      <c r="O178" s="270">
        <v>5437.8071166928903</v>
      </c>
      <c r="P178" s="577">
        <v>5670.1025746067071</v>
      </c>
      <c r="Q178" s="577">
        <v>5974.7565710148565</v>
      </c>
      <c r="R178" s="577">
        <v>6037.6974326763693</v>
      </c>
      <c r="S178" s="578">
        <v>5867.1419847592688</v>
      </c>
      <c r="T178" s="270"/>
      <c r="U178" s="270"/>
      <c r="V178" s="270"/>
      <c r="W178" s="579">
        <v>5383.9770014543583</v>
      </c>
      <c r="X178" s="639"/>
      <c r="Y178" s="2"/>
    </row>
    <row r="179" spans="1:25">
      <c r="A179" s="2"/>
      <c r="B179" s="235" t="s">
        <v>404</v>
      </c>
      <c r="C179" s="582"/>
      <c r="D179" s="582"/>
      <c r="E179" s="582"/>
      <c r="F179" s="582"/>
      <c r="G179" s="582"/>
      <c r="H179" s="582"/>
      <c r="I179" s="582"/>
      <c r="J179" s="582"/>
      <c r="K179" s="582"/>
      <c r="L179" s="582"/>
      <c r="M179" s="582"/>
      <c r="N179" s="582"/>
      <c r="O179" s="582"/>
      <c r="P179" s="583"/>
      <c r="Q179" s="583"/>
      <c r="R179" s="583"/>
      <c r="S179" s="584"/>
      <c r="T179" s="270"/>
      <c r="U179" s="270"/>
      <c r="V179" s="270"/>
      <c r="W179" s="582"/>
      <c r="X179" s="639" t="s">
        <v>540</v>
      </c>
      <c r="Y179" s="2"/>
    </row>
    <row r="180" spans="1:25">
      <c r="A180" s="2"/>
      <c r="B180" s="235" t="s">
        <v>55</v>
      </c>
      <c r="C180" s="270">
        <v>36927.960129639992</v>
      </c>
      <c r="D180" s="270">
        <v>37873.578999856174</v>
      </c>
      <c r="E180" s="270">
        <v>37959.794806045487</v>
      </c>
      <c r="F180" s="270">
        <v>38530.803129614273</v>
      </c>
      <c r="G180" s="270">
        <v>42516.43220964435</v>
      </c>
      <c r="H180" s="270">
        <v>47772.430075299089</v>
      </c>
      <c r="I180" s="270">
        <v>54110.88264604604</v>
      </c>
      <c r="J180" s="270">
        <v>55847.138716076232</v>
      </c>
      <c r="K180" s="270">
        <v>61676.119566200177</v>
      </c>
      <c r="L180" s="270">
        <v>55459.989667019276</v>
      </c>
      <c r="M180" s="270">
        <v>57995.860188863197</v>
      </c>
      <c r="N180" s="270">
        <v>62060.958527771712</v>
      </c>
      <c r="O180" s="270">
        <v>65380.245989378396</v>
      </c>
      <c r="P180" s="577">
        <v>66959.290847685857</v>
      </c>
      <c r="Q180" s="577">
        <v>65655.459464395841</v>
      </c>
      <c r="R180" s="577">
        <v>62053.212917729295</v>
      </c>
      <c r="S180" s="578">
        <v>59301.67024243054</v>
      </c>
      <c r="T180" s="270"/>
      <c r="U180" s="270"/>
      <c r="V180" s="270"/>
      <c r="W180" s="579">
        <v>61250.749171234231</v>
      </c>
      <c r="X180" s="639"/>
      <c r="Y180" s="2"/>
    </row>
    <row r="181" spans="1:25">
      <c r="A181" s="2"/>
      <c r="B181" s="235" t="s">
        <v>405</v>
      </c>
      <c r="C181" s="270">
        <v>1476.1718500023801</v>
      </c>
      <c r="D181" s="270">
        <v>1335.5531952935901</v>
      </c>
      <c r="E181" s="270">
        <v>1156.2174734576899</v>
      </c>
      <c r="F181" s="270">
        <v>1257.6985700968901</v>
      </c>
      <c r="G181" s="270">
        <v>1337.5657243067301</v>
      </c>
      <c r="H181" s="270">
        <v>1455.18787518115</v>
      </c>
      <c r="I181" s="270">
        <v>1441.4617004674201</v>
      </c>
      <c r="J181" s="270">
        <v>1575.56340027289</v>
      </c>
      <c r="K181" s="270">
        <v>1855.4570204588199</v>
      </c>
      <c r="L181" s="270">
        <v>1963.20151865719</v>
      </c>
      <c r="M181" s="270">
        <v>2338.7198768230301</v>
      </c>
      <c r="N181" s="270">
        <v>2664.9513846395198</v>
      </c>
      <c r="O181" s="270">
        <v>2787.1697380291698</v>
      </c>
      <c r="P181" s="270">
        <v>2992.20099455427</v>
      </c>
      <c r="Q181" s="577">
        <v>2960.7780040524499</v>
      </c>
      <c r="R181" s="577">
        <v>2865.8051085186498</v>
      </c>
      <c r="S181" s="578">
        <v>2943.4045337363</v>
      </c>
      <c r="T181" s="270"/>
      <c r="U181" s="270"/>
      <c r="V181" s="270"/>
      <c r="W181" s="579">
        <v>2623.8354784741036</v>
      </c>
      <c r="X181" s="639"/>
      <c r="Y181" s="2"/>
    </row>
    <row r="182" spans="1:25">
      <c r="A182" s="2"/>
      <c r="B182" s="235" t="s">
        <v>45</v>
      </c>
      <c r="C182" s="270">
        <v>34848.351270973959</v>
      </c>
      <c r="D182" s="270">
        <v>36805.320069687288</v>
      </c>
      <c r="E182" s="270">
        <v>36333.665698571589</v>
      </c>
      <c r="F182" s="270">
        <v>35298.354954711373</v>
      </c>
      <c r="G182" s="270">
        <v>35843.542822971664</v>
      </c>
      <c r="H182" s="270">
        <v>36913.878568527296</v>
      </c>
      <c r="I182" s="270">
        <v>38978.700225696368</v>
      </c>
      <c r="J182" s="270">
        <v>40545.667614500533</v>
      </c>
      <c r="K182" s="270">
        <v>43170.356650088594</v>
      </c>
      <c r="L182" s="270">
        <v>44172.880001440193</v>
      </c>
      <c r="M182" s="270">
        <v>44417.768056444293</v>
      </c>
      <c r="N182" s="270">
        <v>42121.262122448134</v>
      </c>
      <c r="O182" s="270">
        <v>43822.198153392128</v>
      </c>
      <c r="P182" s="577">
        <v>43386.32651409776</v>
      </c>
      <c r="Q182" s="577">
        <v>42433.616204901125</v>
      </c>
      <c r="R182" s="577">
        <v>42737.128308895139</v>
      </c>
      <c r="S182" s="588">
        <v>44012.954844549669</v>
      </c>
      <c r="T182" s="270"/>
      <c r="U182" s="270"/>
      <c r="V182" s="270"/>
      <c r="W182" s="579">
        <v>42723.835254372527</v>
      </c>
      <c r="X182" s="639" t="s">
        <v>539</v>
      </c>
      <c r="Y182" s="2"/>
    </row>
    <row r="183" spans="1:25">
      <c r="A183" s="2"/>
      <c r="B183" s="235" t="s">
        <v>270</v>
      </c>
      <c r="C183" s="270">
        <v>2770.1664986284532</v>
      </c>
      <c r="D183" s="270">
        <v>2826.6538772386862</v>
      </c>
      <c r="E183" s="270">
        <v>2900.0682315311806</v>
      </c>
      <c r="F183" s="270">
        <v>3037.2228365848687</v>
      </c>
      <c r="G183" s="270">
        <v>3282.3158915009449</v>
      </c>
      <c r="H183" s="270">
        <v>3573.5251018024919</v>
      </c>
      <c r="I183" s="270">
        <v>3831.5778228349845</v>
      </c>
      <c r="J183" s="270">
        <v>4040.3459422470096</v>
      </c>
      <c r="K183" s="270">
        <v>4104.9073816689161</v>
      </c>
      <c r="L183" s="270">
        <v>4166.5080414414315</v>
      </c>
      <c r="M183" s="270">
        <v>4196.9558092386233</v>
      </c>
      <c r="N183" s="270">
        <v>4309.7637130711155</v>
      </c>
      <c r="O183" s="270">
        <v>4447.9027104417373</v>
      </c>
      <c r="P183" s="577">
        <v>4619.7445392460768</v>
      </c>
      <c r="Q183" s="577">
        <v>4820.5785753488826</v>
      </c>
      <c r="R183" s="577">
        <v>4998.7582538277065</v>
      </c>
      <c r="S183" s="578">
        <v>5249.2880364788534</v>
      </c>
      <c r="T183" s="270"/>
      <c r="U183" s="270"/>
      <c r="V183" s="270"/>
      <c r="W183" s="579">
        <v>4570.7099906849835</v>
      </c>
      <c r="X183" s="639" t="s">
        <v>496</v>
      </c>
      <c r="Y183" s="2"/>
    </row>
    <row r="184" spans="1:25">
      <c r="A184" s="2"/>
      <c r="B184" s="235" t="s">
        <v>164</v>
      </c>
      <c r="C184" s="270">
        <v>8379.3277216874685</v>
      </c>
      <c r="D184" s="270">
        <v>8453.9646743444155</v>
      </c>
      <c r="E184" s="270">
        <v>8609.071998376392</v>
      </c>
      <c r="F184" s="270">
        <v>8979.2025723313673</v>
      </c>
      <c r="G184" s="270">
        <v>9736.941396552158</v>
      </c>
      <c r="H184" s="270">
        <v>10575.912277848611</v>
      </c>
      <c r="I184" s="270">
        <v>11629.48404407264</v>
      </c>
      <c r="J184" s="270">
        <v>13130.126039100349</v>
      </c>
      <c r="K184" s="270">
        <v>14282.297744540168</v>
      </c>
      <c r="L184" s="270">
        <v>14362.963349662286</v>
      </c>
      <c r="M184" s="270">
        <v>15107.429478066773</v>
      </c>
      <c r="N184" s="270">
        <v>16939.883165349791</v>
      </c>
      <c r="O184" s="270">
        <v>18518.841597508541</v>
      </c>
      <c r="P184" s="577">
        <v>19721.94349870786</v>
      </c>
      <c r="Q184" s="577">
        <v>20932.911880269527</v>
      </c>
      <c r="R184" s="577">
        <v>22012.53802845793</v>
      </c>
      <c r="S184" s="578">
        <v>23014.690037297689</v>
      </c>
      <c r="T184" s="270"/>
      <c r="U184" s="270"/>
      <c r="V184" s="270"/>
      <c r="W184" s="579">
        <v>18750.169503132402</v>
      </c>
      <c r="X184" s="639"/>
      <c r="Y184" s="2"/>
    </row>
    <row r="185" spans="1:25">
      <c r="A185" s="2"/>
      <c r="B185" s="235" t="s">
        <v>224</v>
      </c>
      <c r="C185" s="270">
        <v>1419.8167945402517</v>
      </c>
      <c r="D185" s="270">
        <v>1413.8910100838211</v>
      </c>
      <c r="E185" s="270">
        <v>1397.5782678327766</v>
      </c>
      <c r="F185" s="270">
        <v>1420.3381921620867</v>
      </c>
      <c r="G185" s="270">
        <v>1462.4180302124241</v>
      </c>
      <c r="H185" s="270">
        <v>1566.3038029845968</v>
      </c>
      <c r="I185" s="270">
        <v>1611.7614824551215</v>
      </c>
      <c r="J185" s="270">
        <v>1730.8209938006862</v>
      </c>
      <c r="K185" s="270">
        <v>1837.2923636232422</v>
      </c>
      <c r="L185" s="270">
        <v>1919.6131375554969</v>
      </c>
      <c r="M185" s="270">
        <v>2044.8489913493922</v>
      </c>
      <c r="N185" s="270">
        <v>2258.5532506243535</v>
      </c>
      <c r="O185" s="270">
        <v>2432.1530602172606</v>
      </c>
      <c r="P185" s="577">
        <v>2552.6260244337009</v>
      </c>
      <c r="Q185" s="577">
        <v>2760.8266626397922</v>
      </c>
      <c r="R185" s="587">
        <v>2840.7924713939265</v>
      </c>
      <c r="S185" s="588">
        <v>2925.5983196272441</v>
      </c>
      <c r="T185" s="270"/>
      <c r="U185" s="270"/>
      <c r="V185" s="270"/>
      <c r="W185" s="579">
        <v>2457.3355243354813</v>
      </c>
      <c r="X185" s="639"/>
      <c r="Y185" s="2"/>
    </row>
    <row r="186" spans="1:25">
      <c r="A186" s="2"/>
      <c r="B186" s="235" t="s">
        <v>271</v>
      </c>
      <c r="C186" s="270">
        <v>4822.9787891201195</v>
      </c>
      <c r="D186" s="270">
        <v>4797.7193109784148</v>
      </c>
      <c r="E186" s="270">
        <v>4780.1579541070896</v>
      </c>
      <c r="F186" s="270">
        <v>4996.0385860701463</v>
      </c>
      <c r="G186" s="270">
        <v>5251.9900991123886</v>
      </c>
      <c r="H186" s="270">
        <v>5448.9802309904135</v>
      </c>
      <c r="I186" s="270">
        <v>5799.0188329653874</v>
      </c>
      <c r="J186" s="270">
        <v>6188.4244534954232</v>
      </c>
      <c r="K186" s="270">
        <v>6621.219161739531</v>
      </c>
      <c r="L186" s="270">
        <v>6322.5350611660342</v>
      </c>
      <c r="M186" s="270">
        <v>7142.0570387515436</v>
      </c>
      <c r="N186" s="270">
        <v>7504.6536440177051</v>
      </c>
      <c r="O186" s="270">
        <v>7447.108183971719</v>
      </c>
      <c r="P186" s="577">
        <v>8514.081880496482</v>
      </c>
      <c r="Q186" s="577">
        <v>8955.4907365587878</v>
      </c>
      <c r="R186" s="577">
        <v>9198.5040760680276</v>
      </c>
      <c r="S186" s="578">
        <v>9576.5616539704206</v>
      </c>
      <c r="T186" s="270"/>
      <c r="U186" s="270"/>
      <c r="V186" s="270"/>
      <c r="W186" s="579">
        <v>8062.9754542867486</v>
      </c>
      <c r="X186" s="639" t="s">
        <v>540</v>
      </c>
      <c r="Y186" s="2"/>
    </row>
    <row r="187" spans="1:25">
      <c r="A187" s="2"/>
      <c r="B187" s="235" t="s">
        <v>202</v>
      </c>
      <c r="C187" s="270">
        <v>5202.233094864092</v>
      </c>
      <c r="D187" s="270">
        <v>5283.0290446356639</v>
      </c>
      <c r="E187" s="270">
        <v>5584.3431529224363</v>
      </c>
      <c r="F187" s="270">
        <v>5858.862945671046</v>
      </c>
      <c r="G187" s="270">
        <v>6240.7315435565451</v>
      </c>
      <c r="H187" s="270">
        <v>6762.7726562893631</v>
      </c>
      <c r="I187" s="270">
        <v>7404.2952383220363</v>
      </c>
      <c r="J187" s="270">
        <v>8148.9218504988348</v>
      </c>
      <c r="K187" s="270">
        <v>8956.5152872759791</v>
      </c>
      <c r="L187" s="270">
        <v>9010.3255052002787</v>
      </c>
      <c r="M187" s="270">
        <v>9755.1491479683427</v>
      </c>
      <c r="N187" s="270">
        <v>10449.093255203061</v>
      </c>
      <c r="O187" s="270">
        <v>11145.511896403319</v>
      </c>
      <c r="P187" s="577">
        <v>11828.806838019967</v>
      </c>
      <c r="Q187" s="577">
        <v>12161.863500370066</v>
      </c>
      <c r="R187" s="577">
        <v>12529.228231448637</v>
      </c>
      <c r="S187" s="578">
        <v>13022.01745080864</v>
      </c>
      <c r="T187" s="270"/>
      <c r="U187" s="270"/>
      <c r="V187" s="270"/>
      <c r="W187" s="579">
        <v>11099.811151649459</v>
      </c>
      <c r="X187" s="639" t="s">
        <v>496</v>
      </c>
      <c r="Y187" s="2"/>
    </row>
    <row r="188" spans="1:25">
      <c r="A188" s="2"/>
      <c r="B188" s="235" t="s">
        <v>272</v>
      </c>
      <c r="C188" s="270">
        <v>3348.1523394975343</v>
      </c>
      <c r="D188" s="270">
        <v>3449.5278905547652</v>
      </c>
      <c r="E188" s="270">
        <v>3554.9116287062934</v>
      </c>
      <c r="F188" s="270">
        <v>3729.0110588282423</v>
      </c>
      <c r="G188" s="270">
        <v>4008.6788086097449</v>
      </c>
      <c r="H188" s="270">
        <v>4255.1598608483237</v>
      </c>
      <c r="I188" s="270">
        <v>4535.140605331354</v>
      </c>
      <c r="J188" s="270">
        <v>4881.3964790900245</v>
      </c>
      <c r="K188" s="270">
        <v>5100.5357139403905</v>
      </c>
      <c r="L188" s="270">
        <v>5115.4816434072018</v>
      </c>
      <c r="M188" s="270">
        <v>5483.6207566239218</v>
      </c>
      <c r="N188" s="270">
        <v>5707.2048424694167</v>
      </c>
      <c r="O188" s="270">
        <v>6099.1207536276097</v>
      </c>
      <c r="P188" s="577">
        <v>6526.6501822625223</v>
      </c>
      <c r="Q188" s="577">
        <v>6937.5555022401759</v>
      </c>
      <c r="R188" s="577">
        <v>7319.5712621060547</v>
      </c>
      <c r="S188" s="578">
        <v>7806.2112723168857</v>
      </c>
      <c r="T188" s="270"/>
      <c r="U188" s="270"/>
      <c r="V188" s="270"/>
      <c r="W188" s="579">
        <v>6362.8414383136269</v>
      </c>
      <c r="X188" s="639" t="s">
        <v>496</v>
      </c>
      <c r="Y188" s="2"/>
    </row>
    <row r="189" spans="1:25">
      <c r="A189" s="2"/>
      <c r="B189" s="235" t="s">
        <v>128</v>
      </c>
      <c r="C189" s="270">
        <v>10644.713846923039</v>
      </c>
      <c r="D189" s="270">
        <v>11127.460479230293</v>
      </c>
      <c r="E189" s="270">
        <v>11781.056352439515</v>
      </c>
      <c r="F189" s="270">
        <v>12256.418898634103</v>
      </c>
      <c r="G189" s="270">
        <v>13350.524083819568</v>
      </c>
      <c r="H189" s="270">
        <v>13895.923541690619</v>
      </c>
      <c r="I189" s="270">
        <v>15150.895697548021</v>
      </c>
      <c r="J189" s="270">
        <v>16781.377891244625</v>
      </c>
      <c r="K189" s="270">
        <v>18310.443208668483</v>
      </c>
      <c r="L189" s="270">
        <v>19266.129525572323</v>
      </c>
      <c r="M189" s="270">
        <v>21089.011079374704</v>
      </c>
      <c r="N189" s="270">
        <v>22850.478421483611</v>
      </c>
      <c r="O189" s="270">
        <v>23832.72702181249</v>
      </c>
      <c r="P189" s="577">
        <v>24718.456797360468</v>
      </c>
      <c r="Q189" s="577">
        <v>25707.486456693125</v>
      </c>
      <c r="R189" s="577">
        <v>26855.774665380199</v>
      </c>
      <c r="S189" s="578">
        <v>27810.516627070581</v>
      </c>
      <c r="T189" s="270"/>
      <c r="U189" s="270"/>
      <c r="V189" s="270"/>
      <c r="W189" s="579">
        <v>23559.021258368859</v>
      </c>
      <c r="X189" s="639" t="s">
        <v>496</v>
      </c>
      <c r="Y189" s="2"/>
    </row>
    <row r="190" spans="1:25">
      <c r="A190" s="2"/>
      <c r="B190" s="235" t="s">
        <v>113</v>
      </c>
      <c r="C190" s="270">
        <v>18872.379005193197</v>
      </c>
      <c r="D190" s="270">
        <v>19585.469478124196</v>
      </c>
      <c r="E190" s="270">
        <v>20367.664407627217</v>
      </c>
      <c r="F190" s="270">
        <v>20839.634030269292</v>
      </c>
      <c r="G190" s="270">
        <v>21490.816231801437</v>
      </c>
      <c r="H190" s="270">
        <v>22739.589660386519</v>
      </c>
      <c r="I190" s="270">
        <v>24669.566980933243</v>
      </c>
      <c r="J190" s="270">
        <v>25695.867666270609</v>
      </c>
      <c r="K190" s="270">
        <v>26631.563963270437</v>
      </c>
      <c r="L190" s="270">
        <v>26496.180362376948</v>
      </c>
      <c r="M190" s="270">
        <v>27360.961116688664</v>
      </c>
      <c r="N190" s="270">
        <v>26780.214906040423</v>
      </c>
      <c r="O190" s="270">
        <v>26454.102601151928</v>
      </c>
      <c r="P190" s="577">
        <v>27899.509465219726</v>
      </c>
      <c r="Q190" s="577">
        <v>28806.269278430245</v>
      </c>
      <c r="R190" s="577">
        <v>29687.79038091125</v>
      </c>
      <c r="S190" s="578">
        <v>30624.174693877987</v>
      </c>
      <c r="T190" s="270"/>
      <c r="U190" s="270"/>
      <c r="V190" s="270"/>
      <c r="W190" s="579">
        <v>27728.4229880864</v>
      </c>
      <c r="X190" s="639" t="s">
        <v>497</v>
      </c>
      <c r="Y190" s="2"/>
    </row>
    <row r="191" spans="1:25">
      <c r="A191" s="2"/>
      <c r="B191" s="235" t="s">
        <v>33</v>
      </c>
      <c r="C191" s="270">
        <v>85860.611439631</v>
      </c>
      <c r="D191" s="270">
        <v>87599.296410933399</v>
      </c>
      <c r="E191" s="270">
        <v>91083.791524432498</v>
      </c>
      <c r="F191" s="270">
        <v>90348.993722730738</v>
      </c>
      <c r="G191" s="270">
        <v>100426.54612858326</v>
      </c>
      <c r="H191" s="270">
        <v>97767.190344364819</v>
      </c>
      <c r="I191" s="270">
        <v>108831.25240108061</v>
      </c>
      <c r="J191" s="270">
        <v>111959.86150922831</v>
      </c>
      <c r="K191" s="270">
        <v>115012.4503342119</v>
      </c>
      <c r="L191" s="270">
        <v>113312.85222403453</v>
      </c>
      <c r="M191" s="270">
        <v>122609.41077649863</v>
      </c>
      <c r="N191" s="270">
        <v>129349.91635158425</v>
      </c>
      <c r="O191" s="270">
        <v>127610.20882443746</v>
      </c>
      <c r="P191" s="577">
        <v>126913.03540813064</v>
      </c>
      <c r="Q191" s="577">
        <v>127313.4943551761</v>
      </c>
      <c r="R191" s="577">
        <v>127500.75621507106</v>
      </c>
      <c r="S191" s="578">
        <v>127522.67114511049</v>
      </c>
      <c r="T191" s="270"/>
      <c r="U191" s="270"/>
      <c r="V191" s="270"/>
      <c r="W191" s="579">
        <v>123195.60653011693</v>
      </c>
      <c r="X191" s="639" t="s">
        <v>497</v>
      </c>
      <c r="Y191" s="2"/>
    </row>
    <row r="192" spans="1:25">
      <c r="A192" s="2"/>
      <c r="B192" s="235" t="s">
        <v>406</v>
      </c>
      <c r="C192" s="582"/>
      <c r="D192" s="582"/>
      <c r="E192" s="582"/>
      <c r="F192" s="582"/>
      <c r="G192" s="582"/>
      <c r="H192" s="582"/>
      <c r="I192" s="582"/>
      <c r="J192" s="582"/>
      <c r="K192" s="582"/>
      <c r="L192" s="582"/>
      <c r="M192" s="582"/>
      <c r="N192" s="582"/>
      <c r="O192" s="582"/>
      <c r="P192" s="583"/>
      <c r="Q192" s="583"/>
      <c r="R192" s="583"/>
      <c r="S192" s="584"/>
      <c r="T192" s="270"/>
      <c r="U192" s="270"/>
      <c r="V192" s="270"/>
      <c r="W192" s="582"/>
      <c r="X192" s="639" t="s">
        <v>538</v>
      </c>
      <c r="Y192" s="2"/>
    </row>
    <row r="193" spans="1:25">
      <c r="A193" s="2"/>
      <c r="B193" s="235" t="s">
        <v>188</v>
      </c>
      <c r="C193" s="270">
        <v>5873.4633171049963</v>
      </c>
      <c r="D193" s="270">
        <v>6588.4736483182178</v>
      </c>
      <c r="E193" s="270">
        <v>7179.1989319574004</v>
      </c>
      <c r="F193" s="270">
        <v>7820.4220762870973</v>
      </c>
      <c r="G193" s="270">
        <v>9137.5262905362069</v>
      </c>
      <c r="H193" s="270">
        <v>9723.5343370086484</v>
      </c>
      <c r="I193" s="270">
        <v>11694.255807202249</v>
      </c>
      <c r="J193" s="270">
        <v>13442.612253533793</v>
      </c>
      <c r="K193" s="270">
        <v>16302.025861945913</v>
      </c>
      <c r="L193" s="270">
        <v>16013.180233315916</v>
      </c>
      <c r="M193" s="270">
        <v>17180.51046779731</v>
      </c>
      <c r="N193" s="270">
        <v>18094.964223332943</v>
      </c>
      <c r="O193" s="270">
        <v>18983.330675858349</v>
      </c>
      <c r="P193" s="577">
        <v>19877.451542474642</v>
      </c>
      <c r="Q193" s="577">
        <v>20796.96054367123</v>
      </c>
      <c r="R193" s="577">
        <v>22070.5305184639</v>
      </c>
      <c r="S193" s="578">
        <v>23626.372739275812</v>
      </c>
      <c r="T193" s="270"/>
      <c r="U193" s="270"/>
      <c r="V193" s="270"/>
      <c r="W193" s="579">
        <v>19144.521526199511</v>
      </c>
      <c r="X193" s="639" t="s">
        <v>540</v>
      </c>
      <c r="Y193" s="2"/>
    </row>
    <row r="194" spans="1:25">
      <c r="A194" s="2"/>
      <c r="B194" s="235" t="s">
        <v>93</v>
      </c>
      <c r="C194" s="270">
        <v>6825.4113911680097</v>
      </c>
      <c r="D194" s="270">
        <v>7367.6090610972897</v>
      </c>
      <c r="E194" s="270">
        <v>8029.1226517694904</v>
      </c>
      <c r="F194" s="270">
        <v>9253.5774294052499</v>
      </c>
      <c r="G194" s="270">
        <v>10231.426449768</v>
      </c>
      <c r="H194" s="270">
        <v>11822.370900084101</v>
      </c>
      <c r="I194" s="270">
        <v>14916.185263567</v>
      </c>
      <c r="J194" s="270">
        <v>16648.586864167799</v>
      </c>
      <c r="K194" s="270">
        <v>20163.587648016699</v>
      </c>
      <c r="L194" s="270">
        <v>19386.584396792001</v>
      </c>
      <c r="M194" s="270">
        <v>20497.934076089001</v>
      </c>
      <c r="N194" s="270">
        <v>24074.364580654001</v>
      </c>
      <c r="O194" s="270">
        <v>25316.635785694201</v>
      </c>
      <c r="P194" s="577">
        <v>25480.640032430601</v>
      </c>
      <c r="Q194" s="577">
        <v>25477.2338242152</v>
      </c>
      <c r="R194" s="577">
        <v>23702.8444594834</v>
      </c>
      <c r="S194" s="578">
        <v>23162.632164990198</v>
      </c>
      <c r="T194" s="270"/>
      <c r="U194" s="270"/>
      <c r="V194" s="270"/>
      <c r="W194" s="579">
        <v>22643.942705210822</v>
      </c>
      <c r="X194" s="639"/>
      <c r="Y194" s="2"/>
    </row>
    <row r="195" spans="1:25">
      <c r="A195" s="2"/>
      <c r="B195" s="235" t="s">
        <v>273</v>
      </c>
      <c r="C195" s="270">
        <v>622.59583827269807</v>
      </c>
      <c r="D195" s="270">
        <v>665.78443311097192</v>
      </c>
      <c r="E195" s="270">
        <v>746.60845407761087</v>
      </c>
      <c r="F195" s="270">
        <v>765.39150350205534</v>
      </c>
      <c r="G195" s="270">
        <v>831.5255922816508</v>
      </c>
      <c r="H195" s="270">
        <v>920.76671301389331</v>
      </c>
      <c r="I195" s="270">
        <v>1012.4789638412359</v>
      </c>
      <c r="J195" s="270">
        <v>1090.8462453877535</v>
      </c>
      <c r="K195" s="270">
        <v>1203.1482576999713</v>
      </c>
      <c r="L195" s="270">
        <v>1253.7378045754144</v>
      </c>
      <c r="M195" s="270">
        <v>1325.7816205426082</v>
      </c>
      <c r="N195" s="270">
        <v>1421.1859294692131</v>
      </c>
      <c r="O195" s="270">
        <v>1535.4826462877325</v>
      </c>
      <c r="P195" s="577">
        <v>1592.8234226302357</v>
      </c>
      <c r="Q195" s="577">
        <v>1701.7855879886718</v>
      </c>
      <c r="R195" s="577">
        <v>1826.9556871127559</v>
      </c>
      <c r="S195" s="578">
        <v>1913.4020628606092</v>
      </c>
      <c r="T195" s="270"/>
      <c r="U195" s="270"/>
      <c r="V195" s="270"/>
      <c r="W195" s="579">
        <v>1552.846982473706</v>
      </c>
      <c r="X195" s="639" t="s">
        <v>496</v>
      </c>
      <c r="Y195" s="2"/>
    </row>
    <row r="196" spans="1:25">
      <c r="A196" s="2"/>
      <c r="B196" s="235" t="s">
        <v>407</v>
      </c>
      <c r="C196" s="270">
        <v>15989.9108164517</v>
      </c>
      <c r="D196" s="270">
        <v>17016.846077494043</v>
      </c>
      <c r="E196" s="270">
        <v>17476.836371893372</v>
      </c>
      <c r="F196" s="270">
        <v>16939.393554587426</v>
      </c>
      <c r="G196" s="270">
        <v>17782.946002426608</v>
      </c>
      <c r="H196" s="270">
        <v>19702.290041311786</v>
      </c>
      <c r="I196" s="270">
        <v>20423.906760989099</v>
      </c>
      <c r="J196" s="270">
        <v>20689.5314917916</v>
      </c>
      <c r="K196" s="270">
        <v>22178.106250815341</v>
      </c>
      <c r="L196" s="270">
        <v>21435.718754797937</v>
      </c>
      <c r="M196" s="270">
        <v>20979.061977294332</v>
      </c>
      <c r="N196" s="270">
        <v>21689.303885600184</v>
      </c>
      <c r="O196" s="270">
        <v>21711.946243082675</v>
      </c>
      <c r="P196" s="577">
        <v>23180.105546619612</v>
      </c>
      <c r="Q196" s="577">
        <v>24736.907935479961</v>
      </c>
      <c r="R196" s="577">
        <v>25681.536634364627</v>
      </c>
      <c r="S196" s="578">
        <v>26685.994181360325</v>
      </c>
      <c r="T196" s="270"/>
      <c r="U196" s="270"/>
      <c r="V196" s="270"/>
      <c r="W196" s="579">
        <v>23305.455587330554</v>
      </c>
      <c r="X196" s="639" t="s">
        <v>540</v>
      </c>
      <c r="Y196" s="2"/>
    </row>
    <row r="197" spans="1:25">
      <c r="A197" s="2"/>
      <c r="B197" s="235" t="s">
        <v>408</v>
      </c>
      <c r="C197" s="270">
        <v>7930.8618514533318</v>
      </c>
      <c r="D197" s="270">
        <v>7730.1588930092839</v>
      </c>
      <c r="E197" s="270">
        <v>7809.3053148215895</v>
      </c>
      <c r="F197" s="270">
        <v>8276.9055379504389</v>
      </c>
      <c r="G197" s="270">
        <v>9082.870502452015</v>
      </c>
      <c r="H197" s="270">
        <v>9245.9060043604131</v>
      </c>
      <c r="I197" s="270">
        <v>10076.933157014228</v>
      </c>
      <c r="J197" s="270">
        <v>10327.0270061589</v>
      </c>
      <c r="K197" s="270">
        <v>10844.212048494819</v>
      </c>
      <c r="L197" s="270">
        <v>10772.708252371154</v>
      </c>
      <c r="M197" s="270">
        <v>10622.289458893274</v>
      </c>
      <c r="N197" s="270">
        <v>10789.172142820164</v>
      </c>
      <c r="O197" s="270">
        <v>10766.621822929812</v>
      </c>
      <c r="P197" s="577">
        <v>10895.927796980646</v>
      </c>
      <c r="Q197" s="577">
        <v>11084.217380626893</v>
      </c>
      <c r="R197" s="577">
        <v>11368.528253615057</v>
      </c>
      <c r="S197" s="578">
        <v>11545.775840030879</v>
      </c>
      <c r="T197" s="270"/>
      <c r="U197" s="270"/>
      <c r="V197" s="270"/>
      <c r="W197" s="579">
        <v>10858.513514064567</v>
      </c>
      <c r="X197" s="639" t="s">
        <v>540</v>
      </c>
      <c r="Y197" s="2"/>
    </row>
    <row r="198" spans="1:25">
      <c r="A198" s="2"/>
      <c r="B198" s="235" t="s">
        <v>409</v>
      </c>
      <c r="C198" s="270">
        <v>5988.019129979135</v>
      </c>
      <c r="D198" s="270">
        <v>6223.981355367855</v>
      </c>
      <c r="E198" s="270">
        <v>6709.3139787653154</v>
      </c>
      <c r="F198" s="270">
        <v>7355.4468268346009</v>
      </c>
      <c r="G198" s="270">
        <v>7856.665658650255</v>
      </c>
      <c r="H198" s="270">
        <v>8297.0891925506312</v>
      </c>
      <c r="I198" s="270">
        <v>9195.7224379857234</v>
      </c>
      <c r="J198" s="270">
        <v>9279.2154558185466</v>
      </c>
      <c r="K198" s="270">
        <v>10081.110796403298</v>
      </c>
      <c r="L198" s="270">
        <v>9936.4445767365432</v>
      </c>
      <c r="M198" s="270">
        <v>9714.9990795380072</v>
      </c>
      <c r="N198" s="270">
        <v>9871.6485773363438</v>
      </c>
      <c r="O198" s="270">
        <v>10193.50417197846</v>
      </c>
      <c r="P198" s="577">
        <v>10548.692450435714</v>
      </c>
      <c r="Q198" s="577">
        <v>10857.585395032682</v>
      </c>
      <c r="R198" s="577">
        <v>11140.349888845949</v>
      </c>
      <c r="S198" s="578">
        <v>11605.610290466471</v>
      </c>
      <c r="T198" s="270"/>
      <c r="U198" s="270"/>
      <c r="V198" s="270"/>
      <c r="W198" s="579">
        <v>10393.736431279243</v>
      </c>
      <c r="X198" s="639"/>
      <c r="Y198" s="2"/>
    </row>
    <row r="199" spans="1:25">
      <c r="A199" s="2"/>
      <c r="B199" s="235" t="s">
        <v>410</v>
      </c>
      <c r="C199" s="270">
        <v>3428.7765640867683</v>
      </c>
      <c r="D199" s="270">
        <v>3729.8654391060832</v>
      </c>
      <c r="E199" s="270">
        <v>3928.8994683297938</v>
      </c>
      <c r="F199" s="270">
        <v>4162.7303621497103</v>
      </c>
      <c r="G199" s="270">
        <v>4447.0047812862522</v>
      </c>
      <c r="H199" s="270">
        <v>4750.3767507251723</v>
      </c>
      <c r="I199" s="270">
        <v>4960.6013627717575</v>
      </c>
      <c r="J199" s="270">
        <v>5379.2006831348717</v>
      </c>
      <c r="K199" s="270">
        <v>5502.6336750345799</v>
      </c>
      <c r="L199" s="270">
        <v>5240.7092773683462</v>
      </c>
      <c r="M199" s="270">
        <v>5290.660663104416</v>
      </c>
      <c r="N199" s="270">
        <v>5667.4905343557575</v>
      </c>
      <c r="O199" s="270">
        <v>5748.263640863388</v>
      </c>
      <c r="P199" s="577">
        <v>5681.2054203249081</v>
      </c>
      <c r="Q199" s="577">
        <v>5805.4363853553859</v>
      </c>
      <c r="R199" s="577">
        <v>5918.6100248583971</v>
      </c>
      <c r="S199" s="578">
        <v>6345.2641186954661</v>
      </c>
      <c r="T199" s="270"/>
      <c r="U199" s="270"/>
      <c r="V199" s="270"/>
      <c r="W199" s="579">
        <v>5678.8773922457922</v>
      </c>
      <c r="X199" s="639"/>
      <c r="Y199" s="2"/>
    </row>
    <row r="200" spans="1:25">
      <c r="A200" s="2"/>
      <c r="B200" s="235" t="s">
        <v>411</v>
      </c>
      <c r="C200" s="581">
        <v>1579.2849445376869</v>
      </c>
      <c r="D200" s="270">
        <v>1635.635548680943</v>
      </c>
      <c r="E200" s="270">
        <v>1661.8814279918288</v>
      </c>
      <c r="F200" s="270">
        <v>1764.0361468220678</v>
      </c>
      <c r="G200" s="270">
        <v>1837.4572615169104</v>
      </c>
      <c r="H200" s="270">
        <v>1983.3394998618721</v>
      </c>
      <c r="I200" s="270">
        <v>2178.8489876531567</v>
      </c>
      <c r="J200" s="270">
        <v>2256.1852126343306</v>
      </c>
      <c r="K200" s="270">
        <v>2431.9220889128451</v>
      </c>
      <c r="L200" s="270">
        <v>2452.5395989686685</v>
      </c>
      <c r="M200" s="270">
        <v>2588.0797432371196</v>
      </c>
      <c r="N200" s="270">
        <v>2695.6295423713086</v>
      </c>
      <c r="O200" s="270">
        <v>2768.2335147436365</v>
      </c>
      <c r="P200" s="577">
        <v>2882.867238550637</v>
      </c>
      <c r="Q200" s="577">
        <v>3047.8635122456358</v>
      </c>
      <c r="R200" s="587">
        <v>3132.8395542459466</v>
      </c>
      <c r="S200" s="588">
        <v>3229.058077828216</v>
      </c>
      <c r="T200" s="270"/>
      <c r="U200" s="270"/>
      <c r="V200" s="270"/>
      <c r="W200" s="579">
        <v>2815.6493602076148</v>
      </c>
      <c r="X200" s="639" t="s">
        <v>540</v>
      </c>
      <c r="Y200" s="2"/>
    </row>
    <row r="201" spans="1:25">
      <c r="A201" s="2"/>
      <c r="B201" s="235" t="s">
        <v>47</v>
      </c>
      <c r="C201" s="270">
        <v>34139.657864064058</v>
      </c>
      <c r="D201" s="270">
        <v>33621.69792504792</v>
      </c>
      <c r="E201" s="270">
        <v>32262.660552473932</v>
      </c>
      <c r="F201" s="270">
        <v>35550.277191172281</v>
      </c>
      <c r="G201" s="270">
        <v>38293.23542739026</v>
      </c>
      <c r="H201" s="270">
        <v>40547.134467613891</v>
      </c>
      <c r="I201" s="270">
        <v>41782.544084895831</v>
      </c>
      <c r="J201" s="270">
        <v>42520.355019014321</v>
      </c>
      <c r="K201" s="270">
        <v>44841.929316922709</v>
      </c>
      <c r="L201" s="270">
        <v>43055.810690367281</v>
      </c>
      <c r="M201" s="270">
        <v>44502.419307523363</v>
      </c>
      <c r="N201" s="270">
        <v>48524.632487660288</v>
      </c>
      <c r="O201" s="270">
        <v>50573.390648110719</v>
      </c>
      <c r="P201" s="577">
        <v>51264.866148101835</v>
      </c>
      <c r="Q201" s="577">
        <v>52626.01719745234</v>
      </c>
      <c r="R201" s="577">
        <v>54007.036187194033</v>
      </c>
      <c r="S201" s="578">
        <v>54430.861130408128</v>
      </c>
      <c r="T201" s="270"/>
      <c r="U201" s="270"/>
      <c r="V201" s="270"/>
      <c r="W201" s="579">
        <v>49781.642692859845</v>
      </c>
      <c r="X201" s="639" t="s">
        <v>496</v>
      </c>
      <c r="Y201" s="2"/>
    </row>
    <row r="202" spans="1:25">
      <c r="A202" s="2"/>
      <c r="B202" s="235" t="s">
        <v>274</v>
      </c>
      <c r="C202" s="270">
        <v>1511.9843401022304</v>
      </c>
      <c r="D202" s="270">
        <v>1577.3156475663766</v>
      </c>
      <c r="E202" s="270">
        <v>1571.3371728767956</v>
      </c>
      <c r="F202" s="270">
        <v>1665.8577817335386</v>
      </c>
      <c r="G202" s="270">
        <v>1765.0197275461062</v>
      </c>
      <c r="H202" s="270">
        <v>1873.7376136866133</v>
      </c>
      <c r="I202" s="270">
        <v>1926.5345148733202</v>
      </c>
      <c r="J202" s="270">
        <v>2020.104626994796</v>
      </c>
      <c r="K202" s="270">
        <v>2077.7643637710471</v>
      </c>
      <c r="L202" s="270">
        <v>2084.9971480835466</v>
      </c>
      <c r="M202" s="270">
        <v>2136.4808630458278</v>
      </c>
      <c r="N202" s="270">
        <v>2154.8175956334294</v>
      </c>
      <c r="O202" s="270">
        <v>2223.9964830069002</v>
      </c>
      <c r="P202" s="577">
        <v>2269.6434720301727</v>
      </c>
      <c r="Q202" s="577">
        <v>2339.333924859211</v>
      </c>
      <c r="R202" s="577">
        <v>2445.4083758587549</v>
      </c>
      <c r="S202" s="578">
        <v>2567.8004203749024</v>
      </c>
      <c r="T202" s="270"/>
      <c r="U202" s="270"/>
      <c r="V202" s="270"/>
      <c r="W202" s="579">
        <v>2264.0429225392959</v>
      </c>
      <c r="X202" s="639"/>
      <c r="Y202" s="2"/>
    </row>
    <row r="203" spans="1:25">
      <c r="A203" s="2"/>
      <c r="B203" s="235" t="s">
        <v>142</v>
      </c>
      <c r="C203" s="270">
        <v>5721.6896286849133</v>
      </c>
      <c r="D203" s="270">
        <v>6151.8682325485361</v>
      </c>
      <c r="E203" s="270">
        <v>6800.9083866479268</v>
      </c>
      <c r="F203" s="270">
        <v>7197.4462450297369</v>
      </c>
      <c r="G203" s="270">
        <v>8070.1764535073271</v>
      </c>
      <c r="H203" s="270">
        <v>8707.0090572045374</v>
      </c>
      <c r="I203" s="270">
        <v>9615.7088952428985</v>
      </c>
      <c r="J203" s="270">
        <v>10472.108534106885</v>
      </c>
      <c r="K203" s="270">
        <v>11921.832639945149</v>
      </c>
      <c r="L203" s="270">
        <v>11841.776070060412</v>
      </c>
      <c r="M203" s="270">
        <v>12098.746341120859</v>
      </c>
      <c r="N203" s="270">
        <v>12967.827352574122</v>
      </c>
      <c r="O203" s="270">
        <v>13107.972154067222</v>
      </c>
      <c r="P203" s="577">
        <v>13772.496850938203</v>
      </c>
      <c r="Q203" s="577">
        <v>13806.012808345147</v>
      </c>
      <c r="R203" s="577">
        <v>14111.938559546817</v>
      </c>
      <c r="S203" s="578">
        <v>14511.791454774146</v>
      </c>
      <c r="T203" s="270"/>
      <c r="U203" s="270"/>
      <c r="V203" s="270"/>
      <c r="W203" s="579">
        <v>12991.411565776694</v>
      </c>
      <c r="X203" s="639" t="s">
        <v>538</v>
      </c>
      <c r="Y203" s="2"/>
    </row>
    <row r="204" spans="1:25">
      <c r="A204" s="2"/>
      <c r="B204" s="235" t="s">
        <v>412</v>
      </c>
      <c r="C204" s="270">
        <v>14626.46037086393</v>
      </c>
      <c r="D204" s="270">
        <v>14607.23868561426</v>
      </c>
      <c r="E204" s="270">
        <v>14559.34877393006</v>
      </c>
      <c r="F204" s="270">
        <v>14134.483917242647</v>
      </c>
      <c r="G204" s="270">
        <v>14161.515403960828</v>
      </c>
      <c r="H204" s="270">
        <v>15859.919462415399</v>
      </c>
      <c r="I204" s="270">
        <v>17516.548465490647</v>
      </c>
      <c r="J204" s="270">
        <v>19755.66718533478</v>
      </c>
      <c r="K204" s="270">
        <v>19274.848123339958</v>
      </c>
      <c r="L204" s="270">
        <v>19131.33173587063</v>
      </c>
      <c r="M204" s="270">
        <v>19953.160500997172</v>
      </c>
      <c r="N204" s="270">
        <v>22556.582570934588</v>
      </c>
      <c r="O204" s="270">
        <v>24251.523968600792</v>
      </c>
      <c r="P204" s="577">
        <v>25655.822952065897</v>
      </c>
      <c r="Q204" s="577">
        <v>26564.967638111451</v>
      </c>
      <c r="R204" s="577">
        <v>27177.174079471013</v>
      </c>
      <c r="S204" s="578">
        <v>28391.328352895485</v>
      </c>
      <c r="T204" s="270"/>
      <c r="U204" s="270"/>
      <c r="V204" s="270"/>
      <c r="W204" s="579">
        <v>24276.631761399305</v>
      </c>
      <c r="X204" s="639" t="s">
        <v>496</v>
      </c>
      <c r="Y204" s="2"/>
    </row>
    <row r="205" spans="1:25">
      <c r="A205" s="2"/>
      <c r="B205" s="235" t="s">
        <v>275</v>
      </c>
      <c r="C205" s="270">
        <v>723.46574717778856</v>
      </c>
      <c r="D205" s="270">
        <v>661.76672605671399</v>
      </c>
      <c r="E205" s="270">
        <v>811.10831753219964</v>
      </c>
      <c r="F205" s="270">
        <v>862.72677096472808</v>
      </c>
      <c r="G205" s="270">
        <v>901.69207775659777</v>
      </c>
      <c r="H205" s="270">
        <v>933.49981709189763</v>
      </c>
      <c r="I205" s="270">
        <v>982.30902715055106</v>
      </c>
      <c r="J205" s="270">
        <v>1059.5129727253147</v>
      </c>
      <c r="K205" s="270">
        <v>1110.9351427028232</v>
      </c>
      <c r="L205" s="270">
        <v>1144.5207507081723</v>
      </c>
      <c r="M205" s="270">
        <v>1192.5965588619556</v>
      </c>
      <c r="N205" s="270">
        <v>1246.2527894672457</v>
      </c>
      <c r="O205" s="270">
        <v>1428.5354970581261</v>
      </c>
      <c r="P205" s="577">
        <v>1712.8326948548777</v>
      </c>
      <c r="Q205" s="577">
        <v>1782.4954416830838</v>
      </c>
      <c r="R205" s="577">
        <v>1401.2480876231355</v>
      </c>
      <c r="S205" s="578">
        <v>1473.4038054967621</v>
      </c>
      <c r="T205" s="270"/>
      <c r="U205" s="270"/>
      <c r="V205" s="270"/>
      <c r="W205" s="579">
        <v>1422.07544428855</v>
      </c>
      <c r="X205" s="639"/>
      <c r="Y205" s="2"/>
    </row>
    <row r="206" spans="1:25">
      <c r="A206" s="2"/>
      <c r="B206" s="235" t="s">
        <v>276</v>
      </c>
      <c r="C206" s="270">
        <v>40978.067962618268</v>
      </c>
      <c r="D206" s="270">
        <v>40408.013620971615</v>
      </c>
      <c r="E206" s="270">
        <v>42367.875593323923</v>
      </c>
      <c r="F206" s="270">
        <v>45799.717844201637</v>
      </c>
      <c r="G206" s="270">
        <v>50911.46129169724</v>
      </c>
      <c r="H206" s="270">
        <v>55172.923653690617</v>
      </c>
      <c r="I206" s="270">
        <v>59999.29849153696</v>
      </c>
      <c r="J206" s="270">
        <v>64466.040960639766</v>
      </c>
      <c r="K206" s="270">
        <v>63438.309315456121</v>
      </c>
      <c r="L206" s="270">
        <v>61646.837030665847</v>
      </c>
      <c r="M206" s="270">
        <v>70646.820264827358</v>
      </c>
      <c r="N206" s="270">
        <v>75013.186659297426</v>
      </c>
      <c r="O206" s="270">
        <v>77429.429543200327</v>
      </c>
      <c r="P206" s="577">
        <v>81287.839552985126</v>
      </c>
      <c r="Q206" s="577">
        <v>84593.428144689242</v>
      </c>
      <c r="R206" s="577">
        <v>86128.172507781783</v>
      </c>
      <c r="S206" s="578">
        <v>87855.584908695877</v>
      </c>
      <c r="T206" s="270"/>
      <c r="U206" s="270"/>
      <c r="V206" s="270"/>
      <c r="W206" s="579">
        <v>77481.035794816518</v>
      </c>
      <c r="X206" s="639" t="s">
        <v>540</v>
      </c>
      <c r="Y206" s="2"/>
    </row>
    <row r="207" spans="1:25">
      <c r="A207" s="2"/>
      <c r="B207" s="235" t="s">
        <v>134</v>
      </c>
      <c r="C207" s="270">
        <v>11347.912067626406</v>
      </c>
      <c r="D207" s="270">
        <v>12399.757345686146</v>
      </c>
      <c r="E207" s="270">
        <v>13294.494594105181</v>
      </c>
      <c r="F207" s="270">
        <v>14138.909162920396</v>
      </c>
      <c r="G207" s="270">
        <v>15198.919688585866</v>
      </c>
      <c r="H207" s="270">
        <v>16616.134544347216</v>
      </c>
      <c r="I207" s="270">
        <v>18875.524551019182</v>
      </c>
      <c r="J207" s="270">
        <v>21156.830446309603</v>
      </c>
      <c r="K207" s="270">
        <v>23691.643875650559</v>
      </c>
      <c r="L207" s="270">
        <v>23082.790555791675</v>
      </c>
      <c r="M207" s="270">
        <v>25010.544579008878</v>
      </c>
      <c r="N207" s="270">
        <v>25835.004757205097</v>
      </c>
      <c r="O207" s="270">
        <v>26647.421962767356</v>
      </c>
      <c r="P207" s="270">
        <v>27897.598574919677</v>
      </c>
      <c r="Q207" s="577">
        <v>29020.071658008495</v>
      </c>
      <c r="R207" s="577">
        <v>29907.05936010426</v>
      </c>
      <c r="S207" s="578">
        <v>30631.953907772917</v>
      </c>
      <c r="T207" s="270"/>
      <c r="U207" s="270"/>
      <c r="V207" s="270"/>
      <c r="W207" s="579">
        <v>26749.113473175505</v>
      </c>
      <c r="X207" s="639" t="s">
        <v>540</v>
      </c>
      <c r="Y207" s="2"/>
    </row>
    <row r="208" spans="1:25">
      <c r="A208" s="2"/>
      <c r="B208" s="235" t="s">
        <v>87</v>
      </c>
      <c r="C208" s="270">
        <v>18036.467272511691</v>
      </c>
      <c r="D208" s="270">
        <v>18998.774390165217</v>
      </c>
      <c r="E208" s="270">
        <v>20305.022222804604</v>
      </c>
      <c r="F208" s="270">
        <v>21132.386493246919</v>
      </c>
      <c r="G208" s="270">
        <v>22792.927976939911</v>
      </c>
      <c r="H208" s="270">
        <v>23945.25534235327</v>
      </c>
      <c r="I208" s="270">
        <v>25777.986690887268</v>
      </c>
      <c r="J208" s="270">
        <v>27594.791177881267</v>
      </c>
      <c r="K208" s="270">
        <v>29624.190182506627</v>
      </c>
      <c r="L208" s="270">
        <v>27504.072069670739</v>
      </c>
      <c r="M208" s="270">
        <v>27792.977976133538</v>
      </c>
      <c r="N208" s="270">
        <v>28804.701519426613</v>
      </c>
      <c r="O208" s="270">
        <v>28841.923059966357</v>
      </c>
      <c r="P208" s="270">
        <v>29531.957711140345</v>
      </c>
      <c r="Q208" s="577">
        <v>30994.751980787438</v>
      </c>
      <c r="R208" s="577">
        <v>31964.653991921317</v>
      </c>
      <c r="S208" s="578">
        <v>32884.538888087431</v>
      </c>
      <c r="T208" s="270"/>
      <c r="U208" s="270"/>
      <c r="V208" s="270"/>
      <c r="W208" s="579">
        <v>29650.787249876608</v>
      </c>
      <c r="X208" s="639"/>
      <c r="Y208" s="2"/>
    </row>
    <row r="209" spans="1:25">
      <c r="A209" s="2"/>
      <c r="B209" s="235" t="s">
        <v>277</v>
      </c>
      <c r="C209" s="270">
        <v>1370.7550205645132</v>
      </c>
      <c r="D209" s="270">
        <v>1255.909475377086</v>
      </c>
      <c r="E209" s="270">
        <v>1206.9948162186531</v>
      </c>
      <c r="F209" s="270">
        <v>1277.3138056538571</v>
      </c>
      <c r="G209" s="270">
        <v>1342.015195763666</v>
      </c>
      <c r="H209" s="270">
        <v>1424.3617310277632</v>
      </c>
      <c r="I209" s="270">
        <v>1532.4805005875999</v>
      </c>
      <c r="J209" s="270">
        <v>1648.9762922999787</v>
      </c>
      <c r="K209" s="270">
        <v>1759.4257517082406</v>
      </c>
      <c r="L209" s="270">
        <v>1651.0024350847793</v>
      </c>
      <c r="M209" s="270">
        <v>1746.765156819218</v>
      </c>
      <c r="N209" s="270">
        <v>1969.2061677911961</v>
      </c>
      <c r="O209" s="270">
        <v>2053.5953700363525</v>
      </c>
      <c r="P209" s="577">
        <v>2103.955735867477</v>
      </c>
      <c r="Q209" s="577">
        <v>2128.6125720475998</v>
      </c>
      <c r="R209" s="577">
        <v>2186.3569941769147</v>
      </c>
      <c r="S209" s="578">
        <v>2235.8999931902108</v>
      </c>
      <c r="T209" s="270"/>
      <c r="U209" s="270"/>
      <c r="V209" s="270"/>
      <c r="W209" s="579">
        <v>2003.5728019131282</v>
      </c>
      <c r="X209" s="639" t="s">
        <v>540</v>
      </c>
      <c r="Y209" s="2"/>
    </row>
    <row r="210" spans="1:25">
      <c r="A210" s="2"/>
      <c r="B210" s="235" t="s">
        <v>413</v>
      </c>
      <c r="C210" s="582"/>
      <c r="D210" s="582"/>
      <c r="E210" s="582"/>
      <c r="F210" s="582"/>
      <c r="G210" s="582"/>
      <c r="H210" s="582"/>
      <c r="I210" s="582"/>
      <c r="J210" s="582"/>
      <c r="K210" s="582"/>
      <c r="L210" s="582"/>
      <c r="M210" s="582"/>
      <c r="N210" s="582"/>
      <c r="O210" s="582"/>
      <c r="P210" s="583"/>
      <c r="Q210" s="583"/>
      <c r="R210" s="583"/>
      <c r="S210" s="584"/>
      <c r="T210" s="270"/>
      <c r="U210" s="270"/>
      <c r="V210" s="270"/>
      <c r="W210" s="582"/>
      <c r="X210" s="639"/>
      <c r="Y210" s="2"/>
    </row>
    <row r="211" spans="1:25">
      <c r="A211" s="2"/>
      <c r="B211" s="235" t="s">
        <v>118</v>
      </c>
      <c r="C211" s="270">
        <v>7700.8776347135736</v>
      </c>
      <c r="D211" s="270">
        <v>8017.5284803122649</v>
      </c>
      <c r="E211" s="270">
        <v>8339.3389821218207</v>
      </c>
      <c r="F211" s="270">
        <v>8650.3162723623918</v>
      </c>
      <c r="G211" s="270">
        <v>9177.6252736433216</v>
      </c>
      <c r="H211" s="270">
        <v>9846.0938094151534</v>
      </c>
      <c r="I211" s="270">
        <v>10577.939376362174</v>
      </c>
      <c r="J211" s="270">
        <v>11289.425102665769</v>
      </c>
      <c r="K211" s="270">
        <v>11716.715537991759</v>
      </c>
      <c r="L211" s="270">
        <v>11462.610750716956</v>
      </c>
      <c r="M211" s="270">
        <v>11785.605135522592</v>
      </c>
      <c r="N211" s="270">
        <v>12243.879087975265</v>
      </c>
      <c r="O211" s="270">
        <v>12556.748465295812</v>
      </c>
      <c r="P211" s="577">
        <v>12879.591337454884</v>
      </c>
      <c r="Q211" s="577">
        <v>13127.447025287587</v>
      </c>
      <c r="R211" s="577">
        <v>13229.6246256756</v>
      </c>
      <c r="S211" s="578">
        <v>13225.437225679338</v>
      </c>
      <c r="T211" s="270"/>
      <c r="U211" s="270"/>
      <c r="V211" s="270"/>
      <c r="W211" s="579">
        <v>12440.952424054018</v>
      </c>
      <c r="X211" s="639"/>
      <c r="Y211" s="2"/>
    </row>
    <row r="212" spans="1:25">
      <c r="A212" s="2"/>
      <c r="B212" s="235" t="s">
        <v>61</v>
      </c>
      <c r="C212" s="270">
        <v>18083.084102047629</v>
      </c>
      <c r="D212" s="270">
        <v>19184.386095010374</v>
      </c>
      <c r="E212" s="270">
        <v>20775.105140143496</v>
      </c>
      <c r="F212" s="270">
        <v>21374.49677759728</v>
      </c>
      <c r="G212" s="270">
        <v>22947.223162682352</v>
      </c>
      <c r="H212" s="270">
        <v>24196.423850374613</v>
      </c>
      <c r="I212" s="270">
        <v>25827.794595837731</v>
      </c>
      <c r="J212" s="270">
        <v>27822.860137500822</v>
      </c>
      <c r="K212" s="270">
        <v>28655.983524182804</v>
      </c>
      <c r="L212" s="270">
        <v>28320.319120654389</v>
      </c>
      <c r="M212" s="270">
        <v>30376.871819252607</v>
      </c>
      <c r="N212" s="270">
        <v>31228.510695226611</v>
      </c>
      <c r="O212" s="270">
        <v>32097.164002475969</v>
      </c>
      <c r="P212" s="577">
        <v>32615.772589583466</v>
      </c>
      <c r="Q212" s="577">
        <v>33631.548907550452</v>
      </c>
      <c r="R212" s="577">
        <v>34421.579551824689</v>
      </c>
      <c r="S212" s="578">
        <v>35750.76997747409</v>
      </c>
      <c r="T212" s="270"/>
      <c r="U212" s="270"/>
      <c r="V212" s="270"/>
      <c r="W212" s="579">
        <v>31930.532396585841</v>
      </c>
      <c r="X212" s="639" t="s">
        <v>496</v>
      </c>
      <c r="Y212" s="2"/>
    </row>
    <row r="213" spans="1:25">
      <c r="A213" s="2"/>
      <c r="B213" s="235" t="s">
        <v>414</v>
      </c>
      <c r="C213" s="582"/>
      <c r="D213" s="582"/>
      <c r="E213" s="582"/>
      <c r="F213" s="582"/>
      <c r="G213" s="582"/>
      <c r="H213" s="582"/>
      <c r="I213" s="582"/>
      <c r="J213" s="582"/>
      <c r="K213" s="270">
        <v>3570.7610570546999</v>
      </c>
      <c r="L213" s="270">
        <v>3620.0087895609745</v>
      </c>
      <c r="M213" s="270">
        <v>3713.2584872701318</v>
      </c>
      <c r="N213" s="270">
        <v>3482.0483956411999</v>
      </c>
      <c r="O213" s="270">
        <v>1846.7418102316606</v>
      </c>
      <c r="P213" s="577">
        <v>2054.7256055741645</v>
      </c>
      <c r="Q213" s="577">
        <v>2095.7945299405064</v>
      </c>
      <c r="R213" s="577">
        <v>1925.2032242462044</v>
      </c>
      <c r="S213" s="584"/>
      <c r="T213" s="270"/>
      <c r="U213" s="270"/>
      <c r="V213" s="270"/>
      <c r="W213" s="582"/>
      <c r="X213" s="639" t="s">
        <v>496</v>
      </c>
      <c r="Y213" s="2"/>
    </row>
    <row r="214" spans="1:25">
      <c r="A214" s="2"/>
      <c r="B214" s="235" t="s">
        <v>99</v>
      </c>
      <c r="C214" s="270">
        <v>21517.329635842445</v>
      </c>
      <c r="D214" s="270">
        <v>22963.378418016069</v>
      </c>
      <c r="E214" s="270">
        <v>24363.014919003952</v>
      </c>
      <c r="F214" s="270">
        <v>25054.491493368514</v>
      </c>
      <c r="G214" s="270">
        <v>26198.583596343768</v>
      </c>
      <c r="H214" s="270">
        <v>27702.464307366277</v>
      </c>
      <c r="I214" s="270">
        <v>30832.970754158025</v>
      </c>
      <c r="J214" s="270">
        <v>32584.255376474019</v>
      </c>
      <c r="K214" s="270">
        <v>33463.114471786357</v>
      </c>
      <c r="L214" s="270">
        <v>32423.60173508041</v>
      </c>
      <c r="M214" s="270">
        <v>31984.155247502746</v>
      </c>
      <c r="N214" s="270">
        <v>32067.19244738937</v>
      </c>
      <c r="O214" s="270">
        <v>31986.500355019198</v>
      </c>
      <c r="P214" s="577">
        <v>32602.030326755765</v>
      </c>
      <c r="Q214" s="577">
        <v>33658.164804368695</v>
      </c>
      <c r="R214" s="577">
        <v>34696.336208645727</v>
      </c>
      <c r="S214" s="578">
        <v>36309.844299667886</v>
      </c>
      <c r="T214" s="270"/>
      <c r="U214" s="270"/>
      <c r="V214" s="270"/>
      <c r="W214" s="579">
        <v>32988.455171249021</v>
      </c>
      <c r="X214" s="639" t="s">
        <v>540</v>
      </c>
      <c r="Y214" s="2"/>
    </row>
    <row r="215" spans="1:25">
      <c r="A215" s="2"/>
      <c r="B215" s="235" t="s">
        <v>278</v>
      </c>
      <c r="C215" s="270">
        <v>4422.5648554983727</v>
      </c>
      <c r="D215" s="270">
        <v>4419.8033924303481</v>
      </c>
      <c r="E215" s="270">
        <v>4630.5924304199898</v>
      </c>
      <c r="F215" s="270">
        <v>4965.7275376994203</v>
      </c>
      <c r="G215" s="270">
        <v>5339.5212483363384</v>
      </c>
      <c r="H215" s="270">
        <v>5811.5058520438524</v>
      </c>
      <c r="I215" s="270">
        <v>6400.8167578622351</v>
      </c>
      <c r="J215" s="270">
        <v>6964.986318502878</v>
      </c>
      <c r="K215" s="270">
        <v>7467.5918815552877</v>
      </c>
      <c r="L215" s="270">
        <v>7731.6686952435848</v>
      </c>
      <c r="M215" s="270">
        <v>8389.9903930516284</v>
      </c>
      <c r="N215" s="270">
        <v>9213.3209432127842</v>
      </c>
      <c r="O215" s="270">
        <v>10163.858705382852</v>
      </c>
      <c r="P215" s="577">
        <v>10595.712913430247</v>
      </c>
      <c r="Q215" s="577">
        <v>11219.075251395299</v>
      </c>
      <c r="R215" s="577">
        <v>11777.871839975091</v>
      </c>
      <c r="S215" s="578">
        <v>12316.164114668516</v>
      </c>
      <c r="T215" s="270"/>
      <c r="U215" s="270"/>
      <c r="V215" s="270"/>
      <c r="W215" s="579">
        <v>10094.401544470797</v>
      </c>
      <c r="X215" s="639" t="s">
        <v>540</v>
      </c>
      <c r="Y215" s="2"/>
    </row>
    <row r="216" spans="1:25">
      <c r="A216" s="2"/>
      <c r="B216" s="235" t="s">
        <v>279</v>
      </c>
      <c r="C216" s="270">
        <v>1812.4708053202501</v>
      </c>
      <c r="D216" s="270">
        <v>1919.5339872310101</v>
      </c>
      <c r="E216" s="270">
        <v>2016.6673890311999</v>
      </c>
      <c r="F216" s="270">
        <v>2154.7353280788602</v>
      </c>
      <c r="G216" s="270">
        <v>2237.1884106652301</v>
      </c>
      <c r="H216" s="270">
        <v>2415.5371151781601</v>
      </c>
      <c r="I216" s="270">
        <v>2668.2237522754499</v>
      </c>
      <c r="J216" s="270">
        <v>2975.8295901255601</v>
      </c>
      <c r="K216" s="270">
        <v>3187.3109761098799</v>
      </c>
      <c r="L216" s="270">
        <v>3231.23649545953</v>
      </c>
      <c r="M216" s="270">
        <v>3298.0047491749501</v>
      </c>
      <c r="N216" s="270">
        <v>3631.6634557708899</v>
      </c>
      <c r="O216" s="270">
        <v>4172.5387354280001</v>
      </c>
      <c r="P216" s="577">
        <v>4322.9913201259496</v>
      </c>
      <c r="Q216" s="577">
        <v>4411.9745377601303</v>
      </c>
      <c r="R216" s="577">
        <v>4568.0861524084303</v>
      </c>
      <c r="S216" s="578">
        <v>4730.2920584012199</v>
      </c>
      <c r="T216" s="270"/>
      <c r="U216" s="270"/>
      <c r="V216" s="270"/>
      <c r="W216" s="579">
        <v>4031.9220088353541</v>
      </c>
      <c r="X216" s="639"/>
      <c r="Y216" s="2"/>
    </row>
    <row r="217" spans="1:25">
      <c r="A217" s="2"/>
      <c r="B217" s="235" t="s">
        <v>168</v>
      </c>
      <c r="C217" s="270">
        <v>7713.1142136536464</v>
      </c>
      <c r="D217" s="270">
        <v>8155.7090708572259</v>
      </c>
      <c r="E217" s="270">
        <v>8542.1466204223052</v>
      </c>
      <c r="F217" s="270">
        <v>9136.1003430048586</v>
      </c>
      <c r="G217" s="270">
        <v>10146.133554401958</v>
      </c>
      <c r="H217" s="270">
        <v>10834.592207162905</v>
      </c>
      <c r="I217" s="270">
        <v>11473.252835178928</v>
      </c>
      <c r="J217" s="270">
        <v>12249.539529417874</v>
      </c>
      <c r="K217" s="270">
        <v>12869.898246519047</v>
      </c>
      <c r="L217" s="270">
        <v>13218.063097810034</v>
      </c>
      <c r="M217" s="270">
        <v>13924.390720947031</v>
      </c>
      <c r="N217" s="270">
        <v>14887.93681491005</v>
      </c>
      <c r="O217" s="270">
        <v>15410.996492782655</v>
      </c>
      <c r="P217" s="577">
        <v>15956.948996457137</v>
      </c>
      <c r="Q217" s="577">
        <v>16141.391611652996</v>
      </c>
      <c r="R217" s="577">
        <v>15722.647575763871</v>
      </c>
      <c r="S217" s="578">
        <v>14146.342642114158</v>
      </c>
      <c r="T217" s="270"/>
      <c r="U217" s="270"/>
      <c r="V217" s="270"/>
      <c r="W217" s="579">
        <v>14619.449732362684</v>
      </c>
      <c r="X217" s="639" t="s">
        <v>540</v>
      </c>
      <c r="Y217" s="2"/>
    </row>
    <row r="218" spans="1:25">
      <c r="A218" s="2"/>
      <c r="B218" s="235" t="s">
        <v>280</v>
      </c>
      <c r="C218" s="270">
        <v>4628.3689640110633</v>
      </c>
      <c r="D218" s="270">
        <v>4732.6844927328566</v>
      </c>
      <c r="E218" s="270">
        <v>4978.6794736553766</v>
      </c>
      <c r="F218" s="270">
        <v>5243.6452442988621</v>
      </c>
      <c r="G218" s="270">
        <v>5544.0219570689478</v>
      </c>
      <c r="H218" s="270">
        <v>6006.3356146961141</v>
      </c>
      <c r="I218" s="270">
        <v>6476.0942431053754</v>
      </c>
      <c r="J218" s="270">
        <v>6834.03402537274</v>
      </c>
      <c r="K218" s="270">
        <v>6901.2968898553036</v>
      </c>
      <c r="L218" s="270">
        <v>6932.2654883161267</v>
      </c>
      <c r="M218" s="270">
        <v>7148.9120534412923</v>
      </c>
      <c r="N218" s="270">
        <v>7323.9970181305425</v>
      </c>
      <c r="O218" s="270">
        <v>7668.8168737465767</v>
      </c>
      <c r="P218" s="577">
        <v>8174.4348876771346</v>
      </c>
      <c r="Q218" s="577">
        <v>8515.7572277896743</v>
      </c>
      <c r="R218" s="577">
        <v>8575.0573852231737</v>
      </c>
      <c r="S218" s="578">
        <v>8342.7096385717323</v>
      </c>
      <c r="T218" s="270"/>
      <c r="U218" s="270"/>
      <c r="V218" s="270"/>
      <c r="W218" s="579">
        <v>7792.8331751960795</v>
      </c>
      <c r="X218" s="639" t="s">
        <v>540</v>
      </c>
      <c r="Y218" s="2"/>
    </row>
    <row r="219" spans="1:25">
      <c r="A219" s="2"/>
      <c r="B219" s="235" t="s">
        <v>107</v>
      </c>
      <c r="C219" s="270">
        <v>29257.985256752218</v>
      </c>
      <c r="D219" s="270">
        <v>29701.997420640841</v>
      </c>
      <c r="E219" s="270">
        <v>30587.762515156021</v>
      </c>
      <c r="F219" s="270">
        <v>31470.895742571814</v>
      </c>
      <c r="G219" s="270">
        <v>33551.705582024471</v>
      </c>
      <c r="H219" s="270">
        <v>33967.187526840506</v>
      </c>
      <c r="I219" s="270">
        <v>37439.83703317117</v>
      </c>
      <c r="J219" s="270">
        <v>40563.838796526928</v>
      </c>
      <c r="K219" s="270">
        <v>41853.696180650433</v>
      </c>
      <c r="L219" s="270">
        <v>39693.325296885232</v>
      </c>
      <c r="M219" s="270">
        <v>41667.832085041031</v>
      </c>
      <c r="N219" s="270">
        <v>43755.060439261157</v>
      </c>
      <c r="O219" s="270">
        <v>44724.974344802249</v>
      </c>
      <c r="P219" s="577">
        <v>45673.170632312518</v>
      </c>
      <c r="Q219" s="577">
        <v>46404.743791286324</v>
      </c>
      <c r="R219" s="577">
        <v>47823.297974888774</v>
      </c>
      <c r="S219" s="578">
        <v>49174.863791357609</v>
      </c>
      <c r="T219" s="270"/>
      <c r="U219" s="270"/>
      <c r="V219" s="270"/>
      <c r="W219" s="579">
        <v>44633.541384272692</v>
      </c>
      <c r="X219" s="639" t="s">
        <v>497</v>
      </c>
      <c r="Y219" s="2"/>
    </row>
    <row r="220" spans="1:25">
      <c r="A220" s="2"/>
      <c r="B220" s="235" t="s">
        <v>126</v>
      </c>
      <c r="C220" s="270">
        <v>35675.094531487644</v>
      </c>
      <c r="D220" s="270">
        <v>36862.112935841869</v>
      </c>
      <c r="E220" s="270">
        <v>37682.139469798924</v>
      </c>
      <c r="F220" s="270">
        <v>37611.518423904221</v>
      </c>
      <c r="G220" s="270">
        <v>39135.826689178852</v>
      </c>
      <c r="H220" s="270">
        <v>40457.73086171972</v>
      </c>
      <c r="I220" s="270">
        <v>44951.628656222696</v>
      </c>
      <c r="J220" s="270">
        <v>49467.22055438783</v>
      </c>
      <c r="K220" s="270">
        <v>52317.570542949376</v>
      </c>
      <c r="L220" s="270">
        <v>51632.653591840222</v>
      </c>
      <c r="M220" s="270">
        <v>52935.804136088671</v>
      </c>
      <c r="N220" s="270">
        <v>55918.732834320967</v>
      </c>
      <c r="O220" s="270">
        <v>57590.701183141668</v>
      </c>
      <c r="P220" s="577">
        <v>59788.189306120054</v>
      </c>
      <c r="Q220" s="577">
        <v>61227.940869374564</v>
      </c>
      <c r="R220" s="577">
        <v>62499.637158151316</v>
      </c>
      <c r="S220" s="578">
        <v>62881.460514183134</v>
      </c>
      <c r="T220" s="270"/>
      <c r="U220" s="270"/>
      <c r="V220" s="270"/>
      <c r="W220" s="579">
        <v>57496.044458063821</v>
      </c>
      <c r="X220" s="639" t="s">
        <v>539</v>
      </c>
      <c r="Y220" s="2"/>
    </row>
    <row r="221" spans="1:25">
      <c r="A221" s="2"/>
      <c r="B221" s="235" t="s">
        <v>415</v>
      </c>
      <c r="C221" s="582"/>
      <c r="D221" s="582"/>
      <c r="E221" s="582"/>
      <c r="F221" s="582"/>
      <c r="G221" s="582"/>
      <c r="H221" s="582"/>
      <c r="I221" s="582"/>
      <c r="J221" s="582"/>
      <c r="K221" s="582"/>
      <c r="L221" s="582"/>
      <c r="M221" s="582"/>
      <c r="N221" s="582"/>
      <c r="O221" s="582"/>
      <c r="P221" s="583"/>
      <c r="Q221" s="583"/>
      <c r="R221" s="583"/>
      <c r="S221" s="584"/>
      <c r="T221" s="270"/>
      <c r="U221" s="270"/>
      <c r="V221" s="270"/>
      <c r="W221" s="582"/>
      <c r="X221" s="639"/>
      <c r="Y221" s="2"/>
    </row>
    <row r="222" spans="1:25">
      <c r="A222" s="2"/>
      <c r="B222" s="235" t="s">
        <v>416</v>
      </c>
      <c r="C222" s="582"/>
      <c r="D222" s="582"/>
      <c r="E222" s="582"/>
      <c r="F222" s="582"/>
      <c r="G222" s="582"/>
      <c r="H222" s="582"/>
      <c r="I222" s="582"/>
      <c r="J222" s="582"/>
      <c r="K222" s="582"/>
      <c r="L222" s="582"/>
      <c r="M222" s="582"/>
      <c r="N222" s="582"/>
      <c r="O222" s="582"/>
      <c r="P222" s="583"/>
      <c r="Q222" s="583"/>
      <c r="R222" s="583"/>
      <c r="S222" s="584"/>
      <c r="T222" s="270"/>
      <c r="U222" s="270"/>
      <c r="V222" s="270"/>
      <c r="W222" s="582"/>
      <c r="X222" s="639"/>
      <c r="Y222" s="2"/>
    </row>
    <row r="223" spans="1:25">
      <c r="A223" s="2"/>
      <c r="B223" s="235" t="s">
        <v>281</v>
      </c>
      <c r="C223" s="270">
        <v>935.19755426759139</v>
      </c>
      <c r="D223" s="270">
        <v>1035.5949576537978</v>
      </c>
      <c r="E223" s="270">
        <v>1143.2689109625264</v>
      </c>
      <c r="F223" s="270">
        <v>1268.9091217870468</v>
      </c>
      <c r="G223" s="270">
        <v>1408.964496335529</v>
      </c>
      <c r="H223" s="270">
        <v>1519.7406617405693</v>
      </c>
      <c r="I223" s="270">
        <v>1641.034650541819</v>
      </c>
      <c r="J223" s="270">
        <v>1777.5635790719105</v>
      </c>
      <c r="K223" s="270">
        <v>1913.5197133442653</v>
      </c>
      <c r="L223" s="270">
        <v>1957.6397487496497</v>
      </c>
      <c r="M223" s="270">
        <v>2063.7304109024244</v>
      </c>
      <c r="N223" s="270">
        <v>2211.7538219254443</v>
      </c>
      <c r="O223" s="270">
        <v>2367.1853658027676</v>
      </c>
      <c r="P223" s="577">
        <v>2525.6855276916799</v>
      </c>
      <c r="Q223" s="577">
        <v>2682.4730573364532</v>
      </c>
      <c r="R223" s="577">
        <v>2811.5137142246203</v>
      </c>
      <c r="S223" s="578">
        <v>2980.0903521253422</v>
      </c>
      <c r="T223" s="270"/>
      <c r="U223" s="270"/>
      <c r="V223" s="270"/>
      <c r="W223" s="579">
        <v>2429.1829746049193</v>
      </c>
      <c r="X223" s="639"/>
      <c r="Y223" s="2"/>
    </row>
    <row r="224" spans="1:25">
      <c r="A224" s="2"/>
      <c r="B224" s="235" t="s">
        <v>282</v>
      </c>
      <c r="C224" s="270">
        <v>1174.30121144481</v>
      </c>
      <c r="D224" s="270">
        <v>1239.1426146594199</v>
      </c>
      <c r="E224" s="270">
        <v>1311.45852749043</v>
      </c>
      <c r="F224" s="270">
        <v>1389.64197747664</v>
      </c>
      <c r="G224" s="270">
        <v>1495.39434599123</v>
      </c>
      <c r="H224" s="270">
        <v>1620.58357269204</v>
      </c>
      <c r="I224" s="270">
        <v>1695.6330336947999</v>
      </c>
      <c r="J224" s="270">
        <v>1830.1584349468601</v>
      </c>
      <c r="K224" s="270">
        <v>1908.73737951768</v>
      </c>
      <c r="L224" s="270">
        <v>1963.5915052646001</v>
      </c>
      <c r="M224" s="270">
        <v>2048.2935925674301</v>
      </c>
      <c r="N224" s="270">
        <v>2186.1315817067398</v>
      </c>
      <c r="O224" s="270">
        <v>2268.8664654377299</v>
      </c>
      <c r="P224" s="577">
        <v>2397.2129776455799</v>
      </c>
      <c r="Q224" s="577">
        <v>2530.36149704127</v>
      </c>
      <c r="R224" s="577">
        <v>2652.1956547417399</v>
      </c>
      <c r="S224" s="578">
        <v>2786.6667192857599</v>
      </c>
      <c r="T224" s="270"/>
      <c r="U224" s="270"/>
      <c r="V224" s="270"/>
      <c r="W224" s="579">
        <v>2334.5490063106304</v>
      </c>
      <c r="X224" s="639" t="s">
        <v>540</v>
      </c>
      <c r="Y224" s="2"/>
    </row>
    <row r="225" spans="1:25">
      <c r="A225" s="2"/>
      <c r="B225" s="235" t="s">
        <v>144</v>
      </c>
      <c r="C225" s="270">
        <v>7283.5112902931214</v>
      </c>
      <c r="D225" s="270">
        <v>7635.0930029233414</v>
      </c>
      <c r="E225" s="270">
        <v>8160.9327359199915</v>
      </c>
      <c r="F225" s="270">
        <v>8855.4946751805037</v>
      </c>
      <c r="G225" s="270">
        <v>9604.7104782502538</v>
      </c>
      <c r="H225" s="270">
        <v>10262.108936806902</v>
      </c>
      <c r="I225" s="270">
        <v>11035.614588252052</v>
      </c>
      <c r="J225" s="270">
        <v>11878.039148868682</v>
      </c>
      <c r="K225" s="270">
        <v>12255.212016534857</v>
      </c>
      <c r="L225" s="270">
        <v>12201.362437953763</v>
      </c>
      <c r="M225" s="270">
        <v>13213.747749553002</v>
      </c>
      <c r="N225" s="270">
        <v>13535.133268119431</v>
      </c>
      <c r="O225" s="270">
        <v>14714.47501625254</v>
      </c>
      <c r="P225" s="577">
        <v>15293.257992380697</v>
      </c>
      <c r="Q225" s="577">
        <v>15646.57798257891</v>
      </c>
      <c r="R225" s="577">
        <v>16222.971752059953</v>
      </c>
      <c r="S225" s="578">
        <v>16916.480476485151</v>
      </c>
      <c r="T225" s="270"/>
      <c r="U225" s="270"/>
      <c r="V225" s="270"/>
      <c r="W225" s="579">
        <v>14615.62534361385</v>
      </c>
      <c r="X225" s="639"/>
      <c r="Y225" s="2"/>
    </row>
    <row r="226" spans="1:25">
      <c r="A226" s="2"/>
      <c r="B226" s="235" t="s">
        <v>283</v>
      </c>
      <c r="C226" s="270">
        <v>1102.2931473210585</v>
      </c>
      <c r="D226" s="270">
        <v>1281.1797012324394</v>
      </c>
      <c r="E226" s="270">
        <v>1173.2555350750736</v>
      </c>
      <c r="F226" s="270">
        <v>1123.8691779142134</v>
      </c>
      <c r="G226" s="270">
        <v>1118.9018868349435</v>
      </c>
      <c r="H226" s="270">
        <v>1191.3604605001947</v>
      </c>
      <c r="I226" s="270">
        <v>1133.351276353611</v>
      </c>
      <c r="J226" s="270">
        <v>1276.8002214255321</v>
      </c>
      <c r="K226" s="270">
        <v>1468.5846109862473</v>
      </c>
      <c r="L226" s="270">
        <v>1650.2618311068995</v>
      </c>
      <c r="M226" s="270">
        <v>1815.2935491017784</v>
      </c>
      <c r="N226" s="270">
        <v>1963.2886220941521</v>
      </c>
      <c r="O226" s="270">
        <v>2069.073836757846</v>
      </c>
      <c r="P226" s="577">
        <v>2112.5352158880132</v>
      </c>
      <c r="Q226" s="577">
        <v>2222.996878232952</v>
      </c>
      <c r="R226" s="577">
        <v>2290.347265993973</v>
      </c>
      <c r="S226" s="578">
        <f>R226/R47*S47</f>
        <v>2309.3239447508331</v>
      </c>
      <c r="T226" s="270"/>
      <c r="U226" s="270"/>
      <c r="V226" s="270"/>
      <c r="W226" s="579">
        <v>1676.8346542384163</v>
      </c>
      <c r="X226" s="639" t="s">
        <v>539</v>
      </c>
      <c r="Y226" s="2"/>
    </row>
    <row r="227" spans="1:25">
      <c r="A227" s="2"/>
      <c r="B227" s="235" t="s">
        <v>284</v>
      </c>
      <c r="C227" s="270">
        <v>1012.1789148408952</v>
      </c>
      <c r="D227" s="270">
        <v>990.23269587841207</v>
      </c>
      <c r="E227" s="270">
        <v>969.66202569232405</v>
      </c>
      <c r="F227" s="270">
        <v>1011.056234921357</v>
      </c>
      <c r="G227" s="270">
        <v>1033.423534895107</v>
      </c>
      <c r="H227" s="270">
        <v>1051.0336798925848</v>
      </c>
      <c r="I227" s="270">
        <v>1097.3878128276253</v>
      </c>
      <c r="J227" s="270">
        <v>1121.7313038918564</v>
      </c>
      <c r="K227" s="270">
        <v>1137.9922568977584</v>
      </c>
      <c r="L227" s="270">
        <v>1155.2601866339005</v>
      </c>
      <c r="M227" s="270">
        <v>1183.8393377063564</v>
      </c>
      <c r="N227" s="270">
        <v>1233.8349121940025</v>
      </c>
      <c r="O227" s="270">
        <v>1282.5320637791988</v>
      </c>
      <c r="P227" s="577">
        <v>1319.6590657173329</v>
      </c>
      <c r="Q227" s="577">
        <v>1385.5739790068289</v>
      </c>
      <c r="R227" s="577">
        <v>1438.2483585805273</v>
      </c>
      <c r="S227" s="588">
        <v>1490.9265230034182</v>
      </c>
      <c r="T227" s="270"/>
      <c r="U227" s="270"/>
      <c r="V227" s="270"/>
      <c r="W227" s="579">
        <v>1311.9215092396862</v>
      </c>
      <c r="X227" s="639"/>
      <c r="Y227" s="2"/>
    </row>
    <row r="228" spans="1:25">
      <c r="A228" s="2"/>
      <c r="B228" s="235" t="s">
        <v>417</v>
      </c>
      <c r="C228" s="270">
        <v>3647.4692241163411</v>
      </c>
      <c r="D228" s="270">
        <v>3844.2258260401195</v>
      </c>
      <c r="E228" s="270">
        <v>4013.3659167054384</v>
      </c>
      <c r="F228" s="270">
        <v>4154.3665629146963</v>
      </c>
      <c r="G228" s="270">
        <v>4227.4607595093148</v>
      </c>
      <c r="H228" s="270">
        <v>4404.6663026212864</v>
      </c>
      <c r="I228" s="270">
        <v>4474.4190822052224</v>
      </c>
      <c r="J228" s="270">
        <v>4373.4144109024119</v>
      </c>
      <c r="K228" s="270">
        <v>4568.2779634530079</v>
      </c>
      <c r="L228" s="270">
        <v>4681.6054868725187</v>
      </c>
      <c r="M228" s="270">
        <v>4883.0729321431627</v>
      </c>
      <c r="N228" s="270">
        <v>5101.5053734527264</v>
      </c>
      <c r="O228" s="270">
        <v>5223.0091017498262</v>
      </c>
      <c r="P228" s="577">
        <v>5123.0414780371166</v>
      </c>
      <c r="Q228" s="577">
        <v>5299.5872741726271</v>
      </c>
      <c r="R228" s="587">
        <v>5524.7367918777363</v>
      </c>
      <c r="S228" s="588">
        <v>5752.3106366487218</v>
      </c>
      <c r="T228" s="270"/>
      <c r="U228" s="270"/>
      <c r="V228" s="270"/>
      <c r="W228" s="579">
        <v>5154.0375875728741</v>
      </c>
      <c r="X228" s="639" t="s">
        <v>538</v>
      </c>
      <c r="Y228" s="2"/>
    </row>
    <row r="229" spans="1:25">
      <c r="A229" s="2"/>
      <c r="B229" s="235" t="s">
        <v>418</v>
      </c>
      <c r="C229" s="270">
        <v>14524.091205747363</v>
      </c>
      <c r="D229" s="270">
        <v>15420.855587760278</v>
      </c>
      <c r="E229" s="270">
        <v>16828.10937157242</v>
      </c>
      <c r="F229" s="270">
        <v>19547.276745870284</v>
      </c>
      <c r="G229" s="270">
        <v>21572.513515207884</v>
      </c>
      <c r="H229" s="270">
        <v>23532.489313583657</v>
      </c>
      <c r="I229" s="270">
        <v>27328.292866627824</v>
      </c>
      <c r="J229" s="270">
        <v>29252.118802120403</v>
      </c>
      <c r="K229" s="270">
        <v>30693.869002746469</v>
      </c>
      <c r="L229" s="270">
        <v>29429.347469974906</v>
      </c>
      <c r="M229" s="270">
        <v>30628.54176135872</v>
      </c>
      <c r="N229" s="270">
        <v>31012.716418712771</v>
      </c>
      <c r="O229" s="270">
        <v>31830.518033031472</v>
      </c>
      <c r="P229" s="577">
        <v>33038.967774992256</v>
      </c>
      <c r="Q229" s="577">
        <v>33282.631991834111</v>
      </c>
      <c r="R229" s="577">
        <v>33308.422450855738</v>
      </c>
      <c r="S229" s="578">
        <v>31907.777718336463</v>
      </c>
      <c r="T229" s="270"/>
      <c r="U229" s="270"/>
      <c r="V229" s="270"/>
      <c r="W229" s="579">
        <v>31258.863550550184</v>
      </c>
      <c r="X229" s="639"/>
      <c r="Y229" s="2"/>
    </row>
    <row r="230" spans="1:25">
      <c r="A230" s="2"/>
      <c r="B230" s="235" t="s">
        <v>190</v>
      </c>
      <c r="C230" s="270">
        <v>6003.3120083935073</v>
      </c>
      <c r="D230" s="270">
        <v>6316.8736871547762</v>
      </c>
      <c r="E230" s="270">
        <v>6446.8741698967178</v>
      </c>
      <c r="F230" s="270">
        <v>6832.4402806618491</v>
      </c>
      <c r="G230" s="270">
        <v>7400.0720745498629</v>
      </c>
      <c r="H230" s="270">
        <v>7838.0740305394665</v>
      </c>
      <c r="I230" s="270">
        <v>8424.4548036450578</v>
      </c>
      <c r="J230" s="270">
        <v>9137.5834483395101</v>
      </c>
      <c r="K230" s="270">
        <v>9609.707560754634</v>
      </c>
      <c r="L230" s="270">
        <v>9868.8014333106948</v>
      </c>
      <c r="M230" s="270">
        <v>10225.252233718411</v>
      </c>
      <c r="N230" s="270">
        <v>10120.677172606527</v>
      </c>
      <c r="O230" s="270">
        <v>10595.874443180175</v>
      </c>
      <c r="P230" s="577">
        <v>10947.913840836351</v>
      </c>
      <c r="Q230" s="577">
        <v>11325.528744355917</v>
      </c>
      <c r="R230" s="577">
        <v>11445.69280880119</v>
      </c>
      <c r="S230" s="578">
        <v>11598.54858909912</v>
      </c>
      <c r="T230" s="270"/>
      <c r="U230" s="270"/>
      <c r="V230" s="270"/>
      <c r="W230" s="579">
        <v>10598.362256988572</v>
      </c>
      <c r="X230" s="639"/>
      <c r="Y230" s="2"/>
    </row>
    <row r="231" spans="1:25">
      <c r="A231" s="2"/>
      <c r="B231" s="235" t="s">
        <v>146</v>
      </c>
      <c r="C231" s="270">
        <v>9576.4119360665773</v>
      </c>
      <c r="D231" s="270">
        <v>9236.3911446030979</v>
      </c>
      <c r="E231" s="270">
        <v>9330.1444596863894</v>
      </c>
      <c r="F231" s="270">
        <v>9603.8303712688175</v>
      </c>
      <c r="G231" s="270">
        <v>10868.233056184117</v>
      </c>
      <c r="H231" s="270">
        <v>11887.874986013956</v>
      </c>
      <c r="I231" s="270">
        <v>13628.002583729844</v>
      </c>
      <c r="J231" s="270">
        <v>14840.198361803818</v>
      </c>
      <c r="K231" s="270">
        <v>16048.92018869176</v>
      </c>
      <c r="L231" s="270">
        <v>15501.847112803149</v>
      </c>
      <c r="M231" s="270">
        <v>17459.569721999847</v>
      </c>
      <c r="N231" s="270">
        <v>19660.889489565463</v>
      </c>
      <c r="O231" s="270">
        <v>20639.858667622393</v>
      </c>
      <c r="P231" s="577">
        <v>22310.536401929883</v>
      </c>
      <c r="Q231" s="577">
        <v>23111.441052494149</v>
      </c>
      <c r="R231" s="577">
        <v>24054.177753314154</v>
      </c>
      <c r="S231" s="578">
        <v>24243.923986551021</v>
      </c>
      <c r="T231" s="270"/>
      <c r="U231" s="270"/>
      <c r="V231" s="270"/>
      <c r="W231" s="579">
        <v>20698.394615400626</v>
      </c>
      <c r="X231" s="639" t="s">
        <v>496</v>
      </c>
      <c r="Y231" s="2"/>
    </row>
    <row r="232" spans="1:25">
      <c r="A232" s="2"/>
      <c r="B232" s="235" t="s">
        <v>101</v>
      </c>
      <c r="C232" s="270">
        <v>4227.158425524005</v>
      </c>
      <c r="D232" s="270">
        <v>4463.9024869842142</v>
      </c>
      <c r="E232" s="270">
        <v>4498.8200692949022</v>
      </c>
      <c r="F232" s="270">
        <v>4691.9679805862688</v>
      </c>
      <c r="G232" s="270">
        <v>5010.7618036456897</v>
      </c>
      <c r="H232" s="270">
        <v>5783.4264917559722</v>
      </c>
      <c r="I232" s="270">
        <v>6538.5950251029135</v>
      </c>
      <c r="J232" s="270">
        <v>7363.0824085308177</v>
      </c>
      <c r="K232" s="270">
        <v>8496.6306929704751</v>
      </c>
      <c r="L232" s="270">
        <v>8952.4535184957767</v>
      </c>
      <c r="M232" s="270">
        <v>9741.3052912742805</v>
      </c>
      <c r="N232" s="270">
        <v>11212.538513096732</v>
      </c>
      <c r="O232" s="270">
        <v>12460.750404720056</v>
      </c>
      <c r="P232" s="577">
        <v>13697.55491633816</v>
      </c>
      <c r="Q232" s="577">
        <v>15097.654712582675</v>
      </c>
      <c r="R232" s="577">
        <v>15962.769599618901</v>
      </c>
      <c r="S232" s="578">
        <v>16880.406617103607</v>
      </c>
      <c r="T232" s="270"/>
      <c r="U232" s="270"/>
      <c r="V232" s="270"/>
      <c r="W232" s="579">
        <v>12925.808503974697</v>
      </c>
      <c r="X232" s="639"/>
      <c r="Y232" s="2"/>
    </row>
    <row r="233" spans="1:25">
      <c r="A233" s="2"/>
      <c r="B233" s="235" t="s">
        <v>285</v>
      </c>
      <c r="C233" s="270">
        <v>845.70105086327953</v>
      </c>
      <c r="D233" s="270">
        <v>879.95542485585133</v>
      </c>
      <c r="E233" s="270">
        <v>938.88191237038279</v>
      </c>
      <c r="F233" s="270">
        <v>984.86726937688036</v>
      </c>
      <c r="G233" s="270">
        <v>1043.8391318736442</v>
      </c>
      <c r="H233" s="270">
        <v>1106.5014592270929</v>
      </c>
      <c r="I233" s="270">
        <v>1220.4513802077615</v>
      </c>
      <c r="J233" s="270">
        <v>1312.1614744449337</v>
      </c>
      <c r="K233" s="270">
        <v>1405.1106559012444</v>
      </c>
      <c r="L233" s="270">
        <v>1460.0711482868251</v>
      </c>
      <c r="M233" s="270">
        <v>1508.9774149636644</v>
      </c>
      <c r="N233" s="270">
        <v>1628.9016072559314</v>
      </c>
      <c r="O233" s="270">
        <v>1665.2630628997229</v>
      </c>
      <c r="P233" s="577">
        <v>1694.4441741329395</v>
      </c>
      <c r="Q233" s="577">
        <v>1755.4609326318241</v>
      </c>
      <c r="R233" s="577">
        <v>1802.0862056133906</v>
      </c>
      <c r="S233" s="578">
        <v>1848.7867574587349</v>
      </c>
      <c r="T233" s="270"/>
      <c r="U233" s="270"/>
      <c r="V233" s="270"/>
      <c r="W233" s="579">
        <v>1639.1311401027533</v>
      </c>
      <c r="X233" s="639"/>
      <c r="Y233" s="2"/>
    </row>
    <row r="234" spans="1:25">
      <c r="A234" s="2"/>
      <c r="B234" s="235" t="s">
        <v>214</v>
      </c>
      <c r="C234" s="270">
        <v>3802.5402426298601</v>
      </c>
      <c r="D234" s="270">
        <v>4289.9212305257797</v>
      </c>
      <c r="E234" s="270">
        <v>4628.0372931210204</v>
      </c>
      <c r="F234" s="270">
        <v>5206.1066317591203</v>
      </c>
      <c r="G234" s="270">
        <v>6042.1847838619997</v>
      </c>
      <c r="H234" s="270">
        <v>6452.0961949911198</v>
      </c>
      <c r="I234" s="270">
        <v>7184.2032865794399</v>
      </c>
      <c r="J234" s="270">
        <v>8005.6917599910803</v>
      </c>
      <c r="K234" s="270">
        <v>8395.8125447133298</v>
      </c>
      <c r="L234" s="270">
        <v>7239.6242260454701</v>
      </c>
      <c r="M234" s="270">
        <v>7666.2195766859004</v>
      </c>
      <c r="N234" s="270">
        <v>8281.8671261235195</v>
      </c>
      <c r="O234" s="270">
        <v>8475.4717461721593</v>
      </c>
      <c r="P234" s="577">
        <v>8629.6769935452303</v>
      </c>
      <c r="Q234" s="577">
        <v>8683.6408421201595</v>
      </c>
      <c r="R234" s="577">
        <v>7948.1420956908096</v>
      </c>
      <c r="S234" s="578">
        <v>8271.7799786300493</v>
      </c>
      <c r="T234" s="270"/>
      <c r="U234" s="270"/>
      <c r="V234" s="270"/>
      <c r="W234" s="579">
        <v>8089.4590869710009</v>
      </c>
      <c r="X234" s="639" t="s">
        <v>540</v>
      </c>
      <c r="Y234" s="2"/>
    </row>
    <row r="235" spans="1:25">
      <c r="A235" s="2"/>
      <c r="B235" s="235" t="s">
        <v>43</v>
      </c>
      <c r="C235" s="270">
        <v>81818.620518073018</v>
      </c>
      <c r="D235" s="270">
        <v>80488.689739323381</v>
      </c>
      <c r="E235" s="270">
        <v>79388.010978183214</v>
      </c>
      <c r="F235" s="270">
        <v>82571.360996971678</v>
      </c>
      <c r="G235" s="270">
        <v>85090.282762455929</v>
      </c>
      <c r="H235" s="270">
        <v>82205.945273834455</v>
      </c>
      <c r="I235" s="270">
        <v>81305.374813934715</v>
      </c>
      <c r="J235" s="270">
        <v>74698.274385985045</v>
      </c>
      <c r="K235" s="270">
        <v>68902.19905336338</v>
      </c>
      <c r="L235" s="270">
        <v>59160.001850291599</v>
      </c>
      <c r="M235" s="270">
        <v>56415.074054111581</v>
      </c>
      <c r="N235" s="270">
        <v>58404.015590600051</v>
      </c>
      <c r="O235" s="270">
        <v>60914.803083231993</v>
      </c>
      <c r="P235" s="577">
        <v>64713.131209506522</v>
      </c>
      <c r="Q235" s="577">
        <v>67551.002399726887</v>
      </c>
      <c r="R235" s="577">
        <v>70245.932500466894</v>
      </c>
      <c r="S235" s="578">
        <v>72418.610857794833</v>
      </c>
      <c r="T235" s="270"/>
      <c r="U235" s="270"/>
      <c r="V235" s="270"/>
      <c r="W235" s="579">
        <v>67387.580191515095</v>
      </c>
      <c r="X235" s="639" t="s">
        <v>540</v>
      </c>
      <c r="Y235" s="2"/>
    </row>
    <row r="236" spans="1:25">
      <c r="A236" s="2"/>
      <c r="B236" s="235" t="s">
        <v>109</v>
      </c>
      <c r="C236" s="270">
        <v>26030.728815442209</v>
      </c>
      <c r="D236" s="270">
        <v>27358.971886644962</v>
      </c>
      <c r="E236" s="270">
        <v>28630.367960499156</v>
      </c>
      <c r="F236" s="270">
        <v>29898.235894989721</v>
      </c>
      <c r="G236" s="270">
        <v>31617.612282475326</v>
      </c>
      <c r="H236" s="270">
        <v>32274.763742200572</v>
      </c>
      <c r="I236" s="270">
        <v>34332.301207055061</v>
      </c>
      <c r="J236" s="270">
        <v>35151.340686537151</v>
      </c>
      <c r="K236" s="270">
        <v>36068.093230399973</v>
      </c>
      <c r="L236" s="270">
        <v>34402.96146417471</v>
      </c>
      <c r="M236" s="270">
        <v>35740.737200529671</v>
      </c>
      <c r="N236" s="270">
        <v>36456.002158261857</v>
      </c>
      <c r="O236" s="270">
        <v>37477.802293248824</v>
      </c>
      <c r="P236" s="577">
        <v>39016.758679339997</v>
      </c>
      <c r="Q236" s="577">
        <v>40709.1973223936</v>
      </c>
      <c r="R236" s="577">
        <v>41767.289645574572</v>
      </c>
      <c r="S236" s="578">
        <v>42608.919388137285</v>
      </c>
      <c r="T236" s="270"/>
      <c r="U236" s="270"/>
      <c r="V236" s="270"/>
      <c r="W236" s="579">
        <v>38584.457820037438</v>
      </c>
      <c r="X236" s="639" t="s">
        <v>540</v>
      </c>
      <c r="Y236" s="2"/>
    </row>
    <row r="237" spans="1:25">
      <c r="A237" s="2"/>
      <c r="B237" s="235" t="s">
        <v>49</v>
      </c>
      <c r="C237" s="270">
        <v>36449.855115534861</v>
      </c>
      <c r="D237" s="270">
        <v>37273.618103417619</v>
      </c>
      <c r="E237" s="270">
        <v>38166.037840781217</v>
      </c>
      <c r="F237" s="270">
        <v>39677.198348105841</v>
      </c>
      <c r="G237" s="270">
        <v>41921.809761789213</v>
      </c>
      <c r="H237" s="270">
        <v>44307.92058486028</v>
      </c>
      <c r="I237" s="270">
        <v>46437.067117306477</v>
      </c>
      <c r="J237" s="270">
        <v>48061.537661335336</v>
      </c>
      <c r="K237" s="270">
        <v>48401.427340389913</v>
      </c>
      <c r="L237" s="270">
        <v>47001.555349681752</v>
      </c>
      <c r="M237" s="270">
        <v>48373.878815577889</v>
      </c>
      <c r="N237" s="270">
        <v>49790.66547823052</v>
      </c>
      <c r="O237" s="270">
        <v>51450.122295058092</v>
      </c>
      <c r="P237" s="577">
        <v>52787.026948993465</v>
      </c>
      <c r="Q237" s="577">
        <v>54598.550688751944</v>
      </c>
      <c r="R237" s="577">
        <v>56207.036747267928</v>
      </c>
      <c r="S237" s="578">
        <v>57466.787113234765</v>
      </c>
      <c r="T237" s="270"/>
      <c r="U237" s="270"/>
      <c r="V237" s="270"/>
      <c r="W237" s="579">
        <v>52216.082732284442</v>
      </c>
      <c r="X237" s="580"/>
      <c r="Y237" s="2"/>
    </row>
    <row r="238" spans="1:25">
      <c r="A238" s="2"/>
      <c r="B238" s="235" t="s">
        <v>194</v>
      </c>
      <c r="C238" s="270">
        <v>10204.905236495595</v>
      </c>
      <c r="D238" s="270">
        <v>10018.564487922387</v>
      </c>
      <c r="E238" s="270">
        <v>9383.9444718721588</v>
      </c>
      <c r="F238" s="270">
        <v>9654.3366922723326</v>
      </c>
      <c r="G238" s="270">
        <v>10421.035726698416</v>
      </c>
      <c r="H238" s="270">
        <v>11553.515510397954</v>
      </c>
      <c r="I238" s="270">
        <v>12376.336596509569</v>
      </c>
      <c r="J238" s="270">
        <v>13501.602804776052</v>
      </c>
      <c r="K238" s="270">
        <v>14705.551742314759</v>
      </c>
      <c r="L238" s="270">
        <v>15391.196987982325</v>
      </c>
      <c r="M238" s="270">
        <v>16736.851031550472</v>
      </c>
      <c r="N238" s="270">
        <v>17904.745821666904</v>
      </c>
      <c r="O238" s="270">
        <v>18817.74195715864</v>
      </c>
      <c r="P238" s="577">
        <v>19942.504048526782</v>
      </c>
      <c r="Q238" s="577">
        <v>20886.27479453363</v>
      </c>
      <c r="R238" s="577">
        <v>21115.126637870682</v>
      </c>
      <c r="S238" s="578">
        <v>21625.268888203522</v>
      </c>
      <c r="T238" s="270"/>
      <c r="U238" s="270"/>
      <c r="V238" s="270"/>
      <c r="W238" s="579">
        <v>18752.131274456158</v>
      </c>
      <c r="X238" s="580"/>
      <c r="Y238" s="2"/>
    </row>
    <row r="239" spans="1:25">
      <c r="A239" s="2"/>
      <c r="B239" s="235" t="s">
        <v>196</v>
      </c>
      <c r="C239" s="270">
        <v>1984.4701197699023</v>
      </c>
      <c r="D239" s="270">
        <v>2088.3356576109873</v>
      </c>
      <c r="E239" s="270">
        <v>2178.3863979877619</v>
      </c>
      <c r="F239" s="270">
        <v>2288.3567026200681</v>
      </c>
      <c r="G239" s="270">
        <v>2503.2793754608606</v>
      </c>
      <c r="H239" s="270">
        <v>2732.7169511016696</v>
      </c>
      <c r="I239" s="270">
        <v>2985.6360567966394</v>
      </c>
      <c r="J239" s="270">
        <v>3321.5667619168003</v>
      </c>
      <c r="K239" s="270">
        <v>3632.7401208306296</v>
      </c>
      <c r="L239" s="270">
        <v>3890.6101741303401</v>
      </c>
      <c r="M239" s="270">
        <v>4153.9388460320706</v>
      </c>
      <c r="N239" s="270">
        <v>4469.9974844576209</v>
      </c>
      <c r="O239" s="270">
        <v>4853.6497060030633</v>
      </c>
      <c r="P239" s="577">
        <v>5244.0493797215313</v>
      </c>
      <c r="Q239" s="577">
        <v>5657.6477805359191</v>
      </c>
      <c r="R239" s="577">
        <v>6069.209790920806</v>
      </c>
      <c r="S239" s="578">
        <v>6514.326070868864</v>
      </c>
      <c r="T239" s="270"/>
      <c r="U239" s="270"/>
      <c r="V239" s="270"/>
      <c r="W239" s="579">
        <v>5060.5080783852691</v>
      </c>
      <c r="X239" s="580"/>
      <c r="Y239" s="2"/>
    </row>
    <row r="240" spans="1:25">
      <c r="A240" s="2"/>
      <c r="B240" s="235" t="s">
        <v>419</v>
      </c>
      <c r="C240" s="270">
        <v>2237.5245100050697</v>
      </c>
      <c r="D240" s="270">
        <v>2159.3588014301663</v>
      </c>
      <c r="E240" s="270">
        <v>2030.3945495954265</v>
      </c>
      <c r="F240" s="270">
        <v>2105.4308101080742</v>
      </c>
      <c r="G240" s="270">
        <v>2192.4581331599115</v>
      </c>
      <c r="H240" s="270">
        <v>2323.5145753624479</v>
      </c>
      <c r="I240" s="270">
        <v>2533.9230500076769</v>
      </c>
      <c r="J240" s="270">
        <v>2669.7792081987768</v>
      </c>
      <c r="K240" s="270">
        <v>2828.415927228993</v>
      </c>
      <c r="L240" s="270">
        <v>2874.8415094121769</v>
      </c>
      <c r="M240" s="270">
        <v>2888.398273199175</v>
      </c>
      <c r="N240" s="270">
        <v>2915.2998853800041</v>
      </c>
      <c r="O240" s="270">
        <v>2952.5685162938585</v>
      </c>
      <c r="P240" s="577">
        <v>2990.9647402670794</v>
      </c>
      <c r="Q240" s="577">
        <v>3046.7806609588238</v>
      </c>
      <c r="R240" s="577">
        <v>2988.4719444613775</v>
      </c>
      <c r="S240" s="578">
        <v>3081.3723805468603</v>
      </c>
      <c r="T240" s="270"/>
      <c r="U240" s="270"/>
      <c r="V240" s="270"/>
      <c r="W240" s="579">
        <v>2919.9857637806049</v>
      </c>
      <c r="X240" s="580"/>
      <c r="Y240" s="2"/>
    </row>
    <row r="241" spans="1:28">
      <c r="A241" s="2"/>
      <c r="B241" s="235" t="s">
        <v>115</v>
      </c>
      <c r="C241" s="270">
        <v>11424.204487259565</v>
      </c>
      <c r="D241" s="270">
        <v>11858.333888398471</v>
      </c>
      <c r="E241" s="270">
        <v>10775.348398876322</v>
      </c>
      <c r="F241" s="270">
        <v>9957.6858374342355</v>
      </c>
      <c r="G241" s="270">
        <v>11891.624667755577</v>
      </c>
      <c r="H241" s="270">
        <v>13309.697635611639</v>
      </c>
      <c r="I241" s="270">
        <v>14821.14800141213</v>
      </c>
      <c r="J241" s="270">
        <v>16276.925626786213</v>
      </c>
      <c r="K241" s="270">
        <v>17192.91545066471</v>
      </c>
      <c r="L241" s="270">
        <v>16507.341351696246</v>
      </c>
      <c r="M241" s="270">
        <v>16210.289956407638</v>
      </c>
      <c r="N241" s="270">
        <v>16981.33549071179</v>
      </c>
      <c r="O241" s="270">
        <v>18004.465324377237</v>
      </c>
      <c r="P241" s="577">
        <v>18281.19296996664</v>
      </c>
      <c r="Q241" s="587">
        <v>18995.912969213263</v>
      </c>
      <c r="R241" s="587">
        <v>19546.119023132582</v>
      </c>
      <c r="S241" s="588">
        <v>20129.627047783459</v>
      </c>
      <c r="T241" s="270"/>
      <c r="U241" s="270"/>
      <c r="V241" s="270"/>
      <c r="W241" s="579">
        <v>18003.506182898327</v>
      </c>
      <c r="X241" s="580"/>
      <c r="Y241" s="2"/>
    </row>
    <row r="242" spans="1:28">
      <c r="A242" s="2"/>
      <c r="B242" s="235" t="s">
        <v>220</v>
      </c>
      <c r="C242" s="270">
        <v>2100.2430760729399</v>
      </c>
      <c r="D242" s="270">
        <v>2252.4226573281285</v>
      </c>
      <c r="E242" s="270">
        <v>2403.51749693392</v>
      </c>
      <c r="F242" s="270">
        <v>2590.2943108919112</v>
      </c>
      <c r="G242" s="270">
        <v>2828.0475162509233</v>
      </c>
      <c r="H242" s="270">
        <v>3102.9366931111254</v>
      </c>
      <c r="I242" s="270">
        <v>3383.6950398443951</v>
      </c>
      <c r="J242" s="270">
        <v>3681.3161176213307</v>
      </c>
      <c r="K242" s="270">
        <v>3924.1013288690351</v>
      </c>
      <c r="L242" s="270">
        <v>4123.4258041987378</v>
      </c>
      <c r="M242" s="270">
        <v>4395.510162679976</v>
      </c>
      <c r="N242" s="270">
        <v>4715.8863493231211</v>
      </c>
      <c r="O242" s="270">
        <v>5000.7648543820897</v>
      </c>
      <c r="P242" s="577">
        <v>5300.3260704476452</v>
      </c>
      <c r="Q242" s="577">
        <v>5656.9569401980125</v>
      </c>
      <c r="R242" s="577">
        <v>6034.2599491875362</v>
      </c>
      <c r="S242" s="578">
        <v>6424.133768366738</v>
      </c>
      <c r="T242" s="270"/>
      <c r="U242" s="270"/>
      <c r="V242" s="270"/>
      <c r="W242" s="579">
        <v>5149.3946946272199</v>
      </c>
      <c r="X242" s="580"/>
      <c r="Y242" s="2"/>
    </row>
    <row r="243" spans="1:28">
      <c r="A243" s="2"/>
      <c r="B243" s="235" t="s">
        <v>286</v>
      </c>
      <c r="C243" s="270">
        <v>3086.3548211564216</v>
      </c>
      <c r="D243" s="270">
        <v>3184.9232000727566</v>
      </c>
      <c r="E243" s="270">
        <v>3267.0869232358568</v>
      </c>
      <c r="F243" s="270">
        <v>3360.668429814903</v>
      </c>
      <c r="G243" s="270">
        <v>3490.7162520162192</v>
      </c>
      <c r="H243" s="270">
        <v>3699.9152484338615</v>
      </c>
      <c r="I243" s="270">
        <v>3827.0952122522499</v>
      </c>
      <c r="J243" s="270">
        <v>3949.7839981369402</v>
      </c>
      <c r="K243" s="270">
        <v>4061.2411174406375</v>
      </c>
      <c r="L243" s="270">
        <v>4135.8652637666155</v>
      </c>
      <c r="M243" s="270">
        <v>4388.1448465190733</v>
      </c>
      <c r="N243" s="270">
        <v>3805.2379940981668</v>
      </c>
      <c r="O243" s="270">
        <v>3863.2894748933368</v>
      </c>
      <c r="P243" s="577">
        <v>4007.8267003992655</v>
      </c>
      <c r="Q243" s="577">
        <v>3967.9378328367893</v>
      </c>
      <c r="R243" s="577">
        <v>2811.9995604737182</v>
      </c>
      <c r="S243" s="578">
        <v>2508.1282277214518</v>
      </c>
      <c r="T243" s="270"/>
      <c r="U243" s="270"/>
      <c r="V243" s="270"/>
      <c r="W243" s="579">
        <v>3568.0197694230501</v>
      </c>
      <c r="X243" s="580"/>
      <c r="Y243" s="2"/>
    </row>
    <row r="244" spans="1:28">
      <c r="A244" s="2"/>
      <c r="B244" s="235" t="s">
        <v>287</v>
      </c>
      <c r="C244" s="270">
        <v>1666.884355547003</v>
      </c>
      <c r="D244" s="270">
        <v>1746.9295329593956</v>
      </c>
      <c r="E244" s="270">
        <v>1804.2844908096445</v>
      </c>
      <c r="F244" s="270">
        <v>1916.1057411425836</v>
      </c>
      <c r="G244" s="270">
        <v>2051.6074330928741</v>
      </c>
      <c r="H244" s="270">
        <v>2210.4722682336396</v>
      </c>
      <c r="I244" s="270">
        <v>2392.6900388805816</v>
      </c>
      <c r="J244" s="270">
        <v>2589.8971555859694</v>
      </c>
      <c r="K244" s="270">
        <v>2768.4234492782252</v>
      </c>
      <c r="L244" s="270">
        <v>2961.990559948596</v>
      </c>
      <c r="M244" s="270">
        <v>3212.9418808867549</v>
      </c>
      <c r="N244" s="270">
        <v>3361.1120686709282</v>
      </c>
      <c r="O244" s="270">
        <v>3574.0585195620588</v>
      </c>
      <c r="P244" s="577">
        <v>3701.3926736752351</v>
      </c>
      <c r="Q244" s="577">
        <v>3826.4644016490893</v>
      </c>
      <c r="R244" s="577">
        <v>3861.989228823656</v>
      </c>
      <c r="S244" s="578">
        <v>3922.3353088567719</v>
      </c>
      <c r="T244" s="270"/>
      <c r="U244" s="270"/>
      <c r="V244" s="270"/>
      <c r="W244" s="579">
        <v>3481.0126107781502</v>
      </c>
      <c r="X244" s="580"/>
      <c r="Y244" s="2"/>
    </row>
    <row r="245" spans="1:28">
      <c r="A245" s="2"/>
      <c r="B245" s="235" t="s">
        <v>288</v>
      </c>
      <c r="C245" s="270">
        <v>2037.529706232963</v>
      </c>
      <c r="D245" s="270">
        <v>2089.362306739316</v>
      </c>
      <c r="E245" s="270">
        <v>1911.98162108464</v>
      </c>
      <c r="F245" s="270">
        <v>1601.5974261438328</v>
      </c>
      <c r="G245" s="270">
        <v>1532.643789772598</v>
      </c>
      <c r="H245" s="270">
        <v>1472.877759153205</v>
      </c>
      <c r="I245" s="270">
        <v>1445.0051431310776</v>
      </c>
      <c r="J245" s="270">
        <v>1407.2164423955428</v>
      </c>
      <c r="K245" s="270">
        <v>1161.389244575555</v>
      </c>
      <c r="L245" s="270">
        <v>1248.9011344893561</v>
      </c>
      <c r="M245" s="270">
        <v>1430.8608885856656</v>
      </c>
      <c r="N245" s="270">
        <v>1663.4563757013123</v>
      </c>
      <c r="O245" s="270">
        <v>1882.2379780276594</v>
      </c>
      <c r="P245" s="577">
        <v>1967.4740771812633</v>
      </c>
      <c r="Q245" s="577">
        <v>2010.3823898103126</v>
      </c>
      <c r="R245" s="577">
        <v>2013.1671166420717</v>
      </c>
      <c r="S245" s="578">
        <v>2006.374723726716</v>
      </c>
      <c r="T245" s="270"/>
      <c r="U245" s="270"/>
      <c r="V245" s="270"/>
      <c r="W245" s="579">
        <v>1830.84032839423</v>
      </c>
      <c r="X245" s="580"/>
      <c r="Y245" s="2"/>
      <c r="Z245" s="2"/>
      <c r="AA245" s="2"/>
      <c r="AB245" s="2"/>
    </row>
    <row r="246" spans="1:28">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c r="A250" s="2"/>
    </row>
  </sheetData>
  <autoFilter ref="B37:X37"/>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43"/>
  <sheetViews>
    <sheetView workbookViewId="0">
      <selection activeCell="A2" sqref="A2:D2"/>
    </sheetView>
  </sheetViews>
  <sheetFormatPr defaultRowHeight="15"/>
  <cols>
    <col min="1" max="1" width="7.140625" customWidth="1"/>
    <col min="2" max="2" width="21" customWidth="1"/>
    <col min="10" max="10" width="14.85546875" customWidth="1"/>
  </cols>
  <sheetData>
    <row r="1" spans="1:20">
      <c r="A1" s="44" t="s">
        <v>0</v>
      </c>
      <c r="B1" s="2"/>
      <c r="C1" s="2"/>
      <c r="D1" s="2"/>
      <c r="E1" s="2"/>
      <c r="F1" s="2"/>
      <c r="G1" s="2"/>
      <c r="H1" s="2"/>
      <c r="I1" s="2"/>
      <c r="J1" s="2"/>
      <c r="T1" s="116"/>
    </row>
    <row r="2" spans="1:20" ht="15.75">
      <c r="A2" s="47" t="s">
        <v>432</v>
      </c>
      <c r="B2" s="70"/>
      <c r="C2" s="70"/>
      <c r="D2" s="2"/>
      <c r="E2" s="2"/>
      <c r="F2" s="71"/>
      <c r="G2" s="2"/>
      <c r="H2" s="2"/>
      <c r="I2" s="2"/>
      <c r="J2" s="2"/>
      <c r="T2" s="116"/>
    </row>
    <row r="3" spans="1:20">
      <c r="A3" s="2"/>
      <c r="B3" s="2"/>
      <c r="C3" s="2"/>
      <c r="D3" s="2"/>
      <c r="E3" s="2"/>
      <c r="F3" s="2"/>
      <c r="G3" s="2"/>
      <c r="H3" s="2"/>
      <c r="I3" s="2"/>
      <c r="J3" s="2"/>
      <c r="T3" s="116"/>
    </row>
    <row r="4" spans="1:20">
      <c r="A4" s="2"/>
      <c r="B4" s="2"/>
      <c r="C4" s="2"/>
      <c r="D4" s="390"/>
      <c r="E4" s="2"/>
      <c r="F4" s="2"/>
      <c r="G4" s="2"/>
      <c r="H4" s="2"/>
      <c r="I4" s="2"/>
      <c r="J4" s="2"/>
      <c r="T4" s="116"/>
    </row>
    <row r="5" spans="1:20">
      <c r="A5" s="2"/>
      <c r="B5" s="2"/>
      <c r="C5" s="2"/>
      <c r="D5" s="2"/>
      <c r="E5" s="2"/>
      <c r="F5" s="2"/>
      <c r="G5" s="2"/>
      <c r="H5" s="2"/>
      <c r="I5" s="2"/>
      <c r="J5" s="2"/>
      <c r="K5" s="63"/>
      <c r="L5" s="63"/>
      <c r="M5" s="63"/>
      <c r="N5" s="63"/>
      <c r="O5" s="63"/>
      <c r="P5" s="63"/>
      <c r="Q5" s="63"/>
      <c r="R5" s="63"/>
      <c r="S5" s="63"/>
      <c r="T5" s="116"/>
    </row>
    <row r="6" spans="1:20">
      <c r="A6" s="2"/>
      <c r="B6" s="2"/>
      <c r="C6" s="2"/>
      <c r="D6" s="2"/>
      <c r="E6" s="2"/>
      <c r="F6" s="2"/>
      <c r="G6" s="2"/>
      <c r="H6" s="2"/>
      <c r="I6" s="2"/>
      <c r="J6" s="81"/>
      <c r="K6" s="414"/>
      <c r="L6" s="415">
        <v>2004</v>
      </c>
      <c r="M6" s="415">
        <v>2006</v>
      </c>
      <c r="N6" s="415">
        <v>2008</v>
      </c>
      <c r="O6" s="415">
        <v>2010</v>
      </c>
      <c r="P6" s="415">
        <v>2012</v>
      </c>
      <c r="Q6" s="415">
        <v>2014</v>
      </c>
      <c r="R6" s="415">
        <v>2016</v>
      </c>
      <c r="S6" s="415">
        <v>2018</v>
      </c>
      <c r="T6" s="116"/>
    </row>
    <row r="7" spans="1:20">
      <c r="A7" s="2"/>
      <c r="B7" s="2"/>
      <c r="C7" s="2"/>
      <c r="D7" s="2"/>
      <c r="E7" s="2"/>
      <c r="F7" s="2"/>
      <c r="G7" s="2"/>
      <c r="H7" s="2"/>
      <c r="I7" s="2"/>
      <c r="J7" s="81"/>
      <c r="K7" s="416" t="str">
        <f>B29</f>
        <v>Australia</v>
      </c>
      <c r="L7" s="417">
        <f>L10/C28*C29</f>
        <v>124.18604651162791</v>
      </c>
      <c r="M7" s="417">
        <f>M10/D28*D29</f>
        <v>110.98748261474269</v>
      </c>
      <c r="N7" s="417">
        <f>N10/E28*E29</f>
        <v>112.5</v>
      </c>
      <c r="O7" s="417">
        <f>O10/F28*F29</f>
        <v>106.81132075471697</v>
      </c>
      <c r="P7" s="417">
        <f>P10/G28*G29</f>
        <v>162.20472440944883</v>
      </c>
      <c r="Q7" s="417">
        <f>H29</f>
        <v>129.2420912338213</v>
      </c>
      <c r="R7" s="414"/>
      <c r="S7" s="414"/>
      <c r="T7" s="116"/>
    </row>
    <row r="8" spans="1:20">
      <c r="A8" s="2"/>
      <c r="B8" s="2"/>
      <c r="C8" s="2"/>
      <c r="D8" s="2"/>
      <c r="E8" s="2"/>
      <c r="F8" s="2"/>
      <c r="G8" s="2"/>
      <c r="H8" s="2"/>
      <c r="I8" s="2"/>
      <c r="J8" s="81"/>
      <c r="K8" s="416" t="str">
        <f>B30</f>
        <v>Costa Rica</v>
      </c>
      <c r="L8" s="417">
        <f>L10/C28*C30</f>
        <v>126.51162790697674</v>
      </c>
      <c r="M8" s="417">
        <f>M10/D28*D30</f>
        <v>125.86926286509039</v>
      </c>
      <c r="N8" s="417">
        <f>N10/E28*E30</f>
        <v>147.94520547945206</v>
      </c>
      <c r="O8" s="417">
        <f>O10/F28*F30</f>
        <v>130.24528301886792</v>
      </c>
      <c r="P8" s="417">
        <f>P10/G28*G30</f>
        <v>115.21653543307086</v>
      </c>
      <c r="Q8" s="417">
        <f>H30</f>
        <v>118.58799084433291</v>
      </c>
      <c r="R8" s="414"/>
      <c r="S8" s="414"/>
      <c r="T8" s="116"/>
    </row>
    <row r="9" spans="1:20">
      <c r="A9" s="2"/>
      <c r="B9" s="2"/>
      <c r="C9" s="2"/>
      <c r="D9" s="2"/>
      <c r="E9" s="2"/>
      <c r="F9" s="2"/>
      <c r="G9" s="2"/>
      <c r="H9" s="2"/>
      <c r="I9" s="264"/>
      <c r="J9" s="81"/>
      <c r="K9" s="416" t="str">
        <f>B31</f>
        <v>Cameroon</v>
      </c>
      <c r="L9" s="417">
        <f>L10/C28*C31</f>
        <v>83.875968992248062</v>
      </c>
      <c r="M9" s="417">
        <f>M10/D28*D31</f>
        <v>88.73435326842835</v>
      </c>
      <c r="N9" s="417">
        <f>N10/E28*E31</f>
        <v>76.369863013698634</v>
      </c>
      <c r="O9" s="417">
        <f>O10/F28*F31</f>
        <v>81.075471698113205</v>
      </c>
      <c r="P9" s="417">
        <f>P10/G28*G31</f>
        <v>72.204724409448815</v>
      </c>
      <c r="Q9" s="417">
        <f>H31</f>
        <v>84.654903372944403</v>
      </c>
      <c r="R9" s="417"/>
      <c r="S9" s="414"/>
      <c r="T9" s="116"/>
    </row>
    <row r="10" spans="1:20">
      <c r="A10" s="2"/>
      <c r="B10" s="2"/>
      <c r="C10" s="2"/>
      <c r="D10" s="2"/>
      <c r="E10" s="2"/>
      <c r="F10" s="2"/>
      <c r="G10" s="2"/>
      <c r="H10" s="2"/>
      <c r="I10" s="2"/>
      <c r="J10" s="81"/>
      <c r="K10" s="416" t="str">
        <f>B28</f>
        <v>(average country)</v>
      </c>
      <c r="L10" s="417">
        <v>100</v>
      </c>
      <c r="M10" s="417">
        <v>100</v>
      </c>
      <c r="N10" s="417">
        <v>100</v>
      </c>
      <c r="O10" s="417">
        <v>100</v>
      </c>
      <c r="P10" s="417">
        <v>100</v>
      </c>
      <c r="Q10" s="417">
        <f>H28</f>
        <v>100</v>
      </c>
      <c r="R10" s="414"/>
      <c r="S10" s="414"/>
      <c r="T10" s="116"/>
    </row>
    <row r="11" spans="1:20">
      <c r="A11" s="2"/>
      <c r="B11" s="2"/>
      <c r="C11" s="2"/>
      <c r="D11" s="2"/>
      <c r="E11" s="2"/>
      <c r="F11" s="2"/>
      <c r="G11" s="2"/>
      <c r="H11" s="2"/>
      <c r="I11" s="2"/>
      <c r="J11" s="81"/>
      <c r="K11" s="116"/>
      <c r="L11" s="116"/>
      <c r="M11" s="116"/>
      <c r="N11" s="116"/>
      <c r="O11" s="116"/>
      <c r="P11" s="116"/>
      <c r="Q11" s="116"/>
      <c r="R11" s="116"/>
      <c r="S11" s="116"/>
      <c r="T11" s="116"/>
    </row>
    <row r="12" spans="1:20">
      <c r="A12" s="2"/>
      <c r="B12" s="2"/>
      <c r="C12" s="2"/>
      <c r="D12" s="2"/>
      <c r="E12" s="2"/>
      <c r="F12" s="2"/>
      <c r="G12" s="2"/>
      <c r="H12" s="2"/>
      <c r="I12" s="2"/>
      <c r="J12" s="81"/>
      <c r="K12" s="116"/>
      <c r="L12" s="116"/>
      <c r="M12" s="116"/>
      <c r="N12" s="116"/>
      <c r="O12" s="116"/>
      <c r="P12" s="116"/>
      <c r="Q12" s="116"/>
      <c r="R12" s="116"/>
      <c r="S12" s="116"/>
      <c r="T12" s="116"/>
    </row>
    <row r="13" spans="1:20">
      <c r="A13" s="2"/>
      <c r="B13" s="2"/>
      <c r="C13" s="2"/>
      <c r="D13" s="2"/>
      <c r="E13" s="2"/>
      <c r="F13" s="2"/>
      <c r="G13" s="2"/>
      <c r="H13" s="2"/>
      <c r="I13" s="2"/>
      <c r="J13" s="81"/>
    </row>
    <row r="14" spans="1:20">
      <c r="A14" s="2"/>
      <c r="B14" s="2"/>
      <c r="C14" s="2"/>
      <c r="D14" s="2"/>
      <c r="E14" s="2"/>
      <c r="F14" s="2"/>
      <c r="G14" s="2"/>
      <c r="H14" s="2"/>
      <c r="I14" s="2"/>
      <c r="J14" s="2"/>
    </row>
    <row r="15" spans="1:20">
      <c r="A15" s="2"/>
      <c r="B15" s="2"/>
      <c r="C15" s="2"/>
      <c r="D15" s="2"/>
      <c r="E15" s="2"/>
      <c r="F15" s="2"/>
      <c r="G15" s="2"/>
      <c r="H15" s="2"/>
      <c r="I15" s="2"/>
      <c r="J15" s="2"/>
    </row>
    <row r="16" spans="1:20">
      <c r="A16" s="2"/>
      <c r="B16" s="2"/>
      <c r="C16" s="2"/>
      <c r="D16" s="2"/>
      <c r="E16" s="2"/>
      <c r="F16" s="2"/>
      <c r="G16" s="2"/>
      <c r="H16" s="2"/>
      <c r="I16" s="2"/>
      <c r="J16" s="2"/>
    </row>
    <row r="17" spans="1:10">
      <c r="A17" s="2"/>
      <c r="B17" s="2"/>
      <c r="C17" s="2"/>
      <c r="D17" s="2"/>
      <c r="E17" s="2"/>
      <c r="F17" s="2"/>
      <c r="G17" s="2"/>
      <c r="H17" s="2"/>
      <c r="I17" s="2"/>
      <c r="J17" s="2"/>
    </row>
    <row r="18" spans="1:10">
      <c r="A18" s="2"/>
      <c r="B18" s="2"/>
      <c r="C18" s="2"/>
      <c r="D18" s="2"/>
      <c r="E18" s="2"/>
      <c r="F18" s="2"/>
      <c r="G18" s="2"/>
      <c r="H18" s="2"/>
      <c r="I18" s="2"/>
      <c r="J18" s="2"/>
    </row>
    <row r="19" spans="1:10">
      <c r="A19" s="2"/>
      <c r="B19" s="2"/>
      <c r="C19" s="2"/>
      <c r="D19" s="2"/>
      <c r="E19" s="2"/>
      <c r="F19" s="2"/>
      <c r="G19" s="2"/>
      <c r="H19" s="2"/>
      <c r="I19" s="2"/>
      <c r="J19" s="2"/>
    </row>
    <row r="20" spans="1:10">
      <c r="A20" s="2"/>
      <c r="B20" s="2"/>
      <c r="C20" s="2"/>
      <c r="D20" s="2"/>
      <c r="E20" s="2"/>
      <c r="F20" s="2"/>
      <c r="G20" s="2"/>
      <c r="H20" s="2"/>
      <c r="I20" s="2"/>
      <c r="J20" s="2"/>
    </row>
    <row r="21" spans="1:10">
      <c r="A21" s="2"/>
      <c r="B21" s="2"/>
      <c r="C21" s="2"/>
      <c r="D21" s="2"/>
      <c r="E21" s="2"/>
      <c r="F21" s="2"/>
      <c r="G21" s="2"/>
      <c r="H21" s="2"/>
      <c r="I21" s="2"/>
      <c r="J21" s="2"/>
    </row>
    <row r="22" spans="1:10">
      <c r="A22" s="2"/>
      <c r="B22" s="2"/>
      <c r="C22" s="2"/>
      <c r="D22" s="2"/>
      <c r="E22" s="2"/>
      <c r="F22" s="2"/>
      <c r="G22" s="2"/>
      <c r="H22" s="2"/>
      <c r="I22" s="2"/>
      <c r="J22" s="2"/>
    </row>
    <row r="23" spans="1:10">
      <c r="A23" s="2"/>
      <c r="B23" s="2"/>
      <c r="C23" s="2"/>
      <c r="D23" s="2"/>
      <c r="E23" s="2"/>
      <c r="F23" s="2"/>
      <c r="G23" s="2"/>
      <c r="H23" s="2"/>
      <c r="I23" s="2"/>
      <c r="J23" s="2"/>
    </row>
    <row r="24" spans="1:10">
      <c r="A24" s="2"/>
      <c r="B24" s="2"/>
      <c r="C24" s="2"/>
      <c r="D24" s="2"/>
      <c r="E24" s="2"/>
      <c r="F24" s="2"/>
      <c r="G24" s="2"/>
      <c r="H24" s="2"/>
      <c r="I24" s="2"/>
      <c r="J24" s="2"/>
    </row>
    <row r="25" spans="1:10">
      <c r="A25" s="2"/>
      <c r="B25" s="2"/>
      <c r="C25" s="2"/>
      <c r="D25" s="2"/>
      <c r="E25" s="2"/>
      <c r="F25" s="2"/>
      <c r="G25" s="2"/>
      <c r="H25" s="2"/>
      <c r="I25" s="2"/>
      <c r="J25" s="2"/>
    </row>
    <row r="26" spans="1:10">
      <c r="A26" s="2"/>
      <c r="B26" s="2"/>
      <c r="C26" s="2"/>
      <c r="D26" s="2"/>
      <c r="E26" s="2"/>
      <c r="F26" s="2"/>
      <c r="G26" s="2"/>
      <c r="H26" s="2"/>
      <c r="I26" s="2"/>
      <c r="J26" s="2"/>
    </row>
    <row r="27" spans="1:10">
      <c r="A27" s="2"/>
      <c r="B27" s="441" t="s">
        <v>427</v>
      </c>
      <c r="C27" s="436">
        <v>2004</v>
      </c>
      <c r="D27" s="436">
        <v>2006</v>
      </c>
      <c r="E27" s="436">
        <v>2008</v>
      </c>
      <c r="F27" s="436">
        <v>2010</v>
      </c>
      <c r="G27" s="436">
        <v>2012</v>
      </c>
      <c r="H27" s="436">
        <v>2014</v>
      </c>
      <c r="I27" s="436" t="s">
        <v>428</v>
      </c>
      <c r="J27" s="61"/>
    </row>
    <row r="28" spans="1:10">
      <c r="A28" s="391">
        <v>100</v>
      </c>
      <c r="B28" s="412" t="s">
        <v>429</v>
      </c>
      <c r="C28" s="413">
        <v>100</v>
      </c>
      <c r="D28" s="413">
        <v>100</v>
      </c>
      <c r="E28" s="413">
        <v>100</v>
      </c>
      <c r="F28" s="413">
        <v>100</v>
      </c>
      <c r="G28" s="413">
        <v>100</v>
      </c>
      <c r="H28" s="413">
        <v>100</v>
      </c>
      <c r="I28" s="443">
        <f>SUM(C28:H28)/6</f>
        <v>100</v>
      </c>
      <c r="J28" s="61"/>
    </row>
    <row r="29" spans="1:10">
      <c r="A29" s="387" t="s">
        <v>292</v>
      </c>
      <c r="B29" s="392" t="s">
        <v>53</v>
      </c>
      <c r="C29" s="393">
        <v>124.18604651162791</v>
      </c>
      <c r="D29" s="394">
        <v>110.98748261474269</v>
      </c>
      <c r="E29" s="395">
        <v>112.5</v>
      </c>
      <c r="F29" s="395">
        <v>106.81132075471697</v>
      </c>
      <c r="G29" s="395">
        <v>162.20472440944883</v>
      </c>
      <c r="H29" s="395">
        <v>129.2420912338213</v>
      </c>
      <c r="I29" s="440">
        <f>SUM(C29:H29)/6</f>
        <v>124.3219442540596</v>
      </c>
      <c r="J29" s="61"/>
    </row>
    <row r="30" spans="1:10">
      <c r="A30" s="388" t="s">
        <v>292</v>
      </c>
      <c r="B30" s="392" t="s">
        <v>241</v>
      </c>
      <c r="C30" s="393">
        <v>126.51162790697674</v>
      </c>
      <c r="D30" s="394">
        <v>125.86926286509039</v>
      </c>
      <c r="E30" s="395">
        <v>147.94520547945206</v>
      </c>
      <c r="F30" s="395">
        <v>130.24528301886792</v>
      </c>
      <c r="G30" s="395">
        <v>115.21653543307086</v>
      </c>
      <c r="H30" s="395">
        <v>118.58799084433291</v>
      </c>
      <c r="I30" s="440">
        <f>SUM(C30:H30)/6</f>
        <v>127.39598425796514</v>
      </c>
      <c r="J30" s="2"/>
    </row>
    <row r="31" spans="1:10">
      <c r="A31" s="389" t="s">
        <v>292</v>
      </c>
      <c r="B31" s="392" t="s">
        <v>235</v>
      </c>
      <c r="C31" s="393">
        <v>83.875968992248062</v>
      </c>
      <c r="D31" s="394">
        <v>88.73435326842835</v>
      </c>
      <c r="E31" s="395">
        <v>76.369863013698634</v>
      </c>
      <c r="F31" s="395">
        <v>81.075471698113205</v>
      </c>
      <c r="G31" s="395">
        <v>72.204724409448815</v>
      </c>
      <c r="H31" s="395">
        <v>84.654903372944403</v>
      </c>
      <c r="I31" s="440">
        <f t="shared" ref="I31" si="0">SUM(C31:H31)/6</f>
        <v>81.152547459146902</v>
      </c>
      <c r="J31" s="2"/>
    </row>
    <row r="32" spans="1:10">
      <c r="A32" s="2"/>
      <c r="B32" s="2"/>
      <c r="C32" s="2"/>
      <c r="D32" s="2"/>
      <c r="E32" s="2"/>
      <c r="F32" s="2"/>
      <c r="G32" s="2"/>
      <c r="H32" s="2"/>
      <c r="I32" s="2"/>
      <c r="J32" s="2"/>
    </row>
    <row r="33" spans="1:10">
      <c r="A33" s="2"/>
      <c r="B33" s="431" t="s">
        <v>300</v>
      </c>
      <c r="C33" s="444" t="s">
        <v>430</v>
      </c>
      <c r="D33" s="445"/>
      <c r="E33" s="434"/>
      <c r="F33" s="434"/>
      <c r="G33" s="434"/>
      <c r="H33" s="434"/>
      <c r="I33" s="434"/>
      <c r="J33" s="726"/>
    </row>
    <row r="34" spans="1:10">
      <c r="A34" s="2"/>
      <c r="B34" s="435" t="s">
        <v>433</v>
      </c>
      <c r="C34" s="436">
        <v>2004</v>
      </c>
      <c r="D34" s="436">
        <v>2006</v>
      </c>
      <c r="E34" s="436">
        <v>2008</v>
      </c>
      <c r="F34" s="436">
        <v>2010</v>
      </c>
      <c r="G34" s="436">
        <v>2012</v>
      </c>
      <c r="H34" s="436">
        <v>2014</v>
      </c>
      <c r="I34" s="436" t="s">
        <v>428</v>
      </c>
      <c r="J34" s="724" t="s">
        <v>371</v>
      </c>
    </row>
    <row r="35" spans="1:10">
      <c r="A35" s="2"/>
      <c r="B35" s="435"/>
      <c r="C35" s="435"/>
      <c r="D35" s="435"/>
      <c r="E35" s="435"/>
      <c r="F35" s="435"/>
      <c r="G35" s="435"/>
      <c r="H35" s="435"/>
      <c r="I35" s="435"/>
      <c r="J35" s="724"/>
    </row>
    <row r="36" spans="1:10">
      <c r="A36" s="2"/>
      <c r="B36" s="412" t="s">
        <v>429</v>
      </c>
      <c r="C36" s="413">
        <v>100</v>
      </c>
      <c r="D36" s="413">
        <v>100</v>
      </c>
      <c r="E36" s="413">
        <v>100</v>
      </c>
      <c r="F36" s="413">
        <v>100</v>
      </c>
      <c r="G36" s="413">
        <v>100</v>
      </c>
      <c r="H36" s="413">
        <v>100</v>
      </c>
      <c r="I36" s="443">
        <f t="shared" ref="I36:I43" si="1">SUM(C36:H36)/6</f>
        <v>100</v>
      </c>
      <c r="J36" s="724"/>
    </row>
    <row r="37" spans="1:10">
      <c r="A37" s="2"/>
      <c r="B37" s="396" t="s">
        <v>227</v>
      </c>
      <c r="C37" s="411">
        <v>42.460629921259844</v>
      </c>
      <c r="D37" s="411">
        <v>42.460629921259844</v>
      </c>
      <c r="E37" s="411">
        <v>42.460629921259844</v>
      </c>
      <c r="F37" s="411">
        <v>42.460629921259844</v>
      </c>
      <c r="G37" s="395">
        <v>42.460629921259844</v>
      </c>
      <c r="H37" s="395">
        <v>55.567282977164624</v>
      </c>
      <c r="I37" s="440">
        <f t="shared" si="1"/>
        <v>44.645072097243975</v>
      </c>
      <c r="J37" s="725" t="s">
        <v>540</v>
      </c>
    </row>
    <row r="38" spans="1:10">
      <c r="A38" s="2"/>
      <c r="B38" s="392" t="s">
        <v>206</v>
      </c>
      <c r="C38" s="393">
        <v>106.8217054263566</v>
      </c>
      <c r="D38" s="394">
        <v>116.82892906815019</v>
      </c>
      <c r="E38" s="395">
        <v>122.26027397260275</v>
      </c>
      <c r="F38" s="395">
        <v>124.24528301886792</v>
      </c>
      <c r="G38" s="395">
        <v>107.73622047244093</v>
      </c>
      <c r="H38" s="395">
        <v>110.2158535424401</v>
      </c>
      <c r="I38" s="440">
        <f t="shared" si="1"/>
        <v>114.68471091680975</v>
      </c>
      <c r="J38" s="725"/>
    </row>
    <row r="39" spans="1:10">
      <c r="A39" s="2"/>
      <c r="B39" s="392" t="s">
        <v>182</v>
      </c>
      <c r="C39" s="393">
        <v>102.63565891472868</v>
      </c>
      <c r="D39" s="394">
        <v>107.09318497913769</v>
      </c>
      <c r="E39" s="395">
        <v>115.41095890410959</v>
      </c>
      <c r="F39" s="395">
        <v>91.622641509433961</v>
      </c>
      <c r="G39" s="395">
        <v>98.58267716535434</v>
      </c>
      <c r="H39" s="395">
        <v>104.14049727027013</v>
      </c>
      <c r="I39" s="440">
        <f t="shared" si="1"/>
        <v>103.24760312383906</v>
      </c>
      <c r="J39" s="725"/>
    </row>
    <row r="40" spans="1:10">
      <c r="A40" s="2"/>
      <c r="B40" s="392" t="s">
        <v>210</v>
      </c>
      <c r="C40" s="393">
        <v>60.930232558139529</v>
      </c>
      <c r="D40" s="394">
        <v>54.937413073713479</v>
      </c>
      <c r="E40" s="395">
        <v>62.157534246575338</v>
      </c>
      <c r="F40" s="395">
        <v>89.754716981132077</v>
      </c>
      <c r="G40" s="395">
        <v>56.476377952755911</v>
      </c>
      <c r="H40" s="395">
        <v>76.045678997015685</v>
      </c>
      <c r="I40" s="440">
        <f t="shared" si="1"/>
        <v>66.716992301555322</v>
      </c>
      <c r="J40" s="725"/>
    </row>
    <row r="41" spans="1:10">
      <c r="A41" s="2"/>
      <c r="B41" s="392" t="s">
        <v>377</v>
      </c>
      <c r="C41" s="411">
        <v>119.52054794520548</v>
      </c>
      <c r="D41" s="411">
        <v>119.52054794520548</v>
      </c>
      <c r="E41" s="395">
        <v>119.52054794520548</v>
      </c>
      <c r="F41" s="398">
        <v>108</v>
      </c>
      <c r="G41" s="395">
        <v>96.240157480314963</v>
      </c>
      <c r="H41" s="395">
        <v>92.686228005910579</v>
      </c>
      <c r="I41" s="440">
        <f t="shared" si="1"/>
        <v>109.24800488697367</v>
      </c>
      <c r="J41" s="725" t="s">
        <v>496</v>
      </c>
    </row>
    <row r="42" spans="1:10">
      <c r="A42" s="2"/>
      <c r="B42" s="392" t="s">
        <v>378</v>
      </c>
      <c r="C42" s="393">
        <v>120.46511627906978</v>
      </c>
      <c r="D42" s="394">
        <v>113.76912378303197</v>
      </c>
      <c r="E42" s="395">
        <v>104.45205479452055</v>
      </c>
      <c r="F42" s="395">
        <v>106.56603773584905</v>
      </c>
      <c r="G42" s="395">
        <v>97.539370078740163</v>
      </c>
      <c r="H42" s="395">
        <v>118.30644994391528</v>
      </c>
      <c r="I42" s="440">
        <f t="shared" si="1"/>
        <v>110.18302543585446</v>
      </c>
      <c r="J42" s="725" t="s">
        <v>496</v>
      </c>
    </row>
    <row r="43" spans="1:10">
      <c r="A43" s="2"/>
      <c r="B43" s="392" t="s">
        <v>212</v>
      </c>
      <c r="C43" s="393">
        <v>98.914728682170534</v>
      </c>
      <c r="D43" s="394">
        <v>108.20584144645341</v>
      </c>
      <c r="E43" s="395">
        <v>103.42465753424656</v>
      </c>
      <c r="F43" s="395">
        <v>89.584905660377359</v>
      </c>
      <c r="G43" s="395">
        <v>121.39763779527559</v>
      </c>
      <c r="H43" s="395">
        <v>120.91440775831019</v>
      </c>
      <c r="I43" s="440">
        <f t="shared" si="1"/>
        <v>107.07369647947228</v>
      </c>
      <c r="J43" s="725"/>
    </row>
    <row r="44" spans="1:10">
      <c r="A44" s="2"/>
      <c r="B44" s="396" t="s">
        <v>379</v>
      </c>
      <c r="C44" s="404"/>
      <c r="D44" s="405"/>
      <c r="E44" s="406"/>
      <c r="F44" s="406"/>
      <c r="G44" s="406"/>
      <c r="H44" s="406"/>
      <c r="I44" s="410"/>
      <c r="J44" s="725" t="s">
        <v>496</v>
      </c>
    </row>
    <row r="45" spans="1:10">
      <c r="A45" s="2"/>
      <c r="B45" s="392" t="s">
        <v>53</v>
      </c>
      <c r="C45" s="393">
        <v>124.18604651162791</v>
      </c>
      <c r="D45" s="394">
        <v>110.98748261474269</v>
      </c>
      <c r="E45" s="395">
        <v>112.5</v>
      </c>
      <c r="F45" s="395">
        <v>106.81132075471697</v>
      </c>
      <c r="G45" s="395">
        <v>162.20472440944883</v>
      </c>
      <c r="H45" s="395">
        <v>129.2420912338213</v>
      </c>
      <c r="I45" s="440">
        <f t="shared" ref="I45:I55" si="2">SUM(C45:H45)/6</f>
        <v>124.3219442540596</v>
      </c>
      <c r="J45" s="725" t="s">
        <v>538</v>
      </c>
    </row>
    <row r="46" spans="1:10">
      <c r="A46" s="2"/>
      <c r="B46" s="392" t="s">
        <v>71</v>
      </c>
      <c r="C46" s="393">
        <v>132.09302325581396</v>
      </c>
      <c r="D46" s="394">
        <v>124.3393602225313</v>
      </c>
      <c r="E46" s="395">
        <v>133.73287671232876</v>
      </c>
      <c r="F46" s="395">
        <v>130.03773584905659</v>
      </c>
      <c r="G46" s="395">
        <v>154.17322834645668</v>
      </c>
      <c r="H46" s="395">
        <v>128.38265059044113</v>
      </c>
      <c r="I46" s="440">
        <f t="shared" si="2"/>
        <v>133.79314582943809</v>
      </c>
      <c r="J46" s="725"/>
    </row>
    <row r="47" spans="1:10">
      <c r="A47" s="2"/>
      <c r="B47" s="392" t="s">
        <v>228</v>
      </c>
      <c r="C47" s="393">
        <v>86.356589147286826</v>
      </c>
      <c r="D47" s="394">
        <v>100.41724617524339</v>
      </c>
      <c r="E47" s="395">
        <v>101.19863013698631</v>
      </c>
      <c r="F47" s="395">
        <v>81.339622641509436</v>
      </c>
      <c r="G47" s="395">
        <v>109.19291338582677</v>
      </c>
      <c r="H47" s="395">
        <v>124.14471914204938</v>
      </c>
      <c r="I47" s="440">
        <f t="shared" si="2"/>
        <v>100.44162010481701</v>
      </c>
      <c r="J47" s="725" t="s">
        <v>540</v>
      </c>
    </row>
    <row r="48" spans="1:10">
      <c r="A48" s="2"/>
      <c r="B48" s="396" t="s">
        <v>138</v>
      </c>
      <c r="C48" s="411">
        <v>91.69291338582677</v>
      </c>
      <c r="D48" s="411">
        <v>91.69291338582677</v>
      </c>
      <c r="E48" s="411">
        <v>91.69291338582677</v>
      </c>
      <c r="F48" s="411">
        <v>91.69291338582677</v>
      </c>
      <c r="G48" s="395">
        <v>91.69291338582677</v>
      </c>
      <c r="H48" s="395">
        <v>102.7476107103092</v>
      </c>
      <c r="I48" s="440">
        <f t="shared" si="2"/>
        <v>93.535362939907188</v>
      </c>
      <c r="J48" s="725"/>
    </row>
    <row r="49" spans="1:10">
      <c r="A49" s="2"/>
      <c r="B49" s="392" t="s">
        <v>51</v>
      </c>
      <c r="C49" s="411">
        <v>71.917808219178085</v>
      </c>
      <c r="D49" s="411">
        <v>71.917808219178085</v>
      </c>
      <c r="E49" s="395">
        <v>71.917808219178085</v>
      </c>
      <c r="F49" s="398">
        <v>87</v>
      </c>
      <c r="G49" s="395">
        <v>102.0275590551181</v>
      </c>
      <c r="H49" s="395">
        <v>103.82932048559799</v>
      </c>
      <c r="I49" s="440">
        <f t="shared" si="2"/>
        <v>84.768384033041727</v>
      </c>
      <c r="J49" s="725" t="s">
        <v>538</v>
      </c>
    </row>
    <row r="50" spans="1:10">
      <c r="A50" s="2"/>
      <c r="B50" s="392" t="s">
        <v>229</v>
      </c>
      <c r="C50" s="393">
        <v>67.441860465116278</v>
      </c>
      <c r="D50" s="394">
        <v>80.667593880389418</v>
      </c>
      <c r="E50" s="395">
        <v>75.342465753424662</v>
      </c>
      <c r="F50" s="395">
        <v>80.283018867924525</v>
      </c>
      <c r="G50" s="395">
        <v>50.413385826771652</v>
      </c>
      <c r="H50" s="395">
        <v>61.894544265497764</v>
      </c>
      <c r="I50" s="440">
        <f t="shared" si="2"/>
        <v>69.340478176520719</v>
      </c>
      <c r="J50" s="725" t="s">
        <v>540</v>
      </c>
    </row>
    <row r="51" spans="1:10">
      <c r="A51" s="2"/>
      <c r="B51" s="396" t="s">
        <v>122</v>
      </c>
      <c r="C51" s="411">
        <v>89.566929133858281</v>
      </c>
      <c r="D51" s="411">
        <v>89.566929133858281</v>
      </c>
      <c r="E51" s="411">
        <v>89.566929133858281</v>
      </c>
      <c r="F51" s="411">
        <v>89.566929133858281</v>
      </c>
      <c r="G51" s="395">
        <v>89.566929133858281</v>
      </c>
      <c r="H51" s="395">
        <v>81.439409931332463</v>
      </c>
      <c r="I51" s="440">
        <f t="shared" si="2"/>
        <v>88.212342600103966</v>
      </c>
      <c r="J51" s="725"/>
    </row>
    <row r="52" spans="1:10">
      <c r="A52" s="2"/>
      <c r="B52" s="392" t="s">
        <v>162</v>
      </c>
      <c r="C52" s="394">
        <v>111.96105702364395</v>
      </c>
      <c r="D52" s="394">
        <v>111.96105702364395</v>
      </c>
      <c r="E52" s="395">
        <v>111.98630136986303</v>
      </c>
      <c r="F52" s="395">
        <v>101.66037735849056</v>
      </c>
      <c r="G52" s="395">
        <v>133.24803149606299</v>
      </c>
      <c r="H52" s="395">
        <v>121.95166370721728</v>
      </c>
      <c r="I52" s="440">
        <f t="shared" si="2"/>
        <v>115.46141466315362</v>
      </c>
      <c r="J52" s="725"/>
    </row>
    <row r="53" spans="1:10">
      <c r="A53" s="2"/>
      <c r="B53" s="392" t="s">
        <v>69</v>
      </c>
      <c r="C53" s="393">
        <v>117.67441860465118</v>
      </c>
      <c r="D53" s="394">
        <v>109.0403337969402</v>
      </c>
      <c r="E53" s="395">
        <v>99.486301369863014</v>
      </c>
      <c r="F53" s="395">
        <v>118.9056603773585</v>
      </c>
      <c r="G53" s="395">
        <v>131.12204724409449</v>
      </c>
      <c r="H53" s="395">
        <v>118.76580614985986</v>
      </c>
      <c r="I53" s="440">
        <f t="shared" si="2"/>
        <v>115.83242792379455</v>
      </c>
      <c r="J53" s="725"/>
    </row>
    <row r="54" spans="1:10">
      <c r="A54" s="2"/>
      <c r="B54" s="392" t="s">
        <v>380</v>
      </c>
      <c r="C54" s="411">
        <v>99.721835883171067</v>
      </c>
      <c r="D54" s="394">
        <v>99.721835883171067</v>
      </c>
      <c r="E54" s="395">
        <v>119.69178082191783</v>
      </c>
      <c r="F54" s="399">
        <v>110</v>
      </c>
      <c r="G54" s="395">
        <v>99.330708661417333</v>
      </c>
      <c r="H54" s="395">
        <v>108.98596434587886</v>
      </c>
      <c r="I54" s="440">
        <f t="shared" si="2"/>
        <v>106.24202093259269</v>
      </c>
      <c r="J54" s="725" t="s">
        <v>496</v>
      </c>
    </row>
    <row r="55" spans="1:10">
      <c r="A55" s="2"/>
      <c r="B55" s="392" t="s">
        <v>230</v>
      </c>
      <c r="C55" s="393">
        <v>90.542635658914733</v>
      </c>
      <c r="D55" s="394">
        <v>78.025034770514594</v>
      </c>
      <c r="E55" s="395">
        <v>67.808219178082197</v>
      </c>
      <c r="F55" s="395">
        <v>95.056603773584911</v>
      </c>
      <c r="G55" s="395">
        <v>63.818897637795281</v>
      </c>
      <c r="H55" s="395">
        <v>64.695135327546865</v>
      </c>
      <c r="I55" s="440">
        <f t="shared" si="2"/>
        <v>76.657754391073084</v>
      </c>
      <c r="J55" s="725" t="s">
        <v>540</v>
      </c>
    </row>
    <row r="56" spans="1:10">
      <c r="A56" s="2"/>
      <c r="B56" s="396" t="s">
        <v>381</v>
      </c>
      <c r="C56" s="404"/>
      <c r="D56" s="405"/>
      <c r="E56" s="406"/>
      <c r="F56" s="406"/>
      <c r="G56" s="406"/>
      <c r="H56" s="406"/>
      <c r="I56" s="410"/>
      <c r="J56" s="725" t="s">
        <v>496</v>
      </c>
    </row>
    <row r="57" spans="1:10">
      <c r="A57" s="2"/>
      <c r="B57" s="392" t="s">
        <v>231</v>
      </c>
      <c r="C57" s="411">
        <v>116.43835616438356</v>
      </c>
      <c r="D57" s="411">
        <v>116.43835616438356</v>
      </c>
      <c r="E57" s="395">
        <v>116.43835616438356</v>
      </c>
      <c r="F57" s="398">
        <v>104</v>
      </c>
      <c r="G57" s="395">
        <v>92.244094488188978</v>
      </c>
      <c r="H57" s="395">
        <v>96.301805884958085</v>
      </c>
      <c r="I57" s="440">
        <f t="shared" ref="I57:I69" si="3">SUM(C57:H57)/6</f>
        <v>106.97682814438296</v>
      </c>
      <c r="J57" s="725" t="s">
        <v>540</v>
      </c>
    </row>
    <row r="58" spans="1:10">
      <c r="A58" s="2"/>
      <c r="B58" s="392" t="s">
        <v>204</v>
      </c>
      <c r="C58" s="411">
        <v>89.986091794158554</v>
      </c>
      <c r="D58" s="394">
        <v>89.986091794158554</v>
      </c>
      <c r="E58" s="395">
        <v>75.856164383561648</v>
      </c>
      <c r="F58" s="395">
        <v>102.96226415094341</v>
      </c>
      <c r="G58" s="395">
        <v>99.370078740157481</v>
      </c>
      <c r="H58" s="395">
        <v>105.34075058257687</v>
      </c>
      <c r="I58" s="440">
        <f t="shared" si="3"/>
        <v>93.916906907592761</v>
      </c>
      <c r="J58" s="725"/>
    </row>
    <row r="59" spans="1:10">
      <c r="A59" s="2"/>
      <c r="B59" s="392" t="s">
        <v>382</v>
      </c>
      <c r="C59" s="411">
        <v>110.84840055632823</v>
      </c>
      <c r="D59" s="394">
        <v>110.84840055632823</v>
      </c>
      <c r="E59" s="395">
        <v>95.719178082191775</v>
      </c>
      <c r="F59" s="395">
        <v>69.35849056603773</v>
      </c>
      <c r="G59" s="395">
        <v>90.137795275590562</v>
      </c>
      <c r="H59" s="395">
        <v>93.767937781199393</v>
      </c>
      <c r="I59" s="440">
        <f t="shared" si="3"/>
        <v>95.113367136279308</v>
      </c>
      <c r="J59" s="725"/>
    </row>
    <row r="60" spans="1:10">
      <c r="A60" s="2"/>
      <c r="B60" s="392" t="s">
        <v>172</v>
      </c>
      <c r="C60" s="411">
        <v>95.549374130737135</v>
      </c>
      <c r="D60" s="394">
        <v>95.549374130737135</v>
      </c>
      <c r="E60" s="395">
        <v>70.719178082191775</v>
      </c>
      <c r="F60" s="395">
        <v>101.39622641509433</v>
      </c>
      <c r="G60" s="395">
        <v>93.700787401574814</v>
      </c>
      <c r="H60" s="395">
        <v>104.79248672386885</v>
      </c>
      <c r="I60" s="440">
        <f t="shared" si="3"/>
        <v>93.617904480700687</v>
      </c>
      <c r="J60" s="725"/>
    </row>
    <row r="61" spans="1:10">
      <c r="A61" s="2"/>
      <c r="B61" s="392" t="s">
        <v>174</v>
      </c>
      <c r="C61" s="393">
        <v>119.37984496124029</v>
      </c>
      <c r="D61" s="394">
        <v>115.02086230876216</v>
      </c>
      <c r="E61" s="395">
        <v>108.56164383561644</v>
      </c>
      <c r="F61" s="395">
        <v>114.9056603773585</v>
      </c>
      <c r="G61" s="395">
        <v>104.2716535433071</v>
      </c>
      <c r="H61" s="395">
        <v>116.91356338395438</v>
      </c>
      <c r="I61" s="440">
        <f t="shared" si="3"/>
        <v>113.17553806837316</v>
      </c>
      <c r="J61" s="725"/>
    </row>
    <row r="62" spans="1:10">
      <c r="A62" s="2"/>
      <c r="B62" s="392" t="s">
        <v>37</v>
      </c>
      <c r="C62" s="411">
        <v>104.10958904109589</v>
      </c>
      <c r="D62" s="411">
        <v>104.10958904109589</v>
      </c>
      <c r="E62" s="395">
        <v>104.10958904109589</v>
      </c>
      <c r="F62" s="395">
        <v>117.9056603773585</v>
      </c>
      <c r="G62" s="395">
        <v>130.88582677165354</v>
      </c>
      <c r="H62" s="395">
        <v>100.5545552754771</v>
      </c>
      <c r="I62" s="440">
        <f t="shared" si="3"/>
        <v>110.27913492462947</v>
      </c>
      <c r="J62" s="725" t="s">
        <v>539</v>
      </c>
    </row>
    <row r="63" spans="1:10">
      <c r="A63" s="2"/>
      <c r="B63" s="392" t="s">
        <v>160</v>
      </c>
      <c r="C63" s="393">
        <v>111.62790697674419</v>
      </c>
      <c r="D63" s="394">
        <v>109.17941585535465</v>
      </c>
      <c r="E63" s="395">
        <v>107.02054794520548</v>
      </c>
      <c r="F63" s="395">
        <v>106.18867924528301</v>
      </c>
      <c r="G63" s="395">
        <v>126.00393700787403</v>
      </c>
      <c r="H63" s="395">
        <v>123.58163734121412</v>
      </c>
      <c r="I63" s="440">
        <f t="shared" si="3"/>
        <v>113.93368739527925</v>
      </c>
      <c r="J63" s="725"/>
    </row>
    <row r="64" spans="1:10">
      <c r="A64" s="2"/>
      <c r="B64" s="392" t="s">
        <v>232</v>
      </c>
      <c r="C64" s="393">
        <v>66.976744186046517</v>
      </c>
      <c r="D64" s="394">
        <v>61.613351877607784</v>
      </c>
      <c r="E64" s="395">
        <v>80.993150684931507</v>
      </c>
      <c r="F64" s="398">
        <v>80</v>
      </c>
      <c r="G64" s="395">
        <v>79.763779527559066</v>
      </c>
      <c r="H64" s="395">
        <v>64.76922503818308</v>
      </c>
      <c r="I64" s="440">
        <f t="shared" si="3"/>
        <v>72.352708552387995</v>
      </c>
      <c r="J64" s="725" t="s">
        <v>540</v>
      </c>
    </row>
    <row r="65" spans="1:10">
      <c r="A65" s="2"/>
      <c r="B65" s="392" t="s">
        <v>233</v>
      </c>
      <c r="C65" s="393">
        <v>80</v>
      </c>
      <c r="D65" s="394">
        <v>76.077885952712094</v>
      </c>
      <c r="E65" s="395">
        <v>75.171232876712324</v>
      </c>
      <c r="F65" s="398">
        <v>63</v>
      </c>
      <c r="G65" s="395">
        <v>50.748031496062993</v>
      </c>
      <c r="H65" s="395">
        <v>64.265415005856781</v>
      </c>
      <c r="I65" s="440">
        <f t="shared" si="3"/>
        <v>68.21042755522403</v>
      </c>
      <c r="J65" s="725" t="s">
        <v>540</v>
      </c>
    </row>
    <row r="66" spans="1:10">
      <c r="A66" s="2"/>
      <c r="B66" s="392" t="s">
        <v>234</v>
      </c>
      <c r="C66" s="393">
        <v>77.054263565891475</v>
      </c>
      <c r="D66" s="394">
        <v>74.826147426981919</v>
      </c>
      <c r="E66" s="395">
        <v>71.404109589041099</v>
      </c>
      <c r="F66" s="395">
        <v>104.32075471698113</v>
      </c>
      <c r="G66" s="395">
        <v>69.763779527559052</v>
      </c>
      <c r="H66" s="395">
        <v>75.927135459997743</v>
      </c>
      <c r="I66" s="440">
        <f t="shared" si="3"/>
        <v>78.8826983810754</v>
      </c>
      <c r="J66" s="725" t="s">
        <v>540</v>
      </c>
    </row>
    <row r="67" spans="1:10">
      <c r="A67" s="2"/>
      <c r="B67" s="392" t="s">
        <v>235</v>
      </c>
      <c r="C67" s="393">
        <v>83.875968992248062</v>
      </c>
      <c r="D67" s="394">
        <v>88.73435326842835</v>
      </c>
      <c r="E67" s="395">
        <v>76.369863013698634</v>
      </c>
      <c r="F67" s="395">
        <v>81.075471698113205</v>
      </c>
      <c r="G67" s="395">
        <v>72.204724409448815</v>
      </c>
      <c r="H67" s="395">
        <v>84.654903372944403</v>
      </c>
      <c r="I67" s="440">
        <f t="shared" si="3"/>
        <v>81.152547459146902</v>
      </c>
      <c r="J67" s="725" t="s">
        <v>540</v>
      </c>
    </row>
    <row r="68" spans="1:10">
      <c r="A68" s="2"/>
      <c r="B68" s="392" t="s">
        <v>59</v>
      </c>
      <c r="C68" s="393">
        <v>130.23255813953489</v>
      </c>
      <c r="D68" s="394">
        <v>120.44506258692627</v>
      </c>
      <c r="E68" s="395">
        <v>113.69863013698631</v>
      </c>
      <c r="F68" s="395">
        <v>110.20754716981132</v>
      </c>
      <c r="G68" s="395">
        <v>143.97637795275591</v>
      </c>
      <c r="H68" s="395">
        <v>126.04141573433661</v>
      </c>
      <c r="I68" s="440">
        <f t="shared" si="3"/>
        <v>124.10026528672522</v>
      </c>
      <c r="J68" s="725" t="s">
        <v>538</v>
      </c>
    </row>
    <row r="69" spans="1:10">
      <c r="A69" s="2"/>
      <c r="B69" s="396" t="s">
        <v>383</v>
      </c>
      <c r="C69" s="411">
        <v>86.751968503937022</v>
      </c>
      <c r="D69" s="411">
        <v>86.751968503937022</v>
      </c>
      <c r="E69" s="411">
        <v>86.751968503937022</v>
      </c>
      <c r="F69" s="411">
        <v>86.751968503937022</v>
      </c>
      <c r="G69" s="395">
        <v>86.751968503937022</v>
      </c>
      <c r="H69" s="395">
        <v>77.023663177413781</v>
      </c>
      <c r="I69" s="440">
        <f t="shared" si="3"/>
        <v>85.13058428284981</v>
      </c>
      <c r="J69" s="725" t="s">
        <v>496</v>
      </c>
    </row>
    <row r="70" spans="1:10">
      <c r="A70" s="2"/>
      <c r="B70" s="396" t="s">
        <v>384</v>
      </c>
      <c r="C70" s="404"/>
      <c r="D70" s="405"/>
      <c r="E70" s="406"/>
      <c r="F70" s="406"/>
      <c r="G70" s="406"/>
      <c r="H70" s="406"/>
      <c r="I70" s="410"/>
      <c r="J70" s="725" t="s">
        <v>496</v>
      </c>
    </row>
    <row r="71" spans="1:10">
      <c r="A71" s="2"/>
      <c r="B71" s="392" t="s">
        <v>385</v>
      </c>
      <c r="C71" s="393">
        <v>88.837209302325576</v>
      </c>
      <c r="D71" s="394">
        <v>77.885952712100135</v>
      </c>
      <c r="E71" s="395">
        <v>57.020547945205479</v>
      </c>
      <c r="F71" s="398">
        <v>71</v>
      </c>
      <c r="G71" s="395">
        <v>84.527559055118104</v>
      </c>
      <c r="H71" s="395">
        <v>68.844159123175146</v>
      </c>
      <c r="I71" s="440">
        <f>SUM(C71:H71)/6</f>
        <v>74.685904689654066</v>
      </c>
      <c r="J71" s="725" t="s">
        <v>540</v>
      </c>
    </row>
    <row r="72" spans="1:10">
      <c r="A72" s="2"/>
      <c r="B72" s="392" t="s">
        <v>237</v>
      </c>
      <c r="C72" s="393">
        <v>47.286821705426355</v>
      </c>
      <c r="D72" s="394">
        <v>63.838664812239209</v>
      </c>
      <c r="E72" s="395">
        <v>69.863013698630141</v>
      </c>
      <c r="F72" s="398">
        <v>65</v>
      </c>
      <c r="G72" s="395">
        <v>61.062992125984252</v>
      </c>
      <c r="H72" s="395">
        <v>56.056275067363671</v>
      </c>
      <c r="I72" s="440">
        <f>SUM(C72:H72)/6</f>
        <v>60.517961234940607</v>
      </c>
      <c r="J72" s="725" t="s">
        <v>540</v>
      </c>
    </row>
    <row r="73" spans="1:10">
      <c r="A73" s="2"/>
      <c r="B73" s="392" t="s">
        <v>136</v>
      </c>
      <c r="C73" s="393">
        <v>122.32558139534883</v>
      </c>
      <c r="D73" s="394">
        <v>115.99443671766343</v>
      </c>
      <c r="E73" s="395">
        <v>125.513698630137</v>
      </c>
      <c r="F73" s="395">
        <v>104.41509433962264</v>
      </c>
      <c r="G73" s="395">
        <v>137.65748031496065</v>
      </c>
      <c r="H73" s="395">
        <v>115.09095650230337</v>
      </c>
      <c r="I73" s="440">
        <f>SUM(C73:H73)/6</f>
        <v>120.16620798333931</v>
      </c>
      <c r="J73" s="725"/>
    </row>
    <row r="74" spans="1:10">
      <c r="A74" s="2"/>
      <c r="B74" s="392" t="s">
        <v>132</v>
      </c>
      <c r="C74" s="393">
        <v>87.131782945736433</v>
      </c>
      <c r="D74" s="394">
        <v>90.542420027816391</v>
      </c>
      <c r="E74" s="395">
        <v>83.904109589041099</v>
      </c>
      <c r="F74" s="395">
        <v>79.698113207547166</v>
      </c>
      <c r="G74" s="395">
        <v>84.645669291338592</v>
      </c>
      <c r="H74" s="395">
        <v>96.464803248357768</v>
      </c>
      <c r="I74" s="440">
        <f>SUM(C74:H74)/6</f>
        <v>87.064483051639584</v>
      </c>
      <c r="J74" s="725"/>
    </row>
    <row r="75" spans="1:10">
      <c r="A75" s="2"/>
      <c r="B75" s="396" t="s">
        <v>386</v>
      </c>
      <c r="C75" s="404"/>
      <c r="D75" s="405"/>
      <c r="E75" s="406"/>
      <c r="F75" s="406"/>
      <c r="G75" s="406"/>
      <c r="H75" s="406"/>
      <c r="I75" s="410"/>
      <c r="J75" s="725" t="s">
        <v>496</v>
      </c>
    </row>
    <row r="76" spans="1:10">
      <c r="A76" s="2"/>
      <c r="B76" s="396" t="s">
        <v>387</v>
      </c>
      <c r="C76" s="404"/>
      <c r="D76" s="405"/>
      <c r="E76" s="406"/>
      <c r="F76" s="406"/>
      <c r="G76" s="406"/>
      <c r="H76" s="406"/>
      <c r="I76" s="410"/>
      <c r="J76" s="725" t="s">
        <v>496</v>
      </c>
    </row>
    <row r="77" spans="1:10">
      <c r="A77" s="2"/>
      <c r="B77" s="392" t="s">
        <v>238</v>
      </c>
      <c r="C77" s="393">
        <v>124.65116279069768</v>
      </c>
      <c r="D77" s="394">
        <v>122.80945757997218</v>
      </c>
      <c r="E77" s="395">
        <v>131.50684931506848</v>
      </c>
      <c r="F77" s="395">
        <v>117.60377358490565</v>
      </c>
      <c r="G77" s="395">
        <v>99.940944881889777</v>
      </c>
      <c r="H77" s="395">
        <v>112.51263457216294</v>
      </c>
      <c r="I77" s="440">
        <f t="shared" ref="I77:I97" si="4">SUM(C77:H77)/6</f>
        <v>118.17080378744946</v>
      </c>
      <c r="J77" s="725" t="s">
        <v>540</v>
      </c>
    </row>
    <row r="78" spans="1:10">
      <c r="A78" s="2"/>
      <c r="B78" s="396" t="s">
        <v>239</v>
      </c>
      <c r="C78" s="411">
        <v>61.79133858267717</v>
      </c>
      <c r="D78" s="411">
        <v>61.79133858267717</v>
      </c>
      <c r="E78" s="411">
        <v>61.79133858267717</v>
      </c>
      <c r="F78" s="411">
        <v>61.79133858267717</v>
      </c>
      <c r="G78" s="395">
        <v>61.79133858267717</v>
      </c>
      <c r="H78" s="395">
        <v>72.904275266039988</v>
      </c>
      <c r="I78" s="440">
        <f t="shared" si="4"/>
        <v>63.643494696570968</v>
      </c>
      <c r="J78" s="725" t="s">
        <v>540</v>
      </c>
    </row>
    <row r="79" spans="1:10">
      <c r="A79" s="2"/>
      <c r="B79" s="392" t="s">
        <v>240</v>
      </c>
      <c r="C79" s="393">
        <v>76.589147286821699</v>
      </c>
      <c r="D79" s="394">
        <v>96.940194714881784</v>
      </c>
      <c r="E79" s="395">
        <v>92.465753424657535</v>
      </c>
      <c r="F79" s="395">
        <v>89.018867924528294</v>
      </c>
      <c r="G79" s="395">
        <v>77.637795275590548</v>
      </c>
      <c r="H79" s="395">
        <v>88.255663309864659</v>
      </c>
      <c r="I79" s="440">
        <f t="shared" si="4"/>
        <v>86.81790365605741</v>
      </c>
      <c r="J79" s="725" t="s">
        <v>540</v>
      </c>
    </row>
    <row r="80" spans="1:10">
      <c r="A80" s="2"/>
      <c r="B80" s="392" t="s">
        <v>241</v>
      </c>
      <c r="C80" s="393">
        <v>126.51162790697674</v>
      </c>
      <c r="D80" s="394">
        <v>125.86926286509039</v>
      </c>
      <c r="E80" s="395">
        <v>147.94520547945206</v>
      </c>
      <c r="F80" s="395">
        <v>130.24528301886792</v>
      </c>
      <c r="G80" s="395">
        <v>115.21653543307086</v>
      </c>
      <c r="H80" s="395">
        <v>118.58799084433291</v>
      </c>
      <c r="I80" s="440">
        <f t="shared" si="4"/>
        <v>127.39598425796514</v>
      </c>
      <c r="J80" s="725" t="s">
        <v>540</v>
      </c>
    </row>
    <row r="81" spans="1:10">
      <c r="A81" s="2"/>
      <c r="B81" s="392" t="s">
        <v>242</v>
      </c>
      <c r="C81" s="393">
        <v>89.147286821705436</v>
      </c>
      <c r="D81" s="394">
        <v>90.681502086230864</v>
      </c>
      <c r="E81" s="395">
        <v>92.979452054794521</v>
      </c>
      <c r="F81" s="395">
        <v>101.0377358490566</v>
      </c>
      <c r="G81" s="395">
        <v>78.188976377952756</v>
      </c>
      <c r="H81" s="395">
        <v>88.744655400063706</v>
      </c>
      <c r="I81" s="440">
        <f t="shared" si="4"/>
        <v>90.129934764967331</v>
      </c>
      <c r="J81" s="725" t="s">
        <v>540</v>
      </c>
    </row>
    <row r="82" spans="1:10">
      <c r="A82" s="2"/>
      <c r="B82" s="392" t="s">
        <v>124</v>
      </c>
      <c r="C82" s="411">
        <v>117.66342141863697</v>
      </c>
      <c r="D82" s="394">
        <v>117.66342141863697</v>
      </c>
      <c r="E82" s="395">
        <v>117.63698630136987</v>
      </c>
      <c r="F82" s="395">
        <v>121.0566037735849</v>
      </c>
      <c r="G82" s="395">
        <v>122.50000000000001</v>
      </c>
      <c r="H82" s="395">
        <v>128.88646062276743</v>
      </c>
      <c r="I82" s="440">
        <f t="shared" si="4"/>
        <v>120.90114892249936</v>
      </c>
      <c r="J82" s="725"/>
    </row>
    <row r="83" spans="1:10">
      <c r="A83" s="2"/>
      <c r="B83" s="392" t="s">
        <v>243</v>
      </c>
      <c r="C83" s="393">
        <v>116.74418604651163</v>
      </c>
      <c r="D83" s="394">
        <v>112.23922114047286</v>
      </c>
      <c r="E83" s="395">
        <v>133.73287671232876</v>
      </c>
      <c r="F83" s="395">
        <v>106.56603773584905</v>
      </c>
      <c r="G83" s="395">
        <v>108.40551181102363</v>
      </c>
      <c r="H83" s="395">
        <v>117.12101457373578</v>
      </c>
      <c r="I83" s="440">
        <f t="shared" si="4"/>
        <v>115.80147466998694</v>
      </c>
      <c r="J83" s="725" t="s">
        <v>540</v>
      </c>
    </row>
    <row r="84" spans="1:10">
      <c r="A84" s="2"/>
      <c r="B84" s="392" t="s">
        <v>85</v>
      </c>
      <c r="C84" s="393">
        <v>121.55038759689923</v>
      </c>
      <c r="D84" s="394">
        <v>110.15299026425592</v>
      </c>
      <c r="E84" s="395">
        <v>96.404109589041099</v>
      </c>
      <c r="F84" s="395">
        <v>107.83018867924528</v>
      </c>
      <c r="G84" s="395">
        <v>130.37401574803152</v>
      </c>
      <c r="H84" s="395">
        <v>118.89916762900503</v>
      </c>
      <c r="I84" s="440">
        <f t="shared" si="4"/>
        <v>114.20180991774635</v>
      </c>
      <c r="J84" s="725"/>
    </row>
    <row r="85" spans="1:10">
      <c r="A85" s="2"/>
      <c r="B85" s="392" t="s">
        <v>89</v>
      </c>
      <c r="C85" s="393">
        <v>133.33333333333331</v>
      </c>
      <c r="D85" s="394">
        <v>106.81502086230874</v>
      </c>
      <c r="E85" s="395">
        <v>122.60273972602739</v>
      </c>
      <c r="F85" s="395">
        <v>122.24528301886795</v>
      </c>
      <c r="G85" s="395">
        <v>160.3740157480315</v>
      </c>
      <c r="H85" s="395">
        <v>125.46351599137408</v>
      </c>
      <c r="I85" s="440">
        <f t="shared" si="4"/>
        <v>128.47231811332384</v>
      </c>
      <c r="J85" s="725"/>
    </row>
    <row r="86" spans="1:10">
      <c r="A86" s="2"/>
      <c r="B86" s="392" t="s">
        <v>244</v>
      </c>
      <c r="C86" s="393">
        <v>71.782945736434101</v>
      </c>
      <c r="D86" s="394">
        <v>65.785813630041716</v>
      </c>
      <c r="E86" s="395">
        <v>88.356164383561648</v>
      </c>
      <c r="F86" s="395">
        <v>89.603773584905667</v>
      </c>
      <c r="G86" s="395">
        <v>49.232283464566933</v>
      </c>
      <c r="H86" s="395">
        <v>62.309446645060582</v>
      </c>
      <c r="I86" s="440">
        <f t="shared" si="4"/>
        <v>71.178404574095097</v>
      </c>
      <c r="J86" s="725" t="s">
        <v>540</v>
      </c>
    </row>
    <row r="87" spans="1:10">
      <c r="A87" s="2"/>
      <c r="B87" s="392" t="s">
        <v>120</v>
      </c>
      <c r="C87" s="393">
        <v>130.54263565891472</v>
      </c>
      <c r="D87" s="394">
        <v>116.82892906815019</v>
      </c>
      <c r="E87" s="395">
        <v>118.49315068493152</v>
      </c>
      <c r="F87" s="395">
        <v>120.01886792452829</v>
      </c>
      <c r="G87" s="395">
        <v>151.41732283464569</v>
      </c>
      <c r="H87" s="395">
        <v>132.19086171714281</v>
      </c>
      <c r="I87" s="440">
        <f t="shared" si="4"/>
        <v>128.24862798138554</v>
      </c>
      <c r="J87" s="725"/>
    </row>
    <row r="88" spans="1:10">
      <c r="A88" s="2"/>
      <c r="B88" s="392" t="s">
        <v>388</v>
      </c>
      <c r="C88" s="411">
        <v>70.236439499304581</v>
      </c>
      <c r="D88" s="394">
        <v>70.236439499304581</v>
      </c>
      <c r="E88" s="395">
        <v>103.59589041095892</v>
      </c>
      <c r="F88" s="398">
        <v>80</v>
      </c>
      <c r="G88" s="395">
        <v>56.141732283464577</v>
      </c>
      <c r="H88" s="395">
        <v>67.110459894287615</v>
      </c>
      <c r="I88" s="440">
        <f t="shared" si="4"/>
        <v>74.553493597886714</v>
      </c>
      <c r="J88" s="725" t="s">
        <v>496</v>
      </c>
    </row>
    <row r="89" spans="1:10">
      <c r="A89" s="2"/>
      <c r="B89" s="396" t="s">
        <v>389</v>
      </c>
      <c r="C89" s="411">
        <v>92.677165354330711</v>
      </c>
      <c r="D89" s="411">
        <v>92.677165354330711</v>
      </c>
      <c r="E89" s="411">
        <v>92.677165354330711</v>
      </c>
      <c r="F89" s="411">
        <v>92.677165354330711</v>
      </c>
      <c r="G89" s="395">
        <v>92.677165354330711</v>
      </c>
      <c r="H89" s="395">
        <v>108.54142608206156</v>
      </c>
      <c r="I89" s="440">
        <f t="shared" si="4"/>
        <v>95.32120880895252</v>
      </c>
      <c r="J89" s="725" t="s">
        <v>497</v>
      </c>
    </row>
    <row r="90" spans="1:10">
      <c r="A90" s="2"/>
      <c r="B90" s="392" t="s">
        <v>192</v>
      </c>
      <c r="C90" s="393">
        <v>107.75193798449611</v>
      </c>
      <c r="D90" s="394">
        <v>115.43810848400555</v>
      </c>
      <c r="E90" s="395">
        <v>117.12328767123287</v>
      </c>
      <c r="F90" s="395">
        <v>98.943396226415089</v>
      </c>
      <c r="G90" s="395">
        <v>104.80314960629921</v>
      </c>
      <c r="H90" s="395">
        <v>111.60874010240103</v>
      </c>
      <c r="I90" s="440">
        <f t="shared" si="4"/>
        <v>109.2781033458083</v>
      </c>
      <c r="J90" s="725"/>
    </row>
    <row r="91" spans="1:10">
      <c r="A91" s="2"/>
      <c r="B91" s="392" t="s">
        <v>180</v>
      </c>
      <c r="C91" s="393">
        <v>117.05426356589147</v>
      </c>
      <c r="D91" s="394">
        <v>117.38525730180807</v>
      </c>
      <c r="E91" s="395">
        <v>118.66438356164383</v>
      </c>
      <c r="F91" s="395">
        <v>114.24528301886792</v>
      </c>
      <c r="G91" s="395">
        <v>115.23622047244095</v>
      </c>
      <c r="H91" s="395">
        <v>98.657858683189872</v>
      </c>
      <c r="I91" s="440">
        <f t="shared" si="4"/>
        <v>113.54054443397366</v>
      </c>
      <c r="J91" s="725"/>
    </row>
    <row r="92" spans="1:10">
      <c r="A92" s="2"/>
      <c r="B92" s="392" t="s">
        <v>178</v>
      </c>
      <c r="C92" s="393">
        <v>89.767441860465112</v>
      </c>
      <c r="D92" s="394">
        <v>106.11961057023642</v>
      </c>
      <c r="E92" s="395">
        <v>106.16438356164383</v>
      </c>
      <c r="F92" s="395">
        <v>104.11320754716982</v>
      </c>
      <c r="G92" s="395">
        <v>120.29527559055117</v>
      </c>
      <c r="H92" s="395">
        <v>98.465225435535714</v>
      </c>
      <c r="I92" s="440">
        <f t="shared" si="4"/>
        <v>104.15419076093366</v>
      </c>
      <c r="J92" s="725"/>
    </row>
    <row r="93" spans="1:10">
      <c r="A93" s="2"/>
      <c r="B93" s="392" t="s">
        <v>245</v>
      </c>
      <c r="C93" s="393">
        <v>97.674418604651152</v>
      </c>
      <c r="D93" s="394">
        <v>107.37134909596662</v>
      </c>
      <c r="E93" s="395">
        <v>118.32191780821917</v>
      </c>
      <c r="F93" s="395">
        <v>98.264150943396217</v>
      </c>
      <c r="G93" s="395">
        <v>86.200787401574814</v>
      </c>
      <c r="H93" s="395">
        <v>100.86573206014921</v>
      </c>
      <c r="I93" s="440">
        <f t="shared" si="4"/>
        <v>101.44972598565953</v>
      </c>
      <c r="J93" s="725" t="s">
        <v>540</v>
      </c>
    </row>
    <row r="94" spans="1:10">
      <c r="A94" s="2"/>
      <c r="B94" s="392" t="s">
        <v>57</v>
      </c>
      <c r="C94" s="411">
        <v>71.746575342465761</v>
      </c>
      <c r="D94" s="411">
        <v>71.746575342465761</v>
      </c>
      <c r="E94" s="395">
        <v>71.746575342465761</v>
      </c>
      <c r="F94" s="398">
        <v>76</v>
      </c>
      <c r="G94" s="395">
        <v>80.826771653543318</v>
      </c>
      <c r="H94" s="395">
        <v>103.1180592634903</v>
      </c>
      <c r="I94" s="440">
        <f t="shared" si="4"/>
        <v>79.197426157405161</v>
      </c>
      <c r="J94" s="725" t="s">
        <v>538</v>
      </c>
    </row>
    <row r="95" spans="1:10">
      <c r="A95" s="2"/>
      <c r="B95" s="392" t="s">
        <v>246</v>
      </c>
      <c r="C95" s="411">
        <v>82.614742698191918</v>
      </c>
      <c r="D95" s="394">
        <v>82.614742698191918</v>
      </c>
      <c r="E95" s="395">
        <v>93.493150684931521</v>
      </c>
      <c r="F95" s="395">
        <v>72.433962264150935</v>
      </c>
      <c r="G95" s="395">
        <v>50.708661417322844</v>
      </c>
      <c r="H95" s="395">
        <v>54.426301433366831</v>
      </c>
      <c r="I95" s="440">
        <f t="shared" si="4"/>
        <v>72.715260199359321</v>
      </c>
      <c r="J95" s="725" t="s">
        <v>540</v>
      </c>
    </row>
    <row r="96" spans="1:10">
      <c r="A96" s="2"/>
      <c r="B96" s="392" t="s">
        <v>79</v>
      </c>
      <c r="C96" s="411">
        <v>118.49791376912377</v>
      </c>
      <c r="D96" s="394">
        <v>118.49791376912377</v>
      </c>
      <c r="E96" s="395">
        <v>109.24657534246576</v>
      </c>
      <c r="F96" s="395">
        <v>105.8301886792453</v>
      </c>
      <c r="G96" s="395">
        <v>146.96850393700785</v>
      </c>
      <c r="H96" s="395">
        <v>131.27214930525369</v>
      </c>
      <c r="I96" s="440">
        <f t="shared" si="4"/>
        <v>121.71887413370337</v>
      </c>
      <c r="J96" s="725"/>
    </row>
    <row r="97" spans="1:10">
      <c r="A97" s="2"/>
      <c r="B97" s="392" t="s">
        <v>247</v>
      </c>
      <c r="C97" s="393">
        <v>56.899224806201552</v>
      </c>
      <c r="D97" s="394">
        <v>81.780250347705135</v>
      </c>
      <c r="E97" s="395">
        <v>73.801369863013704</v>
      </c>
      <c r="F97" s="395">
        <v>99.452830188679243</v>
      </c>
      <c r="G97" s="395">
        <v>77.618110236220474</v>
      </c>
      <c r="H97" s="395">
        <v>67.910628769158791</v>
      </c>
      <c r="I97" s="440">
        <f t="shared" si="4"/>
        <v>76.24373570182982</v>
      </c>
      <c r="J97" s="725" t="s">
        <v>540</v>
      </c>
    </row>
    <row r="98" spans="1:10">
      <c r="A98" s="2"/>
      <c r="B98" s="396" t="s">
        <v>390</v>
      </c>
      <c r="C98" s="404"/>
      <c r="D98" s="405"/>
      <c r="E98" s="406"/>
      <c r="F98" s="406"/>
      <c r="G98" s="406"/>
      <c r="H98" s="406"/>
      <c r="I98" s="410"/>
      <c r="J98" s="725" t="s">
        <v>496</v>
      </c>
    </row>
    <row r="99" spans="1:10">
      <c r="A99" s="2"/>
      <c r="B99" s="392" t="s">
        <v>218</v>
      </c>
      <c r="C99" s="411">
        <v>96.940194714881784</v>
      </c>
      <c r="D99" s="394">
        <v>96.940194714881784</v>
      </c>
      <c r="E99" s="395">
        <v>112.84246575342468</v>
      </c>
      <c r="F99" s="400">
        <v>109</v>
      </c>
      <c r="G99" s="395">
        <v>104.48818897637796</v>
      </c>
      <c r="H99" s="395">
        <v>111.56428627601933</v>
      </c>
      <c r="I99" s="440">
        <f>SUM(C99:H99)/6</f>
        <v>105.29588840593091</v>
      </c>
      <c r="J99" s="725"/>
    </row>
    <row r="100" spans="1:10">
      <c r="A100" s="2"/>
      <c r="B100" s="392" t="s">
        <v>63</v>
      </c>
      <c r="C100" s="393">
        <v>134.88372093023256</v>
      </c>
      <c r="D100" s="394">
        <v>127.12100139082058</v>
      </c>
      <c r="E100" s="395">
        <v>127.91095890410959</v>
      </c>
      <c r="F100" s="395">
        <v>121.58490566037736</v>
      </c>
      <c r="G100" s="395">
        <v>149.05511811023621</v>
      </c>
      <c r="H100" s="395">
        <v>134.36909920984766</v>
      </c>
      <c r="I100" s="440">
        <f>SUM(C100:H100)/6</f>
        <v>132.48746736760401</v>
      </c>
      <c r="J100" s="725"/>
    </row>
    <row r="101" spans="1:10">
      <c r="A101" s="2"/>
      <c r="B101" s="392" t="s">
        <v>111</v>
      </c>
      <c r="C101" s="393">
        <v>127.90697674418605</v>
      </c>
      <c r="D101" s="394">
        <v>122.11404728789985</v>
      </c>
      <c r="E101" s="395">
        <v>133.9041095890411</v>
      </c>
      <c r="F101" s="395">
        <v>130.18867924528303</v>
      </c>
      <c r="G101" s="395">
        <v>139.86220472440945</v>
      </c>
      <c r="H101" s="395">
        <v>130.69424956229119</v>
      </c>
      <c r="I101" s="440">
        <f>SUM(C101:H101)/6</f>
        <v>130.77837785885177</v>
      </c>
      <c r="J101" s="725"/>
    </row>
    <row r="102" spans="1:10">
      <c r="A102" s="2"/>
      <c r="B102" s="396" t="s">
        <v>391</v>
      </c>
      <c r="C102" s="404"/>
      <c r="D102" s="405"/>
      <c r="E102" s="406"/>
      <c r="F102" s="406"/>
      <c r="G102" s="406"/>
      <c r="H102" s="406"/>
      <c r="I102" s="410"/>
      <c r="J102" s="725" t="s">
        <v>496</v>
      </c>
    </row>
    <row r="103" spans="1:10">
      <c r="A103" s="2"/>
      <c r="B103" s="396" t="s">
        <v>392</v>
      </c>
      <c r="C103" s="404"/>
      <c r="D103" s="405"/>
      <c r="E103" s="406"/>
      <c r="F103" s="406"/>
      <c r="G103" s="406"/>
      <c r="H103" s="406"/>
      <c r="I103" s="410"/>
      <c r="J103" s="725" t="s">
        <v>496</v>
      </c>
    </row>
    <row r="104" spans="1:10">
      <c r="A104" s="2"/>
      <c r="B104" s="392" t="s">
        <v>158</v>
      </c>
      <c r="C104" s="393">
        <v>113.48837209302327</v>
      </c>
      <c r="D104" s="394">
        <v>107.51043115438108</v>
      </c>
      <c r="E104" s="395">
        <v>96.575342465753423</v>
      </c>
      <c r="F104" s="395">
        <v>109.2641509433962</v>
      </c>
      <c r="G104" s="395">
        <v>91.732283464566933</v>
      </c>
      <c r="H104" s="395">
        <v>99.828476111242153</v>
      </c>
      <c r="I104" s="440">
        <f t="shared" ref="I104:I109" si="5">SUM(C104:H104)/6</f>
        <v>103.06650937206051</v>
      </c>
      <c r="J104" s="725"/>
    </row>
    <row r="105" spans="1:10">
      <c r="A105" s="2"/>
      <c r="B105" s="392" t="s">
        <v>248</v>
      </c>
      <c r="C105" s="393">
        <v>81.085271317829452</v>
      </c>
      <c r="D105" s="398">
        <v>84</v>
      </c>
      <c r="E105" s="395">
        <v>86.130136986301366</v>
      </c>
      <c r="F105" s="398">
        <v>72</v>
      </c>
      <c r="G105" s="395">
        <v>57.677165354330718</v>
      </c>
      <c r="H105" s="395">
        <v>77.186660540813463</v>
      </c>
      <c r="I105" s="440">
        <f t="shared" si="5"/>
        <v>76.346539033212494</v>
      </c>
      <c r="J105" s="725" t="s">
        <v>540</v>
      </c>
    </row>
    <row r="106" spans="1:10">
      <c r="A106" s="2"/>
      <c r="B106" s="392" t="s">
        <v>249</v>
      </c>
      <c r="C106" s="393">
        <v>95.193798449612402</v>
      </c>
      <c r="D106" s="394">
        <v>114.32545201668984</v>
      </c>
      <c r="E106" s="395">
        <v>108.90410958904111</v>
      </c>
      <c r="F106" s="395">
        <v>107.24528301886794</v>
      </c>
      <c r="G106" s="395">
        <v>92.972440944881882</v>
      </c>
      <c r="H106" s="395">
        <v>96.257352058576345</v>
      </c>
      <c r="I106" s="440">
        <f t="shared" si="5"/>
        <v>102.4830726796116</v>
      </c>
      <c r="J106" s="725" t="s">
        <v>540</v>
      </c>
    </row>
    <row r="107" spans="1:10">
      <c r="A107" s="2"/>
      <c r="B107" s="392" t="s">
        <v>83</v>
      </c>
      <c r="C107" s="393">
        <v>123.10077519379846</v>
      </c>
      <c r="D107" s="394">
        <v>120.02781641168288</v>
      </c>
      <c r="E107" s="395">
        <v>125.34246575342468</v>
      </c>
      <c r="F107" s="395">
        <v>126.24528301886792</v>
      </c>
      <c r="G107" s="395">
        <v>158.40551181102362</v>
      </c>
      <c r="H107" s="395">
        <v>124.85598036415711</v>
      </c>
      <c r="I107" s="440">
        <f t="shared" si="5"/>
        <v>129.66297209215909</v>
      </c>
      <c r="J107" s="725"/>
    </row>
    <row r="108" spans="1:10">
      <c r="A108" s="2"/>
      <c r="B108" s="392" t="s">
        <v>250</v>
      </c>
      <c r="C108" s="393">
        <v>97.829457364341081</v>
      </c>
      <c r="D108" s="394">
        <v>98.470097357440878</v>
      </c>
      <c r="E108" s="395">
        <v>87.842465753424662</v>
      </c>
      <c r="F108" s="395">
        <v>89.622641509433961</v>
      </c>
      <c r="G108" s="395">
        <v>63.129921259842526</v>
      </c>
      <c r="H108" s="395">
        <v>87.262861187339311</v>
      </c>
      <c r="I108" s="440">
        <f t="shared" si="5"/>
        <v>87.359574071970414</v>
      </c>
      <c r="J108" s="725" t="s">
        <v>540</v>
      </c>
    </row>
    <row r="109" spans="1:10">
      <c r="A109" s="2"/>
      <c r="B109" s="392" t="s">
        <v>95</v>
      </c>
      <c r="C109" s="393">
        <v>124.34108527131784</v>
      </c>
      <c r="D109" s="394">
        <v>111.54381084840055</v>
      </c>
      <c r="E109" s="395">
        <v>104.28082191780821</v>
      </c>
      <c r="F109" s="395">
        <v>113.28301886792454</v>
      </c>
      <c r="G109" s="395">
        <v>144.25196850393704</v>
      </c>
      <c r="H109" s="395">
        <v>127.1527613938799</v>
      </c>
      <c r="I109" s="440">
        <f t="shared" si="5"/>
        <v>120.80891113387803</v>
      </c>
      <c r="J109" s="725"/>
    </row>
    <row r="110" spans="1:10">
      <c r="A110" s="2"/>
      <c r="B110" s="396" t="s">
        <v>393</v>
      </c>
      <c r="C110" s="404"/>
      <c r="D110" s="405"/>
      <c r="E110" s="406"/>
      <c r="F110" s="406"/>
      <c r="G110" s="406"/>
      <c r="H110" s="406"/>
      <c r="I110" s="410"/>
      <c r="J110" s="725" t="s">
        <v>496</v>
      </c>
    </row>
    <row r="111" spans="1:10">
      <c r="A111" s="2"/>
      <c r="B111" s="396" t="s">
        <v>394</v>
      </c>
      <c r="C111" s="411">
        <v>69.370078740157496</v>
      </c>
      <c r="D111" s="411">
        <v>69.370078740157496</v>
      </c>
      <c r="E111" s="411">
        <v>69.370078740157496</v>
      </c>
      <c r="F111" s="411">
        <v>69.370078740157496</v>
      </c>
      <c r="G111" s="395">
        <v>69.370078740157496</v>
      </c>
      <c r="H111" s="395">
        <v>93.767937781199393</v>
      </c>
      <c r="I111" s="440">
        <f>SUM(C111:H111)/6</f>
        <v>73.436388580331155</v>
      </c>
      <c r="J111" s="725" t="s">
        <v>496</v>
      </c>
    </row>
    <row r="112" spans="1:10">
      <c r="A112" s="2"/>
      <c r="B112" s="396" t="s">
        <v>395</v>
      </c>
      <c r="C112" s="404"/>
      <c r="D112" s="405"/>
      <c r="E112" s="406"/>
      <c r="F112" s="406"/>
      <c r="G112" s="406"/>
      <c r="H112" s="406"/>
      <c r="I112" s="410"/>
      <c r="J112" s="725" t="s">
        <v>496</v>
      </c>
    </row>
    <row r="113" spans="1:10">
      <c r="A113" s="2"/>
      <c r="B113" s="392" t="s">
        <v>222</v>
      </c>
      <c r="C113" s="393">
        <v>106.8217054263566</v>
      </c>
      <c r="D113" s="394">
        <v>106.6759388038943</v>
      </c>
      <c r="E113" s="395">
        <v>92.465753424657535</v>
      </c>
      <c r="F113" s="395">
        <v>97.886792452830193</v>
      </c>
      <c r="G113" s="395">
        <v>94.606299212598429</v>
      </c>
      <c r="H113" s="395">
        <v>103.19214897412652</v>
      </c>
      <c r="I113" s="440">
        <f t="shared" ref="I113:I149" si="6">SUM(C113:H113)/6</f>
        <v>100.27477304907727</v>
      </c>
      <c r="J113" s="725"/>
    </row>
    <row r="114" spans="1:10">
      <c r="A114" s="2"/>
      <c r="B114" s="392" t="s">
        <v>251</v>
      </c>
      <c r="C114" s="393">
        <v>76.279069767441868</v>
      </c>
      <c r="D114" s="394">
        <v>71.349095966620297</v>
      </c>
      <c r="E114" s="395">
        <v>76.027397260273972</v>
      </c>
      <c r="F114" s="398">
        <v>66</v>
      </c>
      <c r="G114" s="395">
        <v>55.177165354330718</v>
      </c>
      <c r="H114" s="395">
        <v>82.091399384931194</v>
      </c>
      <c r="I114" s="440">
        <f t="shared" si="6"/>
        <v>71.154021288933009</v>
      </c>
      <c r="J114" s="725" t="s">
        <v>540</v>
      </c>
    </row>
    <row r="115" spans="1:10">
      <c r="A115" s="2"/>
      <c r="B115" s="392" t="s">
        <v>252</v>
      </c>
      <c r="C115" s="393">
        <v>71.47286821705427</v>
      </c>
      <c r="D115" s="394">
        <v>69.123783031988879</v>
      </c>
      <c r="E115" s="395">
        <v>76.541095890410972</v>
      </c>
      <c r="F115" s="398">
        <v>74</v>
      </c>
      <c r="G115" s="395">
        <v>70.826771653543304</v>
      </c>
      <c r="H115" s="395">
        <v>71.422481053315593</v>
      </c>
      <c r="I115" s="440">
        <f t="shared" si="6"/>
        <v>72.23116664105217</v>
      </c>
      <c r="J115" s="725" t="s">
        <v>540</v>
      </c>
    </row>
    <row r="116" spans="1:10">
      <c r="A116" s="2"/>
      <c r="B116" s="392" t="s">
        <v>198</v>
      </c>
      <c r="C116" s="411">
        <v>90.125173852572999</v>
      </c>
      <c r="D116" s="394">
        <v>90.125173852572999</v>
      </c>
      <c r="E116" s="395">
        <v>101.36986301369863</v>
      </c>
      <c r="F116" s="398">
        <v>88</v>
      </c>
      <c r="G116" s="395">
        <v>74.940944881889777</v>
      </c>
      <c r="H116" s="395">
        <v>105.41484029321309</v>
      </c>
      <c r="I116" s="440">
        <f t="shared" si="6"/>
        <v>91.662665982324583</v>
      </c>
      <c r="J116" s="725"/>
    </row>
    <row r="117" spans="1:10">
      <c r="A117" s="2"/>
      <c r="B117" s="392" t="s">
        <v>253</v>
      </c>
      <c r="C117" s="393">
        <v>75.813953488372093</v>
      </c>
      <c r="D117" s="394">
        <v>84.422809457579973</v>
      </c>
      <c r="E117" s="395">
        <v>67.636986301369859</v>
      </c>
      <c r="F117" s="395">
        <v>77.64150943396227</v>
      </c>
      <c r="G117" s="395">
        <v>37.421259842519689</v>
      </c>
      <c r="H117" s="395">
        <v>64.132053526711601</v>
      </c>
      <c r="I117" s="440">
        <f t="shared" si="6"/>
        <v>67.844762008419252</v>
      </c>
      <c r="J117" s="725" t="s">
        <v>540</v>
      </c>
    </row>
    <row r="118" spans="1:10">
      <c r="A118" s="2"/>
      <c r="B118" s="392" t="s">
        <v>200</v>
      </c>
      <c r="C118" s="393">
        <v>109.76744186046513</v>
      </c>
      <c r="D118" s="394">
        <v>104.86787204450624</v>
      </c>
      <c r="E118" s="395">
        <v>85.445205479452056</v>
      </c>
      <c r="F118" s="395">
        <v>99.132075471698116</v>
      </c>
      <c r="G118" s="395">
        <v>96.2007874015748</v>
      </c>
      <c r="H118" s="395">
        <v>103.19214897412652</v>
      </c>
      <c r="I118" s="440">
        <f t="shared" si="6"/>
        <v>99.767588538637142</v>
      </c>
      <c r="J118" s="725"/>
    </row>
    <row r="119" spans="1:10">
      <c r="A119" s="2"/>
      <c r="B119" s="392" t="s">
        <v>156</v>
      </c>
      <c r="C119" s="393">
        <v>119.37984496124029</v>
      </c>
      <c r="D119" s="394">
        <v>117.10709318497914</v>
      </c>
      <c r="E119" s="395">
        <v>118.32191780821917</v>
      </c>
      <c r="F119" s="395">
        <v>107.77358490566039</v>
      </c>
      <c r="G119" s="395">
        <v>138.34645669291339</v>
      </c>
      <c r="H119" s="395">
        <v>125.35979039648338</v>
      </c>
      <c r="I119" s="440">
        <f t="shared" si="6"/>
        <v>121.04811465824929</v>
      </c>
      <c r="J119" s="725"/>
    </row>
    <row r="120" spans="1:10">
      <c r="A120" s="2"/>
      <c r="B120" s="392" t="s">
        <v>396</v>
      </c>
      <c r="C120" s="393">
        <v>127.28682170542636</v>
      </c>
      <c r="D120" s="394">
        <v>121.83588317107092</v>
      </c>
      <c r="E120" s="395">
        <v>160.10273972602741</v>
      </c>
      <c r="F120" s="395">
        <v>125.05660377358492</v>
      </c>
      <c r="G120" s="395">
        <v>150.59055118110237</v>
      </c>
      <c r="H120" s="395">
        <v>134.11719419368453</v>
      </c>
      <c r="I120" s="440">
        <f t="shared" si="6"/>
        <v>136.49829895848276</v>
      </c>
      <c r="J120" s="725" t="s">
        <v>496</v>
      </c>
    </row>
    <row r="121" spans="1:10">
      <c r="A121" s="2"/>
      <c r="B121" s="392" t="s">
        <v>226</v>
      </c>
      <c r="C121" s="393">
        <v>73.95348837209302</v>
      </c>
      <c r="D121" s="394">
        <v>83.866481223922108</v>
      </c>
      <c r="E121" s="395">
        <v>82.705479452054789</v>
      </c>
      <c r="F121" s="395">
        <v>68.35849056603773</v>
      </c>
      <c r="G121" s="395">
        <v>61.476377952755911</v>
      </c>
      <c r="H121" s="395">
        <v>79.394533917772804</v>
      </c>
      <c r="I121" s="440">
        <f t="shared" si="6"/>
        <v>74.959141914106056</v>
      </c>
      <c r="J121" s="725"/>
    </row>
    <row r="122" spans="1:10">
      <c r="A122" s="2"/>
      <c r="B122" s="392" t="s">
        <v>184</v>
      </c>
      <c r="C122" s="393">
        <v>94.108527131782949</v>
      </c>
      <c r="D122" s="394">
        <v>92.072322670375513</v>
      </c>
      <c r="E122" s="395">
        <v>76.369863013698634</v>
      </c>
      <c r="F122" s="395">
        <v>98.660377358490564</v>
      </c>
      <c r="G122" s="395">
        <v>87.322834645669303</v>
      </c>
      <c r="H122" s="395">
        <v>97.576148907901057</v>
      </c>
      <c r="I122" s="440">
        <f t="shared" si="6"/>
        <v>91.018345621319668</v>
      </c>
      <c r="J122" s="725"/>
    </row>
    <row r="123" spans="1:10">
      <c r="A123" s="2"/>
      <c r="B123" s="392" t="s">
        <v>97</v>
      </c>
      <c r="C123" s="393">
        <v>108.52713178294573</v>
      </c>
      <c r="D123" s="394">
        <v>106.95410292072323</v>
      </c>
      <c r="E123" s="395">
        <v>102.73972602739727</v>
      </c>
      <c r="F123" s="395">
        <v>80.622641509433961</v>
      </c>
      <c r="G123" s="395">
        <v>100.55118110236221</v>
      </c>
      <c r="H123" s="395">
        <v>98.272592187881529</v>
      </c>
      <c r="I123" s="440">
        <f t="shared" si="6"/>
        <v>99.611229255123988</v>
      </c>
      <c r="J123" s="725"/>
    </row>
    <row r="124" spans="1:10">
      <c r="A124" s="2"/>
      <c r="B124" s="396" t="s">
        <v>154</v>
      </c>
      <c r="C124" s="411">
        <v>74.965229485396378</v>
      </c>
      <c r="D124" s="394">
        <v>74.965229485396378</v>
      </c>
      <c r="E124" s="395">
        <v>70.205479452054803</v>
      </c>
      <c r="F124" s="395">
        <v>47.773584905660378</v>
      </c>
      <c r="G124" s="395">
        <v>65.728346456692918</v>
      </c>
      <c r="H124" s="395">
        <v>94.790375787979215</v>
      </c>
      <c r="I124" s="440">
        <f t="shared" si="6"/>
        <v>71.404707595530013</v>
      </c>
      <c r="J124" s="725"/>
    </row>
    <row r="125" spans="1:10">
      <c r="A125" s="2"/>
      <c r="B125" s="392" t="s">
        <v>67</v>
      </c>
      <c r="C125" s="393">
        <v>129.14728682170542</v>
      </c>
      <c r="D125" s="394">
        <v>115.02086230876216</v>
      </c>
      <c r="E125" s="395">
        <v>114.89726027397261</v>
      </c>
      <c r="F125" s="395">
        <v>110.73584905660377</v>
      </c>
      <c r="G125" s="395">
        <v>146.98818897637796</v>
      </c>
      <c r="H125" s="395">
        <v>128.32337882193215</v>
      </c>
      <c r="I125" s="440">
        <f t="shared" si="6"/>
        <v>124.18547104322568</v>
      </c>
      <c r="J125" s="725"/>
    </row>
    <row r="126" spans="1:10">
      <c r="A126" s="2"/>
      <c r="B126" s="392" t="s">
        <v>77</v>
      </c>
      <c r="C126" s="393">
        <v>114.26356589147287</v>
      </c>
      <c r="D126" s="394">
        <v>110.70931849791374</v>
      </c>
      <c r="E126" s="395">
        <v>106.84931506849315</v>
      </c>
      <c r="F126" s="395">
        <v>103.09433962264151</v>
      </c>
      <c r="G126" s="395">
        <v>129.48818897637798</v>
      </c>
      <c r="H126" s="395">
        <v>115.78739978228383</v>
      </c>
      <c r="I126" s="440">
        <f t="shared" si="6"/>
        <v>113.36535463986384</v>
      </c>
      <c r="J126" s="725"/>
    </row>
    <row r="127" spans="1:10">
      <c r="A127" s="2"/>
      <c r="B127" s="392" t="s">
        <v>105</v>
      </c>
      <c r="C127" s="393">
        <v>123.72093023255815</v>
      </c>
      <c r="D127" s="394">
        <v>117.10709318497914</v>
      </c>
      <c r="E127" s="395">
        <v>125.17123287671232</v>
      </c>
      <c r="F127" s="395">
        <v>130</v>
      </c>
      <c r="G127" s="395">
        <v>146.37795275590554</v>
      </c>
      <c r="H127" s="395">
        <v>125.18197509095646</v>
      </c>
      <c r="I127" s="440">
        <f t="shared" si="6"/>
        <v>127.92653069018529</v>
      </c>
      <c r="J127" s="725"/>
    </row>
    <row r="128" spans="1:10">
      <c r="A128" s="2"/>
      <c r="B128" s="392" t="s">
        <v>186</v>
      </c>
      <c r="C128" s="393">
        <v>115.81395348837209</v>
      </c>
      <c r="D128" s="394">
        <v>110.01390820584143</v>
      </c>
      <c r="E128" s="395">
        <v>99.315068493150676</v>
      </c>
      <c r="F128" s="395">
        <v>102.56603773584905</v>
      </c>
      <c r="G128" s="395">
        <v>114.68503937007874</v>
      </c>
      <c r="H128" s="395">
        <v>114.1277902640325</v>
      </c>
      <c r="I128" s="440">
        <f t="shared" si="6"/>
        <v>109.42029959288739</v>
      </c>
      <c r="J128" s="725"/>
    </row>
    <row r="129" spans="1:10">
      <c r="A129" s="2"/>
      <c r="B129" s="392" t="s">
        <v>73</v>
      </c>
      <c r="C129" s="393">
        <v>126.97674418604652</v>
      </c>
      <c r="D129" s="394">
        <v>117.52433936022253</v>
      </c>
      <c r="E129" s="395">
        <v>124.14383561643835</v>
      </c>
      <c r="F129" s="395">
        <v>119.54716981132077</v>
      </c>
      <c r="G129" s="395">
        <v>142.42125984251967</v>
      </c>
      <c r="H129" s="395">
        <v>119.41779560345857</v>
      </c>
      <c r="I129" s="440">
        <f t="shared" si="6"/>
        <v>125.00519073666773</v>
      </c>
      <c r="J129" s="725"/>
    </row>
    <row r="130" spans="1:10">
      <c r="A130" s="2"/>
      <c r="B130" s="392" t="s">
        <v>166</v>
      </c>
      <c r="C130" s="393">
        <v>102.32558139534885</v>
      </c>
      <c r="D130" s="394">
        <v>106.39777468706535</v>
      </c>
      <c r="E130" s="395">
        <v>96.061643835616437</v>
      </c>
      <c r="F130" s="395">
        <v>79.547169811320757</v>
      </c>
      <c r="G130" s="395">
        <v>109.80314960629923</v>
      </c>
      <c r="H130" s="395">
        <v>107.04481392720993</v>
      </c>
      <c r="I130" s="440">
        <f t="shared" si="6"/>
        <v>100.19668887714342</v>
      </c>
      <c r="J130" s="725"/>
    </row>
    <row r="131" spans="1:10">
      <c r="A131" s="2"/>
      <c r="B131" s="392" t="s">
        <v>75</v>
      </c>
      <c r="C131" s="393">
        <v>98.449612403100772</v>
      </c>
      <c r="D131" s="394">
        <v>90.403337969401946</v>
      </c>
      <c r="E131" s="395">
        <v>98.11643835616438</v>
      </c>
      <c r="F131" s="395">
        <v>62.15094339622641</v>
      </c>
      <c r="G131" s="395">
        <v>100.53149606299215</v>
      </c>
      <c r="H131" s="395">
        <v>108.60069785057054</v>
      </c>
      <c r="I131" s="440">
        <f t="shared" si="6"/>
        <v>93.04208767307604</v>
      </c>
      <c r="J131" s="725"/>
    </row>
    <row r="132" spans="1:10">
      <c r="A132" s="2"/>
      <c r="B132" s="392" t="s">
        <v>254</v>
      </c>
      <c r="C132" s="393">
        <v>87.441860465116278</v>
      </c>
      <c r="D132" s="394">
        <v>95.966620305980527</v>
      </c>
      <c r="E132" s="395">
        <v>88.013698630136986</v>
      </c>
      <c r="F132" s="395">
        <v>92.981132075471692</v>
      </c>
      <c r="G132" s="395">
        <v>72.814960629921259</v>
      </c>
      <c r="H132" s="395">
        <v>92.597320353147126</v>
      </c>
      <c r="I132" s="440">
        <f t="shared" si="6"/>
        <v>88.302598743295633</v>
      </c>
      <c r="J132" s="725" t="s">
        <v>540</v>
      </c>
    </row>
    <row r="133" spans="1:10">
      <c r="A133" s="2"/>
      <c r="B133" s="396" t="s">
        <v>397</v>
      </c>
      <c r="C133" s="411">
        <v>109.88188976377953</v>
      </c>
      <c r="D133" s="411">
        <v>109.88188976377953</v>
      </c>
      <c r="E133" s="411">
        <v>109.88188976377953</v>
      </c>
      <c r="F133" s="411">
        <v>109.88188976377953</v>
      </c>
      <c r="G133" s="395">
        <v>109.88188976377953</v>
      </c>
      <c r="H133" s="395">
        <v>89.618913985571098</v>
      </c>
      <c r="I133" s="440">
        <f t="shared" si="6"/>
        <v>106.50472713407812</v>
      </c>
      <c r="J133" s="725" t="s">
        <v>496</v>
      </c>
    </row>
    <row r="134" spans="1:10">
      <c r="A134" s="2"/>
      <c r="B134" s="396" t="s">
        <v>35</v>
      </c>
      <c r="C134" s="411">
        <v>89.707927677329607</v>
      </c>
      <c r="D134" s="394">
        <v>89.707927677329607</v>
      </c>
      <c r="E134" s="395">
        <v>87.5</v>
      </c>
      <c r="F134" s="395">
        <v>67.056603773584897</v>
      </c>
      <c r="G134" s="395">
        <v>125.86614173228348</v>
      </c>
      <c r="H134" s="395">
        <v>95.442365241577946</v>
      </c>
      <c r="I134" s="440">
        <f t="shared" si="6"/>
        <v>92.54682768368427</v>
      </c>
      <c r="J134" s="725" t="s">
        <v>539</v>
      </c>
    </row>
    <row r="135" spans="1:10">
      <c r="A135" s="2"/>
      <c r="B135" s="392" t="s">
        <v>255</v>
      </c>
      <c r="C135" s="393">
        <v>93.798449612403104</v>
      </c>
      <c r="D135" s="394">
        <v>96.801112656467296</v>
      </c>
      <c r="E135" s="395">
        <v>102.22602739726028</v>
      </c>
      <c r="F135" s="395">
        <v>87.415094339622641</v>
      </c>
      <c r="G135" s="395">
        <v>79.980314960629926</v>
      </c>
      <c r="H135" s="395">
        <v>108.36361077653463</v>
      </c>
      <c r="I135" s="440">
        <f t="shared" si="6"/>
        <v>94.764101623819656</v>
      </c>
      <c r="J135" s="725" t="s">
        <v>540</v>
      </c>
    </row>
    <row r="136" spans="1:10">
      <c r="A136" s="2"/>
      <c r="B136" s="392" t="s">
        <v>256</v>
      </c>
      <c r="C136" s="393">
        <v>82.015503875968989</v>
      </c>
      <c r="D136" s="394">
        <v>92.211404728789972</v>
      </c>
      <c r="E136" s="395">
        <v>102.05479452054796</v>
      </c>
      <c r="F136" s="398">
        <v>91</v>
      </c>
      <c r="G136" s="395">
        <v>79.468503937007867</v>
      </c>
      <c r="H136" s="395">
        <v>74.519430957909563</v>
      </c>
      <c r="I136" s="440">
        <f t="shared" si="6"/>
        <v>86.878273003370737</v>
      </c>
      <c r="J136" s="725" t="s">
        <v>540</v>
      </c>
    </row>
    <row r="137" spans="1:10">
      <c r="A137" s="2"/>
      <c r="B137" s="392" t="s">
        <v>257</v>
      </c>
      <c r="C137" s="411">
        <v>123.50486787204449</v>
      </c>
      <c r="D137" s="394">
        <v>123.50486787204449</v>
      </c>
      <c r="E137" s="395">
        <v>124.14383561643835</v>
      </c>
      <c r="F137" s="395">
        <v>132.77358490566039</v>
      </c>
      <c r="G137" s="395">
        <v>126.08267716535433</v>
      </c>
      <c r="H137" s="395">
        <v>127.00458197260744</v>
      </c>
      <c r="I137" s="440">
        <f t="shared" si="6"/>
        <v>126.1690692340249</v>
      </c>
      <c r="J137" s="725" t="s">
        <v>540</v>
      </c>
    </row>
    <row r="138" spans="1:10">
      <c r="A138" s="2"/>
      <c r="B138" s="392" t="s">
        <v>152</v>
      </c>
      <c r="C138" s="393">
        <v>118.91472868217055</v>
      </c>
      <c r="D138" s="394">
        <v>97.774687065368553</v>
      </c>
      <c r="E138" s="395">
        <v>99.143835616438352</v>
      </c>
      <c r="F138" s="395">
        <v>89.339622641509436</v>
      </c>
      <c r="G138" s="395">
        <v>98.720472440944889</v>
      </c>
      <c r="H138" s="395">
        <v>102.45125186776431</v>
      </c>
      <c r="I138" s="440">
        <f t="shared" si="6"/>
        <v>101.05743305236602</v>
      </c>
      <c r="J138" s="725"/>
    </row>
    <row r="139" spans="1:10">
      <c r="A139" s="2"/>
      <c r="B139" s="396" t="s">
        <v>258</v>
      </c>
      <c r="C139" s="401">
        <v>79.069767441860463</v>
      </c>
      <c r="D139" s="402">
        <v>79.069767441860463</v>
      </c>
      <c r="E139" s="398">
        <v>63</v>
      </c>
      <c r="F139" s="397">
        <v>47.145669291338585</v>
      </c>
      <c r="G139" s="395">
        <v>47.145669291338585</v>
      </c>
      <c r="H139" s="395">
        <v>64.339504716493011</v>
      </c>
      <c r="I139" s="440">
        <f t="shared" si="6"/>
        <v>63.295063030481856</v>
      </c>
      <c r="J139" s="725" t="s">
        <v>540</v>
      </c>
    </row>
    <row r="140" spans="1:10">
      <c r="A140" s="2"/>
      <c r="B140" s="392" t="s">
        <v>103</v>
      </c>
      <c r="C140" s="411">
        <v>85.787671232876718</v>
      </c>
      <c r="D140" s="411">
        <v>85.787671232876718</v>
      </c>
      <c r="E140" s="395">
        <v>85.787671232876718</v>
      </c>
      <c r="F140" s="395">
        <v>71.094339622641513</v>
      </c>
      <c r="G140" s="395">
        <v>84.094488188976385</v>
      </c>
      <c r="H140" s="395">
        <v>93.78275572332663</v>
      </c>
      <c r="I140" s="440">
        <f t="shared" si="6"/>
        <v>84.389099538929102</v>
      </c>
      <c r="J140" s="725"/>
    </row>
    <row r="141" spans="1:10">
      <c r="A141" s="2"/>
      <c r="B141" s="392" t="s">
        <v>208</v>
      </c>
      <c r="C141" s="411">
        <v>119.88873435326843</v>
      </c>
      <c r="D141" s="394">
        <v>119.88873435326843</v>
      </c>
      <c r="E141" s="395">
        <v>116.95205479452055</v>
      </c>
      <c r="F141" s="395">
        <v>123.58490566037736</v>
      </c>
      <c r="G141" s="395">
        <v>120.59055118110236</v>
      </c>
      <c r="H141" s="395">
        <v>126.67858724580807</v>
      </c>
      <c r="I141" s="440">
        <f t="shared" si="6"/>
        <v>121.26392793139087</v>
      </c>
      <c r="J141" s="725"/>
    </row>
    <row r="142" spans="1:10">
      <c r="A142" s="2"/>
      <c r="B142" s="396" t="s">
        <v>39</v>
      </c>
      <c r="C142" s="411">
        <v>115.57719054242001</v>
      </c>
      <c r="D142" s="394">
        <v>115.57719054242001</v>
      </c>
      <c r="E142" s="395">
        <v>116.09589041095892</v>
      </c>
      <c r="F142" s="395">
        <v>130.56603773584908</v>
      </c>
      <c r="G142" s="395">
        <v>163.95669291338584</v>
      </c>
      <c r="H142" s="395">
        <v>128.29374293767768</v>
      </c>
      <c r="I142" s="440">
        <f t="shared" si="6"/>
        <v>128.34445751378527</v>
      </c>
      <c r="J142" s="725" t="s">
        <v>539</v>
      </c>
    </row>
    <row r="143" spans="1:10">
      <c r="A143" s="2"/>
      <c r="B143" s="392" t="s">
        <v>176</v>
      </c>
      <c r="C143" s="411">
        <v>104.45062586926286</v>
      </c>
      <c r="D143" s="394">
        <v>104.45062586926286</v>
      </c>
      <c r="E143" s="395">
        <v>103.76712328767124</v>
      </c>
      <c r="F143" s="395">
        <v>88.603773584905667</v>
      </c>
      <c r="G143" s="395">
        <v>99.232283464566933</v>
      </c>
      <c r="H143" s="395">
        <v>115.60958447675689</v>
      </c>
      <c r="I143" s="440">
        <f t="shared" si="6"/>
        <v>102.6856694254044</v>
      </c>
      <c r="J143" s="725"/>
    </row>
    <row r="144" spans="1:10">
      <c r="A144" s="2"/>
      <c r="B144" s="392" t="s">
        <v>259</v>
      </c>
      <c r="C144" s="393">
        <v>75.193798449612402</v>
      </c>
      <c r="D144" s="394">
        <v>75.938803894297635</v>
      </c>
      <c r="E144" s="395">
        <v>84.246575342465761</v>
      </c>
      <c r="F144" s="398">
        <v>68</v>
      </c>
      <c r="G144" s="395">
        <v>52.559055118110244</v>
      </c>
      <c r="H144" s="395">
        <v>54.974565292074864</v>
      </c>
      <c r="I144" s="440">
        <f t="shared" si="6"/>
        <v>68.485466349426815</v>
      </c>
      <c r="J144" s="725" t="s">
        <v>540</v>
      </c>
    </row>
    <row r="145" spans="1:10">
      <c r="A145" s="2"/>
      <c r="B145" s="392" t="s">
        <v>260</v>
      </c>
      <c r="C145" s="393">
        <v>87.596899224806208</v>
      </c>
      <c r="D145" s="394">
        <v>83.310152990264257</v>
      </c>
      <c r="E145" s="395">
        <v>88.013698630136986</v>
      </c>
      <c r="F145" s="398">
        <v>83</v>
      </c>
      <c r="G145" s="395">
        <v>78.858267716535451</v>
      </c>
      <c r="H145" s="395">
        <v>73.63035443027492</v>
      </c>
      <c r="I145" s="440">
        <f t="shared" si="6"/>
        <v>82.401562165336301</v>
      </c>
      <c r="J145" s="725" t="s">
        <v>540</v>
      </c>
    </row>
    <row r="146" spans="1:10">
      <c r="A146" s="2"/>
      <c r="B146" s="392" t="s">
        <v>91</v>
      </c>
      <c r="C146" s="393">
        <v>129.14728682170542</v>
      </c>
      <c r="D146" s="394">
        <v>116.82892906815019</v>
      </c>
      <c r="E146" s="395">
        <v>111.3013698630137</v>
      </c>
      <c r="F146" s="395">
        <v>117.9433962264151</v>
      </c>
      <c r="G146" s="395">
        <v>116.75196850393701</v>
      </c>
      <c r="H146" s="395">
        <v>109.99358441053147</v>
      </c>
      <c r="I146" s="440">
        <f t="shared" si="6"/>
        <v>116.99442248229214</v>
      </c>
      <c r="J146" s="725"/>
    </row>
    <row r="147" spans="1:10">
      <c r="A147" s="2"/>
      <c r="B147" s="392" t="s">
        <v>398</v>
      </c>
      <c r="C147" s="411">
        <v>112.84246575342468</v>
      </c>
      <c r="D147" s="411">
        <v>112.84246575342468</v>
      </c>
      <c r="E147" s="395">
        <v>112.84246575342468</v>
      </c>
      <c r="F147" s="397">
        <v>112.84246575342468</v>
      </c>
      <c r="G147" s="411">
        <v>84.610449546562663</v>
      </c>
      <c r="H147" s="395">
        <v>84.610449546562663</v>
      </c>
      <c r="I147" s="440">
        <f t="shared" si="6"/>
        <v>103.43179368447068</v>
      </c>
      <c r="J147" s="725" t="s">
        <v>496</v>
      </c>
    </row>
    <row r="148" spans="1:10">
      <c r="A148" s="2"/>
      <c r="B148" s="392" t="s">
        <v>261</v>
      </c>
      <c r="C148" s="393">
        <v>52.558139534883722</v>
      </c>
      <c r="D148" s="394">
        <v>61.613351877607784</v>
      </c>
      <c r="E148" s="395">
        <v>67.465753424657535</v>
      </c>
      <c r="F148" s="398">
        <v>52</v>
      </c>
      <c r="G148" s="395">
        <v>36.279527559055119</v>
      </c>
      <c r="H148" s="395">
        <v>61.464823943807687</v>
      </c>
      <c r="I148" s="440">
        <f t="shared" si="6"/>
        <v>55.230266056668647</v>
      </c>
      <c r="J148" s="725" t="s">
        <v>540</v>
      </c>
    </row>
    <row r="149" spans="1:10">
      <c r="A149" s="2"/>
      <c r="B149" s="392" t="s">
        <v>399</v>
      </c>
      <c r="C149" s="411">
        <v>130.65068493150685</v>
      </c>
      <c r="D149" s="411">
        <v>130.65068493150685</v>
      </c>
      <c r="E149" s="395">
        <v>130.65068493150685</v>
      </c>
      <c r="F149" s="395">
        <v>91.528301886792448</v>
      </c>
      <c r="G149" s="395">
        <v>132.71653543307087</v>
      </c>
      <c r="H149" s="395">
        <v>131.10915194185401</v>
      </c>
      <c r="I149" s="440">
        <f t="shared" si="6"/>
        <v>124.55100734270631</v>
      </c>
      <c r="J149" s="725" t="s">
        <v>496</v>
      </c>
    </row>
    <row r="150" spans="1:10">
      <c r="A150" s="2"/>
      <c r="B150" s="396" t="s">
        <v>400</v>
      </c>
      <c r="C150" s="404"/>
      <c r="D150" s="405"/>
      <c r="E150" s="406"/>
      <c r="F150" s="406"/>
      <c r="G150" s="406"/>
      <c r="H150" s="406"/>
      <c r="I150" s="440"/>
      <c r="J150" s="725" t="s">
        <v>496</v>
      </c>
    </row>
    <row r="151" spans="1:10">
      <c r="A151" s="2"/>
      <c r="B151" s="392" t="s">
        <v>262</v>
      </c>
      <c r="C151" s="393">
        <v>49.612403100775197</v>
      </c>
      <c r="D151" s="394">
        <v>61.474269819193324</v>
      </c>
      <c r="E151" s="395">
        <v>57.705479452054796</v>
      </c>
      <c r="F151" s="398">
        <v>56</v>
      </c>
      <c r="G151" s="395">
        <v>53.523622047244103</v>
      </c>
      <c r="H151" s="395">
        <v>68.621889991266499</v>
      </c>
      <c r="I151" s="440">
        <f t="shared" ref="I151:I162" si="7">SUM(C151:H151)/6</f>
        <v>57.822944068422316</v>
      </c>
      <c r="J151" s="725" t="s">
        <v>540</v>
      </c>
    </row>
    <row r="152" spans="1:10">
      <c r="A152" s="2"/>
      <c r="B152" s="392" t="s">
        <v>148</v>
      </c>
      <c r="C152" s="411">
        <v>108.62308762169678</v>
      </c>
      <c r="D152" s="394">
        <v>108.62308762169678</v>
      </c>
      <c r="E152" s="395">
        <v>138.01369863013696</v>
      </c>
      <c r="F152" s="398">
        <v>126</v>
      </c>
      <c r="G152" s="395">
        <v>114.35039370078741</v>
      </c>
      <c r="H152" s="395">
        <v>104.98511997152302</v>
      </c>
      <c r="I152" s="440">
        <f t="shared" si="7"/>
        <v>116.76589792430683</v>
      </c>
      <c r="J152" s="725"/>
    </row>
    <row r="153" spans="1:10">
      <c r="A153" s="2"/>
      <c r="B153" s="392" t="s">
        <v>150</v>
      </c>
      <c r="C153" s="393">
        <v>100.46511627906976</v>
      </c>
      <c r="D153" s="394">
        <v>110.98748261474269</v>
      </c>
      <c r="E153" s="395">
        <v>115.23972602739725</v>
      </c>
      <c r="F153" s="395">
        <v>92.660377358490564</v>
      </c>
      <c r="G153" s="395">
        <v>108.32677165354332</v>
      </c>
      <c r="H153" s="395">
        <v>109.04523611438786</v>
      </c>
      <c r="I153" s="440">
        <f t="shared" si="7"/>
        <v>106.12078500793858</v>
      </c>
      <c r="J153" s="725"/>
    </row>
    <row r="154" spans="1:10">
      <c r="A154" s="2"/>
      <c r="B154" s="392" t="s">
        <v>263</v>
      </c>
      <c r="C154" s="393">
        <v>97.519379844961236</v>
      </c>
      <c r="D154" s="394">
        <v>98.331015299026419</v>
      </c>
      <c r="E154" s="395">
        <v>100.68493150684932</v>
      </c>
      <c r="F154" s="395">
        <v>85.301886792452834</v>
      </c>
      <c r="G154" s="395">
        <v>105.03937007874016</v>
      </c>
      <c r="H154" s="395">
        <v>113.63879817383345</v>
      </c>
      <c r="I154" s="440">
        <f t="shared" si="7"/>
        <v>100.08589694931057</v>
      </c>
      <c r="J154" s="725" t="s">
        <v>540</v>
      </c>
    </row>
    <row r="155" spans="1:10">
      <c r="A155" s="2"/>
      <c r="B155" s="392" t="s">
        <v>130</v>
      </c>
      <c r="C155" s="393">
        <v>75.658914728682163</v>
      </c>
      <c r="D155" s="394">
        <v>94.714881780250337</v>
      </c>
      <c r="E155" s="395">
        <v>73.287671232876704</v>
      </c>
      <c r="F155" s="395">
        <v>85.603773584905653</v>
      </c>
      <c r="G155" s="395">
        <v>87.933070866141733</v>
      </c>
      <c r="H155" s="395">
        <v>95.412729357323471</v>
      </c>
      <c r="I155" s="440">
        <f t="shared" si="7"/>
        <v>85.435173591696682</v>
      </c>
      <c r="J155" s="725"/>
    </row>
    <row r="156" spans="1:10">
      <c r="A156" s="2"/>
      <c r="B156" s="396" t="s">
        <v>431</v>
      </c>
      <c r="C156" s="411">
        <v>109.29133858267717</v>
      </c>
      <c r="D156" s="411">
        <v>109.29133858267717</v>
      </c>
      <c r="E156" s="411">
        <v>109.29133858267717</v>
      </c>
      <c r="F156" s="411">
        <v>109.29133858267717</v>
      </c>
      <c r="G156" s="395">
        <v>109.29133858267717</v>
      </c>
      <c r="H156" s="395">
        <v>116.89874544182712</v>
      </c>
      <c r="I156" s="440">
        <f t="shared" si="7"/>
        <v>110.55923972586884</v>
      </c>
      <c r="J156" s="725"/>
    </row>
    <row r="157" spans="1:10">
      <c r="A157" s="2"/>
      <c r="B157" s="392" t="s">
        <v>216</v>
      </c>
      <c r="C157" s="393">
        <v>99.379844961240309</v>
      </c>
      <c r="D157" s="394">
        <v>100.2781641168289</v>
      </c>
      <c r="E157" s="395">
        <v>112.32876712328765</v>
      </c>
      <c r="F157" s="395">
        <v>86.339622641509422</v>
      </c>
      <c r="G157" s="395">
        <v>102.14566929133859</v>
      </c>
      <c r="H157" s="395">
        <v>109.91949469989525</v>
      </c>
      <c r="I157" s="440">
        <f t="shared" si="7"/>
        <v>101.73192713901669</v>
      </c>
      <c r="J157" s="725"/>
    </row>
    <row r="158" spans="1:10">
      <c r="A158" s="2"/>
      <c r="B158" s="392" t="s">
        <v>264</v>
      </c>
      <c r="C158" s="393">
        <v>70.852713178294579</v>
      </c>
      <c r="D158" s="394">
        <v>74.965229485396378</v>
      </c>
      <c r="E158" s="395">
        <v>87.671232876712338</v>
      </c>
      <c r="F158" s="395">
        <v>90.226415094339615</v>
      </c>
      <c r="G158" s="395">
        <v>58.996062992125985</v>
      </c>
      <c r="H158" s="395">
        <v>61.96863397613398</v>
      </c>
      <c r="I158" s="440">
        <f t="shared" si="7"/>
        <v>74.113381267167142</v>
      </c>
      <c r="J158" s="725" t="s">
        <v>540</v>
      </c>
    </row>
    <row r="159" spans="1:10">
      <c r="A159" s="2"/>
      <c r="B159" s="392" t="s">
        <v>401</v>
      </c>
      <c r="C159" s="393">
        <v>88.372093023255815</v>
      </c>
      <c r="D159" s="394">
        <v>90.542420027816391</v>
      </c>
      <c r="E159" s="395">
        <v>87.842465753424662</v>
      </c>
      <c r="F159" s="395">
        <v>99.471698113207538</v>
      </c>
      <c r="G159" s="395">
        <v>54.015748031496067</v>
      </c>
      <c r="H159" s="395">
        <v>72.578280539240609</v>
      </c>
      <c r="I159" s="440">
        <f t="shared" si="7"/>
        <v>82.137117581406855</v>
      </c>
      <c r="J159" s="725" t="s">
        <v>496</v>
      </c>
    </row>
    <row r="160" spans="1:10">
      <c r="A160" s="2"/>
      <c r="B160" s="392" t="s">
        <v>265</v>
      </c>
      <c r="C160" s="393">
        <v>87.596899224806208</v>
      </c>
      <c r="D160" s="394">
        <v>98.191933240611945</v>
      </c>
      <c r="E160" s="395">
        <v>101.54109589041096</v>
      </c>
      <c r="F160" s="395">
        <v>95.622641509433961</v>
      </c>
      <c r="G160" s="395">
        <v>86.043307086614192</v>
      </c>
      <c r="H160" s="395">
        <v>104.9703020293958</v>
      </c>
      <c r="I160" s="440">
        <f t="shared" si="7"/>
        <v>95.661029830212172</v>
      </c>
      <c r="J160" s="725" t="s">
        <v>540</v>
      </c>
    </row>
    <row r="161" spans="1:10">
      <c r="A161" s="2"/>
      <c r="B161" s="392" t="s">
        <v>266</v>
      </c>
      <c r="C161" s="393">
        <v>93.333333333333329</v>
      </c>
      <c r="D161" s="394">
        <v>100.2781641168289</v>
      </c>
      <c r="E161" s="395">
        <v>116.78082191780823</v>
      </c>
      <c r="F161" s="395">
        <v>109.37735849056605</v>
      </c>
      <c r="G161" s="395">
        <v>72.834645669291348</v>
      </c>
      <c r="H161" s="395">
        <v>74.400887420891621</v>
      </c>
      <c r="I161" s="440">
        <f t="shared" si="7"/>
        <v>94.500868491453261</v>
      </c>
      <c r="J161" s="725" t="s">
        <v>540</v>
      </c>
    </row>
    <row r="162" spans="1:10">
      <c r="A162" s="2"/>
      <c r="B162" s="392" t="s">
        <v>65</v>
      </c>
      <c r="C162" s="393">
        <v>122.015503875969</v>
      </c>
      <c r="D162" s="394">
        <v>109.45757997218359</v>
      </c>
      <c r="E162" s="395">
        <v>113.69863013698631</v>
      </c>
      <c r="F162" s="395">
        <v>123.86792452830188</v>
      </c>
      <c r="G162" s="395">
        <v>153.05118110236222</v>
      </c>
      <c r="H162" s="395">
        <v>121.55157926978171</v>
      </c>
      <c r="I162" s="440">
        <f t="shared" si="7"/>
        <v>123.94039981426413</v>
      </c>
      <c r="J162" s="725"/>
    </row>
    <row r="163" spans="1:10">
      <c r="A163" s="2"/>
      <c r="B163" s="396" t="s">
        <v>402</v>
      </c>
      <c r="C163" s="404"/>
      <c r="D163" s="405"/>
      <c r="E163" s="406"/>
      <c r="F163" s="406"/>
      <c r="G163" s="406"/>
      <c r="H163" s="406"/>
      <c r="I163" s="410"/>
      <c r="J163" s="725" t="s">
        <v>496</v>
      </c>
    </row>
    <row r="164" spans="1:10">
      <c r="A164" s="2"/>
      <c r="B164" s="396" t="s">
        <v>403</v>
      </c>
      <c r="C164" s="404"/>
      <c r="D164" s="405"/>
      <c r="E164" s="406"/>
      <c r="F164" s="406"/>
      <c r="G164" s="406"/>
      <c r="H164" s="406"/>
      <c r="I164" s="410"/>
      <c r="J164" s="725" t="s">
        <v>496</v>
      </c>
    </row>
    <row r="165" spans="1:10">
      <c r="A165" s="2"/>
      <c r="B165" s="392" t="s">
        <v>81</v>
      </c>
      <c r="C165" s="393">
        <v>136.43410852713177</v>
      </c>
      <c r="D165" s="394">
        <v>123.64394993045897</v>
      </c>
      <c r="E165" s="395">
        <v>125.68493150684932</v>
      </c>
      <c r="F165" s="395">
        <v>124.62264150943396</v>
      </c>
      <c r="G165" s="395">
        <v>150.41338582677167</v>
      </c>
      <c r="H165" s="395">
        <v>130.3978907197463</v>
      </c>
      <c r="I165" s="440">
        <f t="shared" ref="I165:I170" si="8">SUM(C165:H165)/6</f>
        <v>131.866151336732</v>
      </c>
      <c r="J165" s="725"/>
    </row>
    <row r="166" spans="1:10">
      <c r="A166" s="2"/>
      <c r="B166" s="392" t="s">
        <v>267</v>
      </c>
      <c r="C166" s="393">
        <v>107.28682170542636</v>
      </c>
      <c r="D166" s="394">
        <v>102.08623087621697</v>
      </c>
      <c r="E166" s="395">
        <v>97.773972602739732</v>
      </c>
      <c r="F166" s="395">
        <v>111.75471698113206</v>
      </c>
      <c r="G166" s="395">
        <v>99.055118110236222</v>
      </c>
      <c r="H166" s="395">
        <v>95.116370514778581</v>
      </c>
      <c r="I166" s="440">
        <f t="shared" si="8"/>
        <v>102.17887179842165</v>
      </c>
      <c r="J166" s="725" t="s">
        <v>540</v>
      </c>
    </row>
    <row r="167" spans="1:10">
      <c r="A167" s="2"/>
      <c r="B167" s="392" t="s">
        <v>268</v>
      </c>
      <c r="C167" s="393">
        <v>39.844961240310077</v>
      </c>
      <c r="D167" s="394">
        <v>54.381084840055628</v>
      </c>
      <c r="E167" s="395">
        <v>64.38356164383562</v>
      </c>
      <c r="F167" s="398">
        <v>68</v>
      </c>
      <c r="G167" s="395">
        <v>71.417322834645674</v>
      </c>
      <c r="H167" s="395">
        <v>55.537647092910127</v>
      </c>
      <c r="I167" s="440">
        <f t="shared" si="8"/>
        <v>58.927429608626191</v>
      </c>
      <c r="J167" s="725" t="s">
        <v>540</v>
      </c>
    </row>
    <row r="168" spans="1:10">
      <c r="A168" s="2"/>
      <c r="B168" s="392" t="s">
        <v>269</v>
      </c>
      <c r="C168" s="393">
        <v>68.992248062015506</v>
      </c>
      <c r="D168" s="394">
        <v>78.164116828929068</v>
      </c>
      <c r="E168" s="395">
        <v>68.835616438356169</v>
      </c>
      <c r="F168" s="395">
        <v>75.735849056603783</v>
      </c>
      <c r="G168" s="395">
        <v>77.165354330708666</v>
      </c>
      <c r="H168" s="395">
        <v>86.344148775450208</v>
      </c>
      <c r="I168" s="440">
        <f t="shared" si="8"/>
        <v>75.872888915343907</v>
      </c>
      <c r="J168" s="725" t="s">
        <v>540</v>
      </c>
    </row>
    <row r="169" spans="1:10">
      <c r="A169" s="2"/>
      <c r="B169" s="392" t="s">
        <v>404</v>
      </c>
      <c r="C169" s="411">
        <v>71.575342465753423</v>
      </c>
      <c r="D169" s="411">
        <v>71.575342465753423</v>
      </c>
      <c r="E169" s="395">
        <v>71.575342465753423</v>
      </c>
      <c r="F169" s="397">
        <v>71.575342465753423</v>
      </c>
      <c r="G169" s="411">
        <v>71.575342465753423</v>
      </c>
      <c r="H169" s="411">
        <v>71.575342465753423</v>
      </c>
      <c r="I169" s="440">
        <f t="shared" si="8"/>
        <v>71.575342465753423</v>
      </c>
      <c r="J169" s="725" t="s">
        <v>496</v>
      </c>
    </row>
    <row r="170" spans="1:10">
      <c r="A170" s="2"/>
      <c r="B170" s="392" t="s">
        <v>55</v>
      </c>
      <c r="C170" s="393">
        <v>124.34108527131784</v>
      </c>
      <c r="D170" s="394">
        <v>129.48539638386646</v>
      </c>
      <c r="E170" s="395">
        <v>138.86986301369862</v>
      </c>
      <c r="F170" s="395">
        <v>131.9245283018868</v>
      </c>
      <c r="G170" s="395">
        <v>153.62204724409452</v>
      </c>
      <c r="H170" s="395">
        <v>128.76791708574947</v>
      </c>
      <c r="I170" s="440">
        <f t="shared" si="8"/>
        <v>134.50180621676893</v>
      </c>
      <c r="J170" s="725" t="s">
        <v>538</v>
      </c>
    </row>
    <row r="171" spans="1:10">
      <c r="A171" s="2"/>
      <c r="B171" s="396" t="s">
        <v>405</v>
      </c>
      <c r="C171" s="404"/>
      <c r="D171" s="405"/>
      <c r="E171" s="406"/>
      <c r="F171" s="406"/>
      <c r="G171" s="406"/>
      <c r="H171" s="406"/>
      <c r="I171" s="410"/>
      <c r="J171" s="725" t="s">
        <v>496</v>
      </c>
    </row>
    <row r="172" spans="1:10">
      <c r="A172" s="2"/>
      <c r="B172" s="392" t="s">
        <v>45</v>
      </c>
      <c r="C172" s="393">
        <v>105.27131782945737</v>
      </c>
      <c r="D172" s="394">
        <v>97.774687065368553</v>
      </c>
      <c r="E172" s="395">
        <v>78.595890410958901</v>
      </c>
      <c r="F172" s="395">
        <v>83.018867924528308</v>
      </c>
      <c r="G172" s="395">
        <v>93.996062992125999</v>
      </c>
      <c r="H172" s="395">
        <v>89.100286011117575</v>
      </c>
      <c r="I172" s="440">
        <f t="shared" ref="I172:I181" si="9">SUM(C172:H172)/6</f>
        <v>91.292852038926114</v>
      </c>
      <c r="J172" s="725" t="s">
        <v>539</v>
      </c>
    </row>
    <row r="173" spans="1:10">
      <c r="A173" s="2"/>
      <c r="B173" s="392" t="s">
        <v>270</v>
      </c>
      <c r="C173" s="393">
        <v>63.720930232558139</v>
      </c>
      <c r="D173" s="394">
        <v>81.641168289290675</v>
      </c>
      <c r="E173" s="395">
        <v>82.191780821917817</v>
      </c>
      <c r="F173" s="395">
        <v>74.64150943396227</v>
      </c>
      <c r="G173" s="395">
        <v>68.070866141732296</v>
      </c>
      <c r="H173" s="395">
        <v>76.19385841828813</v>
      </c>
      <c r="I173" s="440">
        <f t="shared" si="9"/>
        <v>74.41001888962488</v>
      </c>
      <c r="J173" s="725" t="s">
        <v>540</v>
      </c>
    </row>
    <row r="174" spans="1:10">
      <c r="A174" s="2"/>
      <c r="B174" s="392" t="s">
        <v>164</v>
      </c>
      <c r="C174" s="393">
        <v>118.6046511627907</v>
      </c>
      <c r="D174" s="394">
        <v>115.57719054242001</v>
      </c>
      <c r="E174" s="395">
        <v>122.26027397260275</v>
      </c>
      <c r="F174" s="395">
        <v>109.32075471698113</v>
      </c>
      <c r="G174" s="395">
        <v>111.88976377952757</v>
      </c>
      <c r="H174" s="395">
        <v>115.5799485925024</v>
      </c>
      <c r="I174" s="440">
        <f t="shared" si="9"/>
        <v>115.53876379447077</v>
      </c>
      <c r="J174" s="725"/>
    </row>
    <row r="175" spans="1:10">
      <c r="A175" s="2"/>
      <c r="B175" s="392" t="s">
        <v>224</v>
      </c>
      <c r="C175" s="393">
        <v>86.04651162790698</v>
      </c>
      <c r="D175" s="394">
        <v>90.125173852572999</v>
      </c>
      <c r="E175" s="395">
        <v>75.856164383561648</v>
      </c>
      <c r="F175" s="398">
        <v>78</v>
      </c>
      <c r="G175" s="395">
        <v>80.885826771653555</v>
      </c>
      <c r="H175" s="395">
        <v>71.155758095025206</v>
      </c>
      <c r="I175" s="440">
        <f t="shared" si="9"/>
        <v>80.344905788453403</v>
      </c>
      <c r="J175" s="725"/>
    </row>
    <row r="176" spans="1:10">
      <c r="A176" s="2"/>
      <c r="B176" s="392" t="s">
        <v>271</v>
      </c>
      <c r="C176" s="393">
        <v>102.94573643410854</v>
      </c>
      <c r="D176" s="394">
        <v>108.06675938803893</v>
      </c>
      <c r="E176" s="395">
        <v>108.73287671232876</v>
      </c>
      <c r="F176" s="395">
        <v>98.867924528301884</v>
      </c>
      <c r="G176" s="395">
        <v>77.263779527559066</v>
      </c>
      <c r="H176" s="395">
        <v>104.25904080728807</v>
      </c>
      <c r="I176" s="440">
        <f t="shared" si="9"/>
        <v>100.02268623293755</v>
      </c>
      <c r="J176" s="725" t="s">
        <v>540</v>
      </c>
    </row>
    <row r="177" spans="1:10">
      <c r="A177" s="2"/>
      <c r="B177" s="392" t="s">
        <v>202</v>
      </c>
      <c r="C177" s="393">
        <v>101.39534883720931</v>
      </c>
      <c r="D177" s="394">
        <v>108.62308762169678</v>
      </c>
      <c r="E177" s="395">
        <v>118.66438356164383</v>
      </c>
      <c r="F177" s="395">
        <v>94.886792452830178</v>
      </c>
      <c r="G177" s="395">
        <v>88.681102362204726</v>
      </c>
      <c r="H177" s="395">
        <v>108.09688781824424</v>
      </c>
      <c r="I177" s="440">
        <f t="shared" si="9"/>
        <v>103.39126710897149</v>
      </c>
      <c r="J177" s="725"/>
    </row>
    <row r="178" spans="1:10">
      <c r="A178" s="2"/>
      <c r="B178" s="392" t="s">
        <v>272</v>
      </c>
      <c r="C178" s="393">
        <v>107.59689922480622</v>
      </c>
      <c r="D178" s="394">
        <v>108.34492350486786</v>
      </c>
      <c r="E178" s="395">
        <v>112.5</v>
      </c>
      <c r="F178" s="395">
        <v>108.30188679245283</v>
      </c>
      <c r="G178" s="395">
        <v>86.653543307086622</v>
      </c>
      <c r="H178" s="395">
        <v>109.20823347778754</v>
      </c>
      <c r="I178" s="440">
        <f t="shared" si="9"/>
        <v>105.4342477178335</v>
      </c>
      <c r="J178" s="725" t="s">
        <v>540</v>
      </c>
    </row>
    <row r="179" spans="1:10">
      <c r="A179" s="2"/>
      <c r="B179" s="392" t="s">
        <v>128</v>
      </c>
      <c r="C179" s="393">
        <v>118.13953488372093</v>
      </c>
      <c r="D179" s="394">
        <v>111.96105702364395</v>
      </c>
      <c r="E179" s="395">
        <v>108.04794520547946</v>
      </c>
      <c r="F179" s="395">
        <v>119.75471698113208</v>
      </c>
      <c r="G179" s="395">
        <v>136.87007874015748</v>
      </c>
      <c r="H179" s="395">
        <v>120.41059772598392</v>
      </c>
      <c r="I179" s="440">
        <f t="shared" si="9"/>
        <v>119.19732176001965</v>
      </c>
      <c r="J179" s="725"/>
    </row>
    <row r="180" spans="1:10">
      <c r="A180" s="2"/>
      <c r="B180" s="392" t="s">
        <v>113</v>
      </c>
      <c r="C180" s="393">
        <v>128.52713178294576</v>
      </c>
      <c r="D180" s="394">
        <v>119.33240611961055</v>
      </c>
      <c r="E180" s="395">
        <v>125</v>
      </c>
      <c r="F180" s="395">
        <v>108.75471698113208</v>
      </c>
      <c r="G180" s="395">
        <v>149.21259842519686</v>
      </c>
      <c r="H180" s="395">
        <v>131.33142107376267</v>
      </c>
      <c r="I180" s="440">
        <f t="shared" si="9"/>
        <v>127.02637906377466</v>
      </c>
      <c r="J180" s="725"/>
    </row>
    <row r="181" spans="1:10">
      <c r="A181" s="2"/>
      <c r="B181" s="396" t="s">
        <v>33</v>
      </c>
      <c r="C181" s="411">
        <v>83.732876712328761</v>
      </c>
      <c r="D181" s="411">
        <v>83.732876712328761</v>
      </c>
      <c r="E181" s="395">
        <v>83.732876712328761</v>
      </c>
      <c r="F181" s="395">
        <v>87.905660377358501</v>
      </c>
      <c r="G181" s="395">
        <v>124.07480314960631</v>
      </c>
      <c r="H181" s="395">
        <v>103.63668723794382</v>
      </c>
      <c r="I181" s="440">
        <f t="shared" si="9"/>
        <v>94.469296816982478</v>
      </c>
      <c r="J181" s="725" t="s">
        <v>539</v>
      </c>
    </row>
    <row r="182" spans="1:10">
      <c r="A182" s="2"/>
      <c r="B182" s="396" t="s">
        <v>406</v>
      </c>
      <c r="C182" s="404"/>
      <c r="D182" s="405"/>
      <c r="E182" s="406"/>
      <c r="F182" s="406"/>
      <c r="G182" s="406"/>
      <c r="H182" s="406"/>
      <c r="I182" s="410"/>
      <c r="J182" s="725" t="s">
        <v>496</v>
      </c>
    </row>
    <row r="183" spans="1:10">
      <c r="A183" s="2"/>
      <c r="B183" s="392" t="s">
        <v>188</v>
      </c>
      <c r="C183" s="393">
        <v>88.217054263565885</v>
      </c>
      <c r="D183" s="394">
        <v>100</v>
      </c>
      <c r="E183" s="395">
        <v>114.72602739726028</v>
      </c>
      <c r="F183" s="395">
        <v>91.207547169811335</v>
      </c>
      <c r="G183" s="395">
        <v>99.448818897637807</v>
      </c>
      <c r="H183" s="395">
        <v>123.34455026717821</v>
      </c>
      <c r="I183" s="440">
        <f>SUM(C183:H183)/6</f>
        <v>102.82399966590891</v>
      </c>
      <c r="J183" s="725"/>
    </row>
    <row r="184" spans="1:10">
      <c r="A184" s="2"/>
      <c r="B184" s="392" t="s">
        <v>93</v>
      </c>
      <c r="C184" s="393">
        <v>120.15503875968992</v>
      </c>
      <c r="D184" s="394">
        <v>116.68984700973574</v>
      </c>
      <c r="E184" s="395">
        <v>104.7945205479452</v>
      </c>
      <c r="F184" s="395">
        <v>85.716981132075475</v>
      </c>
      <c r="G184" s="395">
        <v>105.21653543307087</v>
      </c>
      <c r="H184" s="395">
        <v>123.75945264674104</v>
      </c>
      <c r="I184" s="440">
        <f>SUM(C184:H184)/6</f>
        <v>109.38872925487637</v>
      </c>
      <c r="J184" s="725"/>
    </row>
    <row r="185" spans="1:10">
      <c r="A185" s="2"/>
      <c r="B185" s="392" t="s">
        <v>273</v>
      </c>
      <c r="C185" s="393">
        <v>88.372093023255815</v>
      </c>
      <c r="D185" s="394">
        <v>76.356050069541027</v>
      </c>
      <c r="E185" s="395">
        <v>76.369863013698634</v>
      </c>
      <c r="F185" s="398">
        <v>73</v>
      </c>
      <c r="G185" s="395">
        <v>69.704724409448815</v>
      </c>
      <c r="H185" s="395">
        <v>74.593520668545793</v>
      </c>
      <c r="I185" s="440">
        <f>SUM(C185:H185)/6</f>
        <v>76.399375197415011</v>
      </c>
      <c r="J185" s="725" t="s">
        <v>540</v>
      </c>
    </row>
    <row r="186" spans="1:10">
      <c r="A186" s="2"/>
      <c r="B186" s="396" t="s">
        <v>407</v>
      </c>
      <c r="C186" s="404"/>
      <c r="D186" s="405"/>
      <c r="E186" s="406"/>
      <c r="F186" s="406"/>
      <c r="G186" s="406"/>
      <c r="H186" s="406"/>
      <c r="I186" s="410"/>
      <c r="J186" s="725" t="s">
        <v>496</v>
      </c>
    </row>
    <row r="187" spans="1:10">
      <c r="A187" s="2"/>
      <c r="B187" s="396" t="s">
        <v>408</v>
      </c>
      <c r="C187" s="404"/>
      <c r="D187" s="405"/>
      <c r="E187" s="406"/>
      <c r="F187" s="406"/>
      <c r="G187" s="406"/>
      <c r="H187" s="406"/>
      <c r="I187" s="410"/>
      <c r="J187" s="725" t="s">
        <v>496</v>
      </c>
    </row>
    <row r="188" spans="1:10">
      <c r="A188" s="2"/>
      <c r="B188" s="396" t="s">
        <v>409</v>
      </c>
      <c r="C188" s="404"/>
      <c r="D188" s="405"/>
      <c r="E188" s="406"/>
      <c r="F188" s="406"/>
      <c r="G188" s="406"/>
      <c r="H188" s="406"/>
      <c r="I188" s="410"/>
      <c r="J188" s="725" t="s">
        <v>496</v>
      </c>
    </row>
    <row r="189" spans="1:10">
      <c r="A189" s="2"/>
      <c r="B189" s="396" t="s">
        <v>410</v>
      </c>
      <c r="C189" s="403">
        <v>104.02195373325218</v>
      </c>
      <c r="D189" s="403">
        <v>104.02195373325218</v>
      </c>
      <c r="E189" s="403">
        <v>104.02195373325218</v>
      </c>
      <c r="F189" s="403">
        <v>104.02195373325218</v>
      </c>
      <c r="G189" s="411">
        <v>104.02195373325218</v>
      </c>
      <c r="H189" s="395">
        <v>104.02195373325218</v>
      </c>
      <c r="I189" s="440">
        <f t="shared" ref="I189:I202" si="10">SUM(C189:H189)/6</f>
        <v>104.02195373325218</v>
      </c>
      <c r="J189" s="725" t="s">
        <v>497</v>
      </c>
    </row>
    <row r="190" spans="1:10">
      <c r="A190" s="2"/>
      <c r="B190" s="392" t="s">
        <v>411</v>
      </c>
      <c r="C190" s="411">
        <v>98.11643835616438</v>
      </c>
      <c r="D190" s="411">
        <v>98.11643835616438</v>
      </c>
      <c r="E190" s="395">
        <v>98.11643835616438</v>
      </c>
      <c r="F190" s="398">
        <v>96</v>
      </c>
      <c r="G190" s="395">
        <v>94.799969217793773</v>
      </c>
      <c r="H190" s="395">
        <v>71.541024590333549</v>
      </c>
      <c r="I190" s="440">
        <f t="shared" si="10"/>
        <v>92.781718146103401</v>
      </c>
      <c r="J190" s="725" t="s">
        <v>497</v>
      </c>
    </row>
    <row r="191" spans="1:10">
      <c r="A191" s="2"/>
      <c r="B191" s="392" t="s">
        <v>47</v>
      </c>
      <c r="C191" s="393">
        <v>105.89147286821705</v>
      </c>
      <c r="D191" s="394">
        <v>101.25173852573018</v>
      </c>
      <c r="E191" s="395">
        <v>94.691780821917803</v>
      </c>
      <c r="F191" s="395">
        <v>94.283018867924525</v>
      </c>
      <c r="G191" s="395">
        <v>131.22047244094489</v>
      </c>
      <c r="H191" s="395">
        <v>101.69553681927488</v>
      </c>
      <c r="I191" s="440">
        <f t="shared" si="10"/>
        <v>104.83900339066822</v>
      </c>
      <c r="J191" s="725" t="s">
        <v>538</v>
      </c>
    </row>
    <row r="192" spans="1:10">
      <c r="A192" s="2"/>
      <c r="B192" s="392" t="s">
        <v>274</v>
      </c>
      <c r="C192" s="393">
        <v>80.775193798449621</v>
      </c>
      <c r="D192" s="394">
        <v>87.343532684283716</v>
      </c>
      <c r="E192" s="395">
        <v>72.43150684931507</v>
      </c>
      <c r="F192" s="395">
        <v>88.169811320754704</v>
      </c>
      <c r="G192" s="395">
        <v>80.374015748031496</v>
      </c>
      <c r="H192" s="395">
        <v>94.434745176925361</v>
      </c>
      <c r="I192" s="440">
        <f t="shared" si="10"/>
        <v>83.921467596293326</v>
      </c>
      <c r="J192" s="725" t="s">
        <v>540</v>
      </c>
    </row>
    <row r="193" spans="1:10">
      <c r="A193" s="2"/>
      <c r="B193" s="392" t="s">
        <v>142</v>
      </c>
      <c r="C193" s="411">
        <v>118.83561643835618</v>
      </c>
      <c r="D193" s="411">
        <v>118.83561643835618</v>
      </c>
      <c r="E193" s="394">
        <v>118.83561643835618</v>
      </c>
      <c r="F193" s="394">
        <v>87.056603773584911</v>
      </c>
      <c r="G193" s="395">
        <v>136.08267716535434</v>
      </c>
      <c r="H193" s="395">
        <v>116.57275071502775</v>
      </c>
      <c r="I193" s="440">
        <f t="shared" si="10"/>
        <v>116.03648016150593</v>
      </c>
      <c r="J193" s="725"/>
    </row>
    <row r="194" spans="1:10">
      <c r="A194" s="2"/>
      <c r="B194" s="396" t="s">
        <v>412</v>
      </c>
      <c r="C194" s="411">
        <v>109.3700787401575</v>
      </c>
      <c r="D194" s="411">
        <v>109.3700787401575</v>
      </c>
      <c r="E194" s="411">
        <v>109.3700787401575</v>
      </c>
      <c r="F194" s="411">
        <v>109.3700787401575</v>
      </c>
      <c r="G194" s="395">
        <v>109.3700787401575</v>
      </c>
      <c r="H194" s="395">
        <v>96.198080290067395</v>
      </c>
      <c r="I194" s="440">
        <f t="shared" si="10"/>
        <v>107.17474566514248</v>
      </c>
      <c r="J194" s="725" t="s">
        <v>496</v>
      </c>
    </row>
    <row r="195" spans="1:10">
      <c r="A195" s="2"/>
      <c r="B195" s="392" t="s">
        <v>275</v>
      </c>
      <c r="C195" s="393">
        <v>76.744186046511629</v>
      </c>
      <c r="D195" s="394">
        <v>55.632823365785811</v>
      </c>
      <c r="E195" s="395">
        <v>54.965753424657535</v>
      </c>
      <c r="F195" s="398">
        <v>49</v>
      </c>
      <c r="G195" s="395">
        <v>42.795275590551178</v>
      </c>
      <c r="H195" s="395">
        <v>68.132897901067437</v>
      </c>
      <c r="I195" s="440">
        <f t="shared" si="10"/>
        <v>57.878489388095602</v>
      </c>
      <c r="J195" s="725" t="s">
        <v>540</v>
      </c>
    </row>
    <row r="196" spans="1:10">
      <c r="A196" s="2"/>
      <c r="B196" s="392" t="s">
        <v>276</v>
      </c>
      <c r="C196" s="411">
        <v>119.17808219178082</v>
      </c>
      <c r="D196" s="411">
        <v>119.17808219178082</v>
      </c>
      <c r="E196" s="395">
        <v>119.17808219178082</v>
      </c>
      <c r="F196" s="395">
        <v>106.33962264150942</v>
      </c>
      <c r="G196" s="395">
        <v>160.98425196850394</v>
      </c>
      <c r="H196" s="395">
        <v>128.97536827553091</v>
      </c>
      <c r="I196" s="440">
        <f t="shared" si="10"/>
        <v>125.63891491014779</v>
      </c>
      <c r="J196" s="725" t="s">
        <v>540</v>
      </c>
    </row>
    <row r="197" spans="1:10">
      <c r="A197" s="2"/>
      <c r="B197" s="392" t="s">
        <v>134</v>
      </c>
      <c r="C197" s="393">
        <v>122.63565891472868</v>
      </c>
      <c r="D197" s="394">
        <v>119.61057023643949</v>
      </c>
      <c r="E197" s="395">
        <v>127.56849315068493</v>
      </c>
      <c r="F197" s="395">
        <v>125.69811320754718</v>
      </c>
      <c r="G197" s="395">
        <v>146.55511811023624</v>
      </c>
      <c r="H197" s="395">
        <v>126.57486165091738</v>
      </c>
      <c r="I197" s="440">
        <f t="shared" si="10"/>
        <v>128.10713587842562</v>
      </c>
      <c r="J197" s="725"/>
    </row>
    <row r="198" spans="1:10">
      <c r="A198" s="2"/>
      <c r="B198" s="392" t="s">
        <v>87</v>
      </c>
      <c r="C198" s="393">
        <v>120.15503875968992</v>
      </c>
      <c r="D198" s="394">
        <v>120.02781641168288</v>
      </c>
      <c r="E198" s="395">
        <v>111.3013698630137</v>
      </c>
      <c r="F198" s="395">
        <v>117.45283018867924</v>
      </c>
      <c r="G198" s="395">
        <v>150.45275590551185</v>
      </c>
      <c r="H198" s="395">
        <v>131.85004904821622</v>
      </c>
      <c r="I198" s="440">
        <f t="shared" si="10"/>
        <v>125.20664336279896</v>
      </c>
      <c r="J198" s="725"/>
    </row>
    <row r="199" spans="1:10">
      <c r="A199" s="2"/>
      <c r="B199" s="392" t="s">
        <v>277</v>
      </c>
      <c r="C199" s="411">
        <v>72.739916550764931</v>
      </c>
      <c r="D199" s="394">
        <v>72.739916550764931</v>
      </c>
      <c r="E199" s="395">
        <v>87.5</v>
      </c>
      <c r="F199" s="398">
        <v>75</v>
      </c>
      <c r="G199" s="395">
        <v>62.263779527559059</v>
      </c>
      <c r="H199" s="395">
        <v>69.525784461028366</v>
      </c>
      <c r="I199" s="440">
        <f t="shared" si="10"/>
        <v>73.294899515019537</v>
      </c>
      <c r="J199" s="725" t="s">
        <v>540</v>
      </c>
    </row>
    <row r="200" spans="1:10">
      <c r="A200" s="2"/>
      <c r="B200" s="396" t="s">
        <v>413</v>
      </c>
      <c r="C200" s="411">
        <v>30.452755905511815</v>
      </c>
      <c r="D200" s="411">
        <v>30.452755905511815</v>
      </c>
      <c r="E200" s="411">
        <v>30.452755905511815</v>
      </c>
      <c r="F200" s="411">
        <v>30.452755905511815</v>
      </c>
      <c r="G200" s="395">
        <v>30.452755905511815</v>
      </c>
      <c r="H200" s="395">
        <v>40.986427923956626</v>
      </c>
      <c r="I200" s="440">
        <f t="shared" si="10"/>
        <v>32.208367908585949</v>
      </c>
      <c r="J200" s="725" t="s">
        <v>496</v>
      </c>
    </row>
    <row r="201" spans="1:10">
      <c r="A201" s="2"/>
      <c r="B201" s="392" t="s">
        <v>118</v>
      </c>
      <c r="C201" s="393">
        <v>96.124031007751938</v>
      </c>
      <c r="D201" s="394">
        <v>95.966620305980527</v>
      </c>
      <c r="E201" s="395">
        <v>86.986301369863</v>
      </c>
      <c r="F201" s="395">
        <v>65.188679245283012</v>
      </c>
      <c r="G201" s="395">
        <v>105.33464566929133</v>
      </c>
      <c r="H201" s="395">
        <v>104.49612788132396</v>
      </c>
      <c r="I201" s="440">
        <f t="shared" si="10"/>
        <v>92.349400913248971</v>
      </c>
      <c r="J201" s="725"/>
    </row>
    <row r="202" spans="1:10">
      <c r="A202" s="2"/>
      <c r="B202" s="392" t="s">
        <v>61</v>
      </c>
      <c r="C202" s="393">
        <v>116.5891472868217</v>
      </c>
      <c r="D202" s="394">
        <v>110.43115438108484</v>
      </c>
      <c r="E202" s="395">
        <v>97.602739726027394</v>
      </c>
      <c r="F202" s="395">
        <v>107.9245283018868</v>
      </c>
      <c r="G202" s="395">
        <v>125.5708661417323</v>
      </c>
      <c r="H202" s="395">
        <v>104.62948936046917</v>
      </c>
      <c r="I202" s="440">
        <f t="shared" si="10"/>
        <v>110.45798753300369</v>
      </c>
      <c r="J202" s="725" t="s">
        <v>538</v>
      </c>
    </row>
    <row r="203" spans="1:10">
      <c r="A203" s="2"/>
      <c r="B203" s="396" t="s">
        <v>414</v>
      </c>
      <c r="C203" s="407"/>
      <c r="D203" s="408"/>
      <c r="E203" s="409"/>
      <c r="F203" s="409"/>
      <c r="G203" s="409"/>
      <c r="H203" s="409"/>
      <c r="I203" s="410"/>
      <c r="J203" s="725" t="s">
        <v>496</v>
      </c>
    </row>
    <row r="204" spans="1:10">
      <c r="A204" s="2"/>
      <c r="B204" s="392" t="s">
        <v>99</v>
      </c>
      <c r="C204" s="393">
        <v>122.79069767441861</v>
      </c>
      <c r="D204" s="394">
        <v>115.57719054242001</v>
      </c>
      <c r="E204" s="395">
        <v>120.8904109589041</v>
      </c>
      <c r="F204" s="395">
        <v>113.79245283018868</v>
      </c>
      <c r="G204" s="395">
        <v>157.06692913385828</v>
      </c>
      <c r="H204" s="395">
        <v>131.74632345332549</v>
      </c>
      <c r="I204" s="440">
        <f t="shared" ref="I204:I235" si="11">SUM(C204:H204)/6</f>
        <v>126.97733409885252</v>
      </c>
      <c r="J204" s="725"/>
    </row>
    <row r="205" spans="1:10">
      <c r="A205" s="2"/>
      <c r="B205" s="392" t="s">
        <v>278</v>
      </c>
      <c r="C205" s="393">
        <v>100.15503875968992</v>
      </c>
      <c r="D205" s="394">
        <v>110.5702364394993</v>
      </c>
      <c r="E205" s="395">
        <v>109.07534246575344</v>
      </c>
      <c r="F205" s="395">
        <v>105.13207547169812</v>
      </c>
      <c r="G205" s="395">
        <v>106.06299212598427</v>
      </c>
      <c r="H205" s="395">
        <v>97.13161064408375</v>
      </c>
      <c r="I205" s="440">
        <f t="shared" si="11"/>
        <v>104.68788265111812</v>
      </c>
      <c r="J205" s="725" t="s">
        <v>540</v>
      </c>
    </row>
    <row r="206" spans="1:10">
      <c r="A206" s="2"/>
      <c r="B206" s="392" t="s">
        <v>279</v>
      </c>
      <c r="C206" s="393">
        <v>68.217054263565885</v>
      </c>
      <c r="D206" s="394">
        <v>77.190542420027811</v>
      </c>
      <c r="E206" s="395">
        <v>80.650684931506859</v>
      </c>
      <c r="F206" s="395">
        <v>86.79245283018868</v>
      </c>
      <c r="G206" s="395">
        <v>48.503937007874022</v>
      </c>
      <c r="H206" s="395">
        <v>62.605805487605473</v>
      </c>
      <c r="I206" s="440">
        <f t="shared" si="11"/>
        <v>70.660079490128126</v>
      </c>
      <c r="J206" s="725" t="s">
        <v>540</v>
      </c>
    </row>
    <row r="207" spans="1:10">
      <c r="A207" s="2"/>
      <c r="B207" s="392" t="s">
        <v>168</v>
      </c>
      <c r="C207" s="393">
        <v>113.0232558139535</v>
      </c>
      <c r="D207" s="398">
        <v>115</v>
      </c>
      <c r="E207" s="395">
        <v>116.78082191780823</v>
      </c>
      <c r="F207" s="398">
        <v>111</v>
      </c>
      <c r="G207" s="395">
        <v>105.45275590551182</v>
      </c>
      <c r="H207" s="395">
        <v>101.62144710863865</v>
      </c>
      <c r="I207" s="440">
        <f t="shared" si="11"/>
        <v>110.47971345765204</v>
      </c>
      <c r="J207" s="725"/>
    </row>
    <row r="208" spans="1:10">
      <c r="A208" s="2"/>
      <c r="B208" s="392" t="s">
        <v>280</v>
      </c>
      <c r="C208" s="393">
        <v>83.565891472868216</v>
      </c>
      <c r="D208" s="394">
        <v>85.257301808066742</v>
      </c>
      <c r="E208" s="395">
        <v>93.150684931506845</v>
      </c>
      <c r="F208" s="398">
        <v>83</v>
      </c>
      <c r="G208" s="395">
        <v>73.523622047244103</v>
      </c>
      <c r="H208" s="395">
        <v>89.841183117479758</v>
      </c>
      <c r="I208" s="440">
        <f t="shared" si="11"/>
        <v>84.723113896194278</v>
      </c>
      <c r="J208" s="725" t="s">
        <v>540</v>
      </c>
    </row>
    <row r="209" spans="1:10">
      <c r="A209" s="2"/>
      <c r="B209" s="392" t="s">
        <v>107</v>
      </c>
      <c r="C209" s="393">
        <v>136.12403100775194</v>
      </c>
      <c r="D209" s="394">
        <v>129.48539638386646</v>
      </c>
      <c r="E209" s="395">
        <v>147.26027397260276</v>
      </c>
      <c r="F209" s="395">
        <v>129.84905660377356</v>
      </c>
      <c r="G209" s="395">
        <v>153.72047244094489</v>
      </c>
      <c r="H209" s="395">
        <v>133.9986506566666</v>
      </c>
      <c r="I209" s="440">
        <f t="shared" si="11"/>
        <v>138.40631351093438</v>
      </c>
      <c r="J209" s="725"/>
    </row>
    <row r="210" spans="1:10">
      <c r="A210" s="2"/>
      <c r="B210" s="392" t="s">
        <v>126</v>
      </c>
      <c r="C210" s="393">
        <v>126.20155038759691</v>
      </c>
      <c r="D210" s="394">
        <v>132.82336578581362</v>
      </c>
      <c r="E210" s="395">
        <v>152.56849315068493</v>
      </c>
      <c r="F210" s="395">
        <v>144.69811320754718</v>
      </c>
      <c r="G210" s="395">
        <v>172.57874015748033</v>
      </c>
      <c r="H210" s="395">
        <v>128.81237091213123</v>
      </c>
      <c r="I210" s="440">
        <f t="shared" si="11"/>
        <v>142.94710560020903</v>
      </c>
      <c r="J210" s="725"/>
    </row>
    <row r="211" spans="1:10">
      <c r="A211" s="2"/>
      <c r="B211" s="392" t="s">
        <v>415</v>
      </c>
      <c r="C211" s="393">
        <v>85.736434108527121</v>
      </c>
      <c r="D211" s="394">
        <v>94.853963838664811</v>
      </c>
      <c r="E211" s="395">
        <v>110.61643835616437</v>
      </c>
      <c r="F211" s="395">
        <v>80.660377358490564</v>
      </c>
      <c r="G211" s="395">
        <v>107.28346456692914</v>
      </c>
      <c r="H211" s="395">
        <v>99.14685077338892</v>
      </c>
      <c r="I211" s="440">
        <f t="shared" si="11"/>
        <v>96.382921500360837</v>
      </c>
      <c r="J211" s="725" t="s">
        <v>496</v>
      </c>
    </row>
    <row r="212" spans="1:10">
      <c r="A212" s="2"/>
      <c r="B212" s="396" t="s">
        <v>416</v>
      </c>
      <c r="C212" s="393">
        <v>122.63565891472868</v>
      </c>
      <c r="D212" s="394">
        <v>112.37830319888732</v>
      </c>
      <c r="E212" s="399">
        <v>115</v>
      </c>
      <c r="F212" s="395">
        <v>117.41509433962263</v>
      </c>
      <c r="G212" s="395">
        <v>122.40157480314961</v>
      </c>
      <c r="H212" s="395">
        <v>110.9567506488023</v>
      </c>
      <c r="I212" s="440">
        <f t="shared" si="11"/>
        <v>116.79789698419842</v>
      </c>
      <c r="J212" s="725" t="s">
        <v>496</v>
      </c>
    </row>
    <row r="213" spans="1:10">
      <c r="A213" s="2"/>
      <c r="B213" s="392" t="s">
        <v>281</v>
      </c>
      <c r="C213" s="393">
        <v>74.728682170542641</v>
      </c>
      <c r="D213" s="394">
        <v>100.55632823365785</v>
      </c>
      <c r="E213" s="395">
        <v>87.842465753424662</v>
      </c>
      <c r="F213" s="395">
        <v>73.169811320754718</v>
      </c>
      <c r="G213" s="395">
        <v>61.692913385826778</v>
      </c>
      <c r="H213" s="395">
        <v>108.24506723951669</v>
      </c>
      <c r="I213" s="440">
        <f t="shared" si="11"/>
        <v>84.37254468395389</v>
      </c>
      <c r="J213" s="725" t="s">
        <v>540</v>
      </c>
    </row>
    <row r="214" spans="1:10">
      <c r="A214" s="2"/>
      <c r="B214" s="392" t="s">
        <v>282</v>
      </c>
      <c r="C214" s="393">
        <v>91.472868217054256</v>
      </c>
      <c r="D214" s="394">
        <v>88.873435326842838</v>
      </c>
      <c r="E214" s="395">
        <v>82.020547945205479</v>
      </c>
      <c r="F214" s="395">
        <v>102.37735849056604</v>
      </c>
      <c r="G214" s="395">
        <v>71.240157480314963</v>
      </c>
      <c r="H214" s="395">
        <v>86.447874370340898</v>
      </c>
      <c r="I214" s="440">
        <f t="shared" si="11"/>
        <v>87.072040305054074</v>
      </c>
      <c r="J214" s="725" t="s">
        <v>540</v>
      </c>
    </row>
    <row r="215" spans="1:10">
      <c r="A215" s="2"/>
      <c r="B215" s="392" t="s">
        <v>144</v>
      </c>
      <c r="C215" s="393">
        <v>103.56589147286822</v>
      </c>
      <c r="D215" s="394">
        <v>110.15299026425592</v>
      </c>
      <c r="E215" s="395">
        <v>106.50684931506851</v>
      </c>
      <c r="F215" s="395">
        <v>113.16981132075472</v>
      </c>
      <c r="G215" s="395">
        <v>103.99606299212599</v>
      </c>
      <c r="H215" s="395">
        <v>103.04396955285409</v>
      </c>
      <c r="I215" s="440">
        <f t="shared" si="11"/>
        <v>106.73926248632124</v>
      </c>
      <c r="J215" s="725"/>
    </row>
    <row r="216" spans="1:10">
      <c r="A216" s="2"/>
      <c r="B216" s="396" t="s">
        <v>283</v>
      </c>
      <c r="C216" s="411">
        <v>77.578740157480311</v>
      </c>
      <c r="D216" s="411">
        <v>77.578740157480311</v>
      </c>
      <c r="E216" s="411">
        <v>77.578740157480311</v>
      </c>
      <c r="F216" s="411">
        <v>77.578740157480311</v>
      </c>
      <c r="G216" s="395">
        <v>77.578740157480311</v>
      </c>
      <c r="H216" s="395">
        <v>82.669299127893709</v>
      </c>
      <c r="I216" s="440">
        <f t="shared" si="11"/>
        <v>78.427166652549204</v>
      </c>
      <c r="J216" s="725" t="s">
        <v>540</v>
      </c>
    </row>
    <row r="217" spans="1:10">
      <c r="A217" s="2"/>
      <c r="B217" s="392" t="s">
        <v>284</v>
      </c>
      <c r="C217" s="393">
        <v>81.860465116279073</v>
      </c>
      <c r="D217" s="394">
        <v>86.648122392211391</v>
      </c>
      <c r="E217" s="395">
        <v>62.328767123287662</v>
      </c>
      <c r="F217" s="395">
        <v>91.811320754716974</v>
      </c>
      <c r="G217" s="395">
        <v>54.940944881889763</v>
      </c>
      <c r="H217" s="395">
        <v>68.310713206594372</v>
      </c>
      <c r="I217" s="440">
        <f t="shared" si="11"/>
        <v>74.316722245829865</v>
      </c>
      <c r="J217" s="725" t="s">
        <v>540</v>
      </c>
    </row>
    <row r="218" spans="1:10">
      <c r="A218" s="2"/>
      <c r="B218" s="396" t="s">
        <v>417</v>
      </c>
      <c r="C218" s="411">
        <v>121.41732283464567</v>
      </c>
      <c r="D218" s="411">
        <v>121.41732283464567</v>
      </c>
      <c r="E218" s="411">
        <v>121.41732283464567</v>
      </c>
      <c r="F218" s="411">
        <v>121.41732283464567</v>
      </c>
      <c r="G218" s="395">
        <v>121.41732283464567</v>
      </c>
      <c r="H218" s="395">
        <v>99.072761062752704</v>
      </c>
      <c r="I218" s="440">
        <f t="shared" si="11"/>
        <v>117.69322920599684</v>
      </c>
      <c r="J218" s="725" t="s">
        <v>497</v>
      </c>
    </row>
    <row r="219" spans="1:10">
      <c r="A219" s="2"/>
      <c r="B219" s="392" t="s">
        <v>418</v>
      </c>
      <c r="C219" s="393">
        <v>119.22480620155041</v>
      </c>
      <c r="D219" s="394">
        <v>97.913769123783041</v>
      </c>
      <c r="E219" s="395">
        <v>92.808219178082197</v>
      </c>
      <c r="F219" s="395">
        <v>88.754716981132077</v>
      </c>
      <c r="G219" s="395">
        <v>102.91338582677166</v>
      </c>
      <c r="H219" s="395">
        <v>110.15658177393115</v>
      </c>
      <c r="I219" s="440">
        <f t="shared" si="11"/>
        <v>101.9619131808751</v>
      </c>
      <c r="J219" s="725" t="s">
        <v>539</v>
      </c>
    </row>
    <row r="220" spans="1:10">
      <c r="A220" s="2"/>
      <c r="B220" s="392" t="s">
        <v>190</v>
      </c>
      <c r="C220" s="393">
        <v>93.023255813953483</v>
      </c>
      <c r="D220" s="394">
        <v>108.62308762169678</v>
      </c>
      <c r="E220" s="395">
        <v>103.76712328767124</v>
      </c>
      <c r="F220" s="395">
        <v>88.037735849056602</v>
      </c>
      <c r="G220" s="395">
        <v>116.12204724409449</v>
      </c>
      <c r="H220" s="395">
        <v>114.51305675934084</v>
      </c>
      <c r="I220" s="440">
        <f t="shared" si="11"/>
        <v>104.01438442930225</v>
      </c>
      <c r="J220" s="725"/>
    </row>
    <row r="221" spans="1:10">
      <c r="A221" s="2"/>
      <c r="B221" s="392" t="s">
        <v>146</v>
      </c>
      <c r="C221" s="393">
        <v>112.86821705426355</v>
      </c>
      <c r="D221" s="394">
        <v>105.5632823365786</v>
      </c>
      <c r="E221" s="395">
        <v>103.42465753424656</v>
      </c>
      <c r="F221" s="395">
        <v>84.528301886792448</v>
      </c>
      <c r="G221" s="395">
        <v>108.09055118110236</v>
      </c>
      <c r="H221" s="395">
        <v>100.28783231718673</v>
      </c>
      <c r="I221" s="440">
        <f t="shared" si="11"/>
        <v>102.46047371836171</v>
      </c>
      <c r="J221" s="725"/>
    </row>
    <row r="222" spans="1:10">
      <c r="A222" s="2"/>
      <c r="B222" s="392" t="s">
        <v>101</v>
      </c>
      <c r="C222" s="401">
        <v>99.294838857860341</v>
      </c>
      <c r="D222" s="394">
        <v>99.165507649513202</v>
      </c>
      <c r="E222" s="395">
        <v>65.753424657534239</v>
      </c>
      <c r="F222" s="395">
        <v>59.905660377358494</v>
      </c>
      <c r="G222" s="395">
        <v>88.720472440944889</v>
      </c>
      <c r="H222" s="395">
        <v>104.08122550176114</v>
      </c>
      <c r="I222" s="440">
        <f t="shared" si="11"/>
        <v>86.153521580828723</v>
      </c>
      <c r="J222" s="725"/>
    </row>
    <row r="223" spans="1:10">
      <c r="A223" s="2"/>
      <c r="B223" s="392" t="s">
        <v>285</v>
      </c>
      <c r="C223" s="393">
        <v>94.263565891472865</v>
      </c>
      <c r="D223" s="394">
        <v>85.674547983310148</v>
      </c>
      <c r="E223" s="395">
        <v>85.273972602739718</v>
      </c>
      <c r="F223" s="398">
        <v>81</v>
      </c>
      <c r="G223" s="395">
        <v>77.125984251968504</v>
      </c>
      <c r="H223" s="395">
        <v>85.292074884415882</v>
      </c>
      <c r="I223" s="440">
        <f t="shared" si="11"/>
        <v>84.771690935651193</v>
      </c>
      <c r="J223" s="725" t="s">
        <v>540</v>
      </c>
    </row>
    <row r="224" spans="1:10">
      <c r="A224" s="2"/>
      <c r="B224" s="392" t="s">
        <v>214</v>
      </c>
      <c r="C224" s="393">
        <v>110.38759689922482</v>
      </c>
      <c r="D224" s="394">
        <v>103.0598052851182</v>
      </c>
      <c r="E224" s="395">
        <v>99.657534246575352</v>
      </c>
      <c r="F224" s="395">
        <v>87.377358490566039</v>
      </c>
      <c r="G224" s="395">
        <v>96.476377952755911</v>
      </c>
      <c r="H224" s="395">
        <v>118.08418081200662</v>
      </c>
      <c r="I224" s="440">
        <f t="shared" si="11"/>
        <v>102.50714228104117</v>
      </c>
      <c r="J224" s="725"/>
    </row>
    <row r="225" spans="1:10">
      <c r="A225" s="2"/>
      <c r="B225" s="396" t="s">
        <v>43</v>
      </c>
      <c r="C225" s="393">
        <v>113.48837209302327</v>
      </c>
      <c r="D225" s="394">
        <v>89.012517385257297</v>
      </c>
      <c r="E225" s="395">
        <v>69.691780821917817</v>
      </c>
      <c r="F225" s="395">
        <v>96.056603773584897</v>
      </c>
      <c r="G225" s="395">
        <v>143.52362204724409</v>
      </c>
      <c r="H225" s="395">
        <v>102.76242865243643</v>
      </c>
      <c r="I225" s="440">
        <f t="shared" si="11"/>
        <v>102.42255412891063</v>
      </c>
      <c r="J225" s="725" t="s">
        <v>539</v>
      </c>
    </row>
    <row r="226" spans="1:10">
      <c r="A226" s="2"/>
      <c r="B226" s="392" t="s">
        <v>109</v>
      </c>
      <c r="C226" s="393">
        <v>132.71317829457362</v>
      </c>
      <c r="D226" s="394">
        <v>120.02781641168288</v>
      </c>
      <c r="E226" s="395">
        <v>127.05479452054796</v>
      </c>
      <c r="F226" s="395">
        <v>129.84905660377356</v>
      </c>
      <c r="G226" s="395">
        <v>152.26377952755905</v>
      </c>
      <c r="H226" s="395">
        <v>129.47917830785718</v>
      </c>
      <c r="I226" s="440">
        <f t="shared" si="11"/>
        <v>131.89796727766569</v>
      </c>
      <c r="J226" s="725"/>
    </row>
    <row r="227" spans="1:10">
      <c r="A227" s="2"/>
      <c r="B227" s="396" t="s">
        <v>49</v>
      </c>
      <c r="C227" s="393">
        <v>121.70542635658914</v>
      </c>
      <c r="D227" s="394">
        <v>112.65646731571626</v>
      </c>
      <c r="E227" s="395">
        <v>108.73287671232876</v>
      </c>
      <c r="F227" s="395">
        <v>106.77358490566039</v>
      </c>
      <c r="G227" s="395">
        <v>132.91338582677164</v>
      </c>
      <c r="H227" s="395">
        <v>125.53760570201031</v>
      </c>
      <c r="I227" s="440">
        <f t="shared" si="11"/>
        <v>118.05322446984609</v>
      </c>
      <c r="J227" s="725" t="s">
        <v>538</v>
      </c>
    </row>
    <row r="228" spans="1:10">
      <c r="A228" s="2"/>
      <c r="B228" s="392" t="s">
        <v>194</v>
      </c>
      <c r="C228" s="411">
        <v>114.46453407510431</v>
      </c>
      <c r="D228" s="394">
        <v>114.46453407510431</v>
      </c>
      <c r="E228" s="395">
        <v>101.19863013698631</v>
      </c>
      <c r="F228" s="395">
        <v>107.66037735849056</v>
      </c>
      <c r="G228" s="395">
        <v>105.53149606299212</v>
      </c>
      <c r="H228" s="395">
        <v>109.62313585735038</v>
      </c>
      <c r="I228" s="440">
        <f t="shared" si="11"/>
        <v>108.82378459433799</v>
      </c>
      <c r="J228" s="725"/>
    </row>
    <row r="229" spans="1:10">
      <c r="A229" s="2"/>
      <c r="B229" s="392" t="s">
        <v>196</v>
      </c>
      <c r="C229" s="393">
        <v>81.085271317829452</v>
      </c>
      <c r="D229" s="394">
        <v>90.403337969401946</v>
      </c>
      <c r="E229" s="395">
        <v>72.43150684931507</v>
      </c>
      <c r="F229" s="395">
        <v>60.830188679245289</v>
      </c>
      <c r="G229" s="395">
        <v>85.098425196850386</v>
      </c>
      <c r="H229" s="395">
        <v>94.345837524161908</v>
      </c>
      <c r="I229" s="440">
        <f t="shared" si="11"/>
        <v>80.699094589467336</v>
      </c>
      <c r="J229" s="725"/>
    </row>
    <row r="230" spans="1:10">
      <c r="A230" s="2"/>
      <c r="B230" s="396" t="s">
        <v>419</v>
      </c>
      <c r="C230" s="411">
        <v>90.314960629921273</v>
      </c>
      <c r="D230" s="411">
        <v>90.314960629921273</v>
      </c>
      <c r="E230" s="411">
        <v>90.314960629921273</v>
      </c>
      <c r="F230" s="411">
        <v>90.314960629921273</v>
      </c>
      <c r="G230" s="395">
        <v>90.314960629921273</v>
      </c>
      <c r="H230" s="395">
        <v>85.558797842706269</v>
      </c>
      <c r="I230" s="440">
        <f t="shared" si="11"/>
        <v>89.522266832052125</v>
      </c>
      <c r="J230" s="725" t="s">
        <v>496</v>
      </c>
    </row>
    <row r="231" spans="1:10">
      <c r="A231" s="2"/>
      <c r="B231" s="392" t="s">
        <v>115</v>
      </c>
      <c r="C231" s="393">
        <v>114.88372093023256</v>
      </c>
      <c r="D231" s="394">
        <v>111.26564673157162</v>
      </c>
      <c r="E231" s="395">
        <v>107.7054794520548</v>
      </c>
      <c r="F231" s="395">
        <v>104.94339622641509</v>
      </c>
      <c r="G231" s="395">
        <v>113.77952755905511</v>
      </c>
      <c r="H231" s="395">
        <v>112.95717283598023</v>
      </c>
      <c r="I231" s="440">
        <f t="shared" si="11"/>
        <v>110.92249062255156</v>
      </c>
      <c r="J231" s="725"/>
    </row>
    <row r="232" spans="1:10">
      <c r="A232" s="2"/>
      <c r="B232" s="392" t="s">
        <v>220</v>
      </c>
      <c r="C232" s="393">
        <v>84.186046511627893</v>
      </c>
      <c r="D232" s="394">
        <v>102.7816411682893</v>
      </c>
      <c r="E232" s="395">
        <v>101.02739726027397</v>
      </c>
      <c r="F232" s="395">
        <v>95.547169811320757</v>
      </c>
      <c r="G232" s="395">
        <v>75.137795275590562</v>
      </c>
      <c r="H232" s="395">
        <v>86.68496144437681</v>
      </c>
      <c r="I232" s="440">
        <f t="shared" si="11"/>
        <v>90.89416857857988</v>
      </c>
      <c r="J232" s="725"/>
    </row>
    <row r="233" spans="1:10">
      <c r="A233" s="2"/>
      <c r="B233" s="392" t="s">
        <v>286</v>
      </c>
      <c r="C233" s="393">
        <v>70.077519379844972</v>
      </c>
      <c r="D233" s="394">
        <v>69.123783031988879</v>
      </c>
      <c r="E233" s="395">
        <v>82.705479452054789</v>
      </c>
      <c r="F233" s="395">
        <v>66.962264150943398</v>
      </c>
      <c r="G233" s="395">
        <v>59.370078740157481</v>
      </c>
      <c r="H233" s="395">
        <v>73.778533851547365</v>
      </c>
      <c r="I233" s="440">
        <f t="shared" si="11"/>
        <v>70.336276434422828</v>
      </c>
      <c r="J233" s="725" t="s">
        <v>540</v>
      </c>
    </row>
    <row r="234" spans="1:10">
      <c r="A234" s="2"/>
      <c r="B234" s="392" t="s">
        <v>287</v>
      </c>
      <c r="C234" s="393">
        <v>84.341085271317823</v>
      </c>
      <c r="D234" s="394">
        <v>76.63421418636996</v>
      </c>
      <c r="E234" s="395">
        <v>80.479452054794521</v>
      </c>
      <c r="F234" s="395">
        <v>104.8301886792453</v>
      </c>
      <c r="G234" s="395">
        <v>82.125984251968504</v>
      </c>
      <c r="H234" s="395">
        <v>97.887325692573199</v>
      </c>
      <c r="I234" s="440">
        <f t="shared" si="11"/>
        <v>87.716375022711546</v>
      </c>
      <c r="J234" s="725" t="s">
        <v>540</v>
      </c>
    </row>
    <row r="235" spans="1:10">
      <c r="A235" s="2"/>
      <c r="B235" s="392" t="s">
        <v>288</v>
      </c>
      <c r="C235" s="393">
        <v>97.674418604651152</v>
      </c>
      <c r="D235" s="394">
        <v>96.383866481223919</v>
      </c>
      <c r="E235" s="395">
        <v>81.849315068493141</v>
      </c>
      <c r="F235" s="395">
        <v>99.547169811320742</v>
      </c>
      <c r="G235" s="395">
        <v>97.519685039370088</v>
      </c>
      <c r="H235" s="395">
        <v>87.7963071039201</v>
      </c>
      <c r="I235" s="440">
        <f t="shared" si="11"/>
        <v>93.461793684829843</v>
      </c>
      <c r="J235" s="725" t="s">
        <v>540</v>
      </c>
    </row>
    <row r="236" spans="1:10">
      <c r="A236" s="2"/>
      <c r="B236" s="2"/>
      <c r="C236" s="2"/>
      <c r="D236" s="2"/>
      <c r="E236" s="2"/>
      <c r="F236" s="2"/>
      <c r="G236" s="2"/>
      <c r="H236" s="2"/>
      <c r="I236" s="2"/>
      <c r="J236" s="2"/>
    </row>
    <row r="237" spans="1:10">
      <c r="A237" s="2"/>
      <c r="J237" s="2"/>
    </row>
    <row r="238" spans="1:10">
      <c r="A238" s="2"/>
      <c r="B238" s="2"/>
      <c r="C238" s="2"/>
      <c r="D238" s="2"/>
      <c r="E238" s="2"/>
      <c r="F238" s="2"/>
      <c r="G238" s="2"/>
      <c r="H238" s="2"/>
      <c r="I238" s="2"/>
      <c r="J238" s="2"/>
    </row>
    <row r="239" spans="1:10">
      <c r="A239" s="2"/>
      <c r="B239" s="2"/>
      <c r="C239" s="2"/>
      <c r="D239" s="2"/>
      <c r="E239" s="2"/>
      <c r="F239" s="2"/>
      <c r="G239" s="2"/>
      <c r="H239" s="2"/>
      <c r="I239" s="2"/>
      <c r="J239" s="2"/>
    </row>
    <row r="240" spans="1:10">
      <c r="A240" s="2"/>
      <c r="B240" s="2"/>
      <c r="C240" s="2"/>
      <c r="D240" s="2"/>
      <c r="E240" s="2"/>
      <c r="F240" s="2"/>
      <c r="G240" s="2"/>
      <c r="H240" s="2"/>
      <c r="I240" s="2"/>
      <c r="J240" s="2"/>
    </row>
    <row r="241" spans="1:10">
      <c r="A241" s="2"/>
      <c r="J241" s="2"/>
    </row>
    <row r="242" spans="1:10">
      <c r="A242" s="2"/>
      <c r="B242" s="2"/>
      <c r="C242" s="2"/>
      <c r="D242" s="2"/>
      <c r="E242" s="2"/>
      <c r="F242" s="2"/>
      <c r="G242" s="2"/>
      <c r="H242" s="2"/>
      <c r="I242" s="2"/>
      <c r="J242" s="2"/>
    </row>
    <row r="243" spans="1:10">
      <c r="A243" s="2"/>
      <c r="B243" s="2"/>
      <c r="C243" s="2"/>
      <c r="D243" s="2"/>
      <c r="E243" s="2"/>
      <c r="F243" s="2"/>
      <c r="G243" s="2"/>
      <c r="H243" s="2"/>
      <c r="I243" s="2"/>
      <c r="J243" s="2"/>
    </row>
  </sheetData>
  <autoFilter ref="B35:J49"/>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40"/>
  <sheetViews>
    <sheetView workbookViewId="0">
      <selection activeCell="A2" sqref="A2:H2"/>
    </sheetView>
  </sheetViews>
  <sheetFormatPr defaultRowHeight="15"/>
  <cols>
    <col min="1" max="1" width="7.140625" customWidth="1"/>
    <col min="2" max="2" width="21" customWidth="1"/>
    <col min="10" max="10" width="15" customWidth="1"/>
  </cols>
  <sheetData>
    <row r="1" spans="1:18">
      <c r="A1" s="44" t="s">
        <v>0</v>
      </c>
      <c r="B1" s="2"/>
      <c r="C1" s="2"/>
      <c r="D1" s="2"/>
      <c r="E1" s="2"/>
      <c r="F1" s="2"/>
      <c r="G1" s="2"/>
      <c r="H1" s="2"/>
      <c r="I1" s="2"/>
      <c r="J1" s="2"/>
      <c r="K1" s="2"/>
      <c r="L1" s="2"/>
      <c r="M1" s="2"/>
      <c r="N1" s="2"/>
      <c r="O1" s="2"/>
      <c r="P1" s="2"/>
      <c r="Q1" s="2"/>
      <c r="R1" s="2"/>
    </row>
    <row r="2" spans="1:18" ht="15.75">
      <c r="A2" s="47" t="s">
        <v>444</v>
      </c>
      <c r="B2" s="70"/>
      <c r="C2" s="70"/>
      <c r="D2" s="70"/>
      <c r="E2" s="70"/>
      <c r="F2" s="2"/>
      <c r="G2" s="2"/>
      <c r="H2" s="2"/>
      <c r="I2" s="2"/>
      <c r="J2" s="71"/>
      <c r="K2" s="2"/>
      <c r="L2" s="2"/>
      <c r="M2" s="2"/>
      <c r="N2" s="2"/>
      <c r="O2" s="2"/>
      <c r="P2" s="2"/>
      <c r="Q2" s="2"/>
      <c r="R2" s="2"/>
    </row>
    <row r="3" spans="1:18">
      <c r="A3" s="420" t="s">
        <v>311</v>
      </c>
      <c r="B3" s="2"/>
      <c r="C3" s="2"/>
      <c r="D3" s="2"/>
      <c r="E3" s="2"/>
      <c r="F3" s="421"/>
      <c r="G3" s="2"/>
      <c r="H3" s="2"/>
      <c r="I3" s="2"/>
      <c r="J3" s="2"/>
      <c r="K3" s="2"/>
      <c r="L3" s="2"/>
      <c r="M3" s="2"/>
      <c r="N3" s="2"/>
      <c r="O3" s="2"/>
      <c r="P3" s="2"/>
      <c r="Q3" s="2"/>
      <c r="R3" s="2"/>
    </row>
    <row r="4" spans="1:18">
      <c r="A4" s="2"/>
      <c r="B4" s="2"/>
      <c r="C4" s="2"/>
      <c r="D4" s="390"/>
      <c r="E4" s="2"/>
      <c r="F4" s="2"/>
      <c r="G4" s="2"/>
      <c r="H4" s="2"/>
      <c r="I4" s="2"/>
      <c r="J4" s="2"/>
      <c r="K4" s="2"/>
      <c r="L4" s="2"/>
      <c r="M4" s="2"/>
      <c r="N4" s="2"/>
      <c r="O4" s="2"/>
      <c r="P4" s="2"/>
      <c r="Q4" s="2"/>
      <c r="R4" s="2"/>
    </row>
    <row r="5" spans="1:18">
      <c r="A5" s="2"/>
      <c r="B5" s="2"/>
      <c r="C5" s="2"/>
      <c r="D5" s="2"/>
      <c r="E5" s="2"/>
      <c r="F5" s="2"/>
      <c r="G5" s="2"/>
      <c r="H5" s="2"/>
      <c r="I5" s="2"/>
      <c r="J5" s="2"/>
      <c r="K5" s="2"/>
      <c r="L5" s="2"/>
      <c r="M5" s="2"/>
      <c r="N5" s="2"/>
      <c r="O5" s="2"/>
      <c r="P5" s="2"/>
      <c r="Q5" s="2"/>
      <c r="R5" s="2"/>
    </row>
    <row r="6" spans="1:18">
      <c r="A6" s="2"/>
      <c r="B6" s="2"/>
      <c r="C6" s="2"/>
      <c r="D6" s="2"/>
      <c r="E6" s="2"/>
      <c r="F6" s="2"/>
      <c r="G6" s="2"/>
      <c r="H6" s="2"/>
      <c r="I6" s="2"/>
      <c r="J6" s="2"/>
      <c r="K6" s="2"/>
      <c r="L6" s="2"/>
      <c r="M6" s="2"/>
      <c r="N6" s="2"/>
      <c r="O6" s="2"/>
      <c r="P6" s="2"/>
      <c r="Q6" s="2"/>
      <c r="R6" s="2"/>
    </row>
    <row r="7" spans="1:18">
      <c r="A7" s="2"/>
      <c r="B7" s="2"/>
      <c r="C7" s="2"/>
      <c r="D7" s="2"/>
      <c r="E7" s="2"/>
      <c r="F7" s="2"/>
      <c r="G7" s="2"/>
      <c r="H7" s="2"/>
      <c r="I7" s="2"/>
      <c r="J7" s="2"/>
      <c r="K7" s="2"/>
      <c r="L7" s="2"/>
      <c r="M7" s="2"/>
      <c r="N7" s="2"/>
      <c r="O7" s="2"/>
      <c r="P7" s="2"/>
      <c r="Q7" s="2"/>
      <c r="R7" s="2"/>
    </row>
    <row r="8" spans="1:18">
      <c r="A8" s="2"/>
      <c r="B8" s="2"/>
      <c r="C8" s="2"/>
      <c r="D8" s="2"/>
      <c r="E8" s="2"/>
      <c r="F8" s="2"/>
      <c r="G8" s="2"/>
      <c r="H8" s="2"/>
      <c r="I8" s="2"/>
      <c r="J8" s="2"/>
      <c r="K8" s="2"/>
      <c r="L8" s="2"/>
      <c r="M8" s="2"/>
      <c r="N8" s="2"/>
      <c r="O8" s="2"/>
      <c r="P8" s="2"/>
      <c r="Q8" s="2"/>
      <c r="R8" s="2"/>
    </row>
    <row r="9" spans="1:18">
      <c r="A9" s="2"/>
      <c r="B9" s="2"/>
      <c r="C9" s="2"/>
      <c r="D9" s="2"/>
      <c r="E9" s="2"/>
      <c r="F9" s="2"/>
      <c r="G9" s="2"/>
      <c r="H9" s="2"/>
      <c r="I9" s="2"/>
      <c r="J9" s="2"/>
      <c r="K9" s="2"/>
      <c r="L9" s="2"/>
      <c r="M9" s="2"/>
      <c r="N9" s="2"/>
      <c r="O9" s="2"/>
      <c r="P9" s="2"/>
      <c r="Q9" s="2"/>
      <c r="R9" s="2"/>
    </row>
    <row r="10" spans="1:18">
      <c r="A10" s="2"/>
      <c r="B10" s="2"/>
      <c r="C10" s="2"/>
      <c r="D10" s="2"/>
      <c r="E10" s="2"/>
      <c r="F10" s="2"/>
      <c r="G10" s="2"/>
      <c r="H10" s="2"/>
      <c r="I10" s="2"/>
      <c r="J10" s="2"/>
      <c r="K10" s="2"/>
      <c r="L10" s="2"/>
      <c r="M10" s="2"/>
      <c r="N10" s="2"/>
      <c r="O10" s="2"/>
      <c r="P10" s="2"/>
      <c r="Q10" s="2"/>
      <c r="R10" s="2"/>
    </row>
    <row r="11" spans="1:18">
      <c r="A11" s="2"/>
      <c r="B11" s="2"/>
      <c r="C11" s="2"/>
      <c r="D11" s="2"/>
      <c r="E11" s="2"/>
      <c r="F11" s="2"/>
      <c r="G11" s="2"/>
      <c r="H11" s="2"/>
      <c r="I11" s="2"/>
      <c r="J11" s="2"/>
      <c r="K11" s="2"/>
      <c r="L11" s="2"/>
      <c r="M11" s="2"/>
      <c r="N11" s="2"/>
      <c r="O11" s="2"/>
      <c r="P11" s="2"/>
      <c r="Q11" s="2"/>
      <c r="R11" s="2"/>
    </row>
    <row r="12" spans="1:18">
      <c r="A12" s="2"/>
      <c r="B12" s="2"/>
      <c r="C12" s="2"/>
      <c r="D12" s="2"/>
      <c r="E12" s="2"/>
      <c r="F12" s="2"/>
      <c r="G12" s="2"/>
      <c r="H12" s="2"/>
      <c r="I12" s="2"/>
      <c r="J12" s="2"/>
      <c r="K12" s="2"/>
      <c r="L12" s="2"/>
      <c r="M12" s="2"/>
      <c r="N12" s="2"/>
      <c r="O12" s="2"/>
      <c r="P12" s="2"/>
      <c r="Q12" s="2"/>
      <c r="R12" s="2"/>
    </row>
    <row r="13" spans="1:18">
      <c r="A13" s="2"/>
      <c r="B13" s="2"/>
      <c r="C13" s="2"/>
      <c r="D13" s="2"/>
      <c r="E13" s="2"/>
      <c r="F13" s="2"/>
      <c r="G13" s="2"/>
      <c r="H13" s="2"/>
      <c r="I13" s="2"/>
      <c r="J13" s="2"/>
      <c r="K13" s="2"/>
      <c r="L13" s="2"/>
      <c r="M13" s="2"/>
      <c r="N13" s="2"/>
      <c r="O13" s="2"/>
      <c r="P13" s="2"/>
      <c r="Q13" s="2"/>
      <c r="R13" s="2"/>
    </row>
    <row r="14" spans="1:18">
      <c r="A14" s="2"/>
      <c r="B14" s="2"/>
      <c r="C14" s="2"/>
      <c r="D14" s="2"/>
      <c r="E14" s="2"/>
      <c r="F14" s="2"/>
      <c r="G14" s="2"/>
      <c r="H14" s="2"/>
      <c r="I14" s="2"/>
      <c r="J14" s="2"/>
      <c r="K14" s="2"/>
      <c r="L14" s="2"/>
      <c r="M14" s="2"/>
      <c r="N14" s="2"/>
      <c r="O14" s="2"/>
      <c r="P14" s="2"/>
      <c r="Q14" s="2"/>
      <c r="R14" s="2"/>
    </row>
    <row r="15" spans="1:18">
      <c r="A15" s="2"/>
      <c r="B15" s="2"/>
      <c r="C15" s="2"/>
      <c r="D15" s="2"/>
      <c r="E15" s="2"/>
      <c r="F15" s="2"/>
      <c r="G15" s="2"/>
      <c r="H15" s="2"/>
      <c r="I15" s="2"/>
      <c r="J15" s="2"/>
      <c r="K15" s="2"/>
      <c r="L15" s="2"/>
      <c r="M15" s="2"/>
      <c r="N15" s="2"/>
      <c r="O15" s="2"/>
      <c r="P15" s="2"/>
      <c r="Q15" s="2"/>
      <c r="R15" s="2"/>
    </row>
    <row r="16" spans="1:18">
      <c r="A16" s="2"/>
      <c r="B16" s="2"/>
      <c r="C16" s="2"/>
      <c r="D16" s="2"/>
      <c r="E16" s="2"/>
      <c r="F16" s="2"/>
      <c r="G16" s="2"/>
      <c r="H16" s="2"/>
      <c r="I16" s="2"/>
      <c r="J16" s="2"/>
      <c r="K16" s="81"/>
      <c r="L16" s="81"/>
      <c r="M16" s="81"/>
      <c r="N16" s="81"/>
      <c r="O16" s="81"/>
      <c r="P16" s="81"/>
      <c r="Q16" s="81"/>
      <c r="R16" s="81"/>
    </row>
    <row r="17" spans="1:19">
      <c r="A17" s="2"/>
      <c r="B17" s="2"/>
      <c r="C17" s="2"/>
      <c r="D17" s="2"/>
      <c r="E17" s="2"/>
      <c r="F17" s="2"/>
      <c r="G17" s="2"/>
      <c r="H17" s="2"/>
      <c r="I17" s="2"/>
      <c r="J17" s="2"/>
      <c r="K17" s="82"/>
      <c r="L17" s="424" t="s">
        <v>434</v>
      </c>
      <c r="M17" s="424" t="s">
        <v>435</v>
      </c>
      <c r="N17" s="424" t="s">
        <v>436</v>
      </c>
      <c r="O17" s="424" t="s">
        <v>437</v>
      </c>
      <c r="P17" s="424" t="s">
        <v>438</v>
      </c>
      <c r="Q17" s="424" t="s">
        <v>439</v>
      </c>
      <c r="R17" s="424" t="s">
        <v>440</v>
      </c>
      <c r="S17" s="426"/>
    </row>
    <row r="18" spans="1:19">
      <c r="A18" s="2"/>
      <c r="B18" s="2"/>
      <c r="C18" s="2"/>
      <c r="D18" s="2"/>
      <c r="E18" s="2"/>
      <c r="F18" s="2"/>
      <c r="G18" s="2"/>
      <c r="H18" s="2"/>
      <c r="I18" s="2"/>
      <c r="J18" s="2"/>
      <c r="K18" s="82" t="str">
        <f t="shared" ref="K18:P20" si="0">B29</f>
        <v>Bolivia</v>
      </c>
      <c r="L18" s="425">
        <f t="shared" si="0"/>
        <v>80</v>
      </c>
      <c r="M18" s="425">
        <f t="shared" si="0"/>
        <v>115</v>
      </c>
      <c r="N18" s="425">
        <f t="shared" si="0"/>
        <v>137</v>
      </c>
      <c r="O18" s="425">
        <f t="shared" si="0"/>
        <v>141</v>
      </c>
      <c r="P18" s="425">
        <f t="shared" si="0"/>
        <v>134</v>
      </c>
      <c r="Q18" s="425">
        <f>H29</f>
        <v>161.89182514201036</v>
      </c>
      <c r="R18" s="425"/>
      <c r="S18" s="426"/>
    </row>
    <row r="19" spans="1:19">
      <c r="A19" s="2"/>
      <c r="B19" s="2"/>
      <c r="C19" s="2"/>
      <c r="D19" s="2"/>
      <c r="E19" s="2"/>
      <c r="F19" s="2"/>
      <c r="G19" s="2"/>
      <c r="H19" s="2"/>
      <c r="I19" s="2"/>
      <c r="J19" s="2"/>
      <c r="K19" s="82" t="str">
        <f t="shared" si="0"/>
        <v>Albania</v>
      </c>
      <c r="L19" s="425">
        <f t="shared" si="0"/>
        <v>69</v>
      </c>
      <c r="M19" s="425">
        <f t="shared" si="0"/>
        <v>73</v>
      </c>
      <c r="N19" s="425">
        <f t="shared" si="0"/>
        <v>71</v>
      </c>
      <c r="O19" s="425">
        <f t="shared" si="0"/>
        <v>69</v>
      </c>
      <c r="P19" s="425">
        <f t="shared" si="0"/>
        <v>77</v>
      </c>
      <c r="Q19" s="425">
        <f>H30</f>
        <v>93.615707582119029</v>
      </c>
      <c r="R19" s="425"/>
      <c r="S19" s="426"/>
    </row>
    <row r="20" spans="1:19">
      <c r="A20" s="2"/>
      <c r="B20" s="2"/>
      <c r="C20" s="2"/>
      <c r="D20" s="2"/>
      <c r="E20" s="2"/>
      <c r="F20" s="2"/>
      <c r="G20" s="2"/>
      <c r="H20" s="2"/>
      <c r="I20" s="2"/>
      <c r="J20" s="2"/>
      <c r="K20" s="82" t="str">
        <f t="shared" si="0"/>
        <v>Algeria</v>
      </c>
      <c r="L20" s="425">
        <f t="shared" si="0"/>
        <v>63</v>
      </c>
      <c r="M20" s="425">
        <f t="shared" si="0"/>
        <v>67</v>
      </c>
      <c r="N20" s="425">
        <f t="shared" si="0"/>
        <v>59</v>
      </c>
      <c r="O20" s="425">
        <f t="shared" si="0"/>
        <v>64</v>
      </c>
      <c r="P20" s="425">
        <f t="shared" si="0"/>
        <v>73</v>
      </c>
      <c r="Q20" s="425">
        <f>H31</f>
        <v>68.276117559891333</v>
      </c>
      <c r="R20" s="425"/>
      <c r="S20" s="426"/>
    </row>
    <row r="21" spans="1:19">
      <c r="A21" s="2"/>
      <c r="B21" s="2"/>
      <c r="C21" s="2"/>
      <c r="D21" s="2"/>
      <c r="E21" s="2"/>
      <c r="F21" s="2"/>
      <c r="G21" s="2"/>
      <c r="H21" s="2"/>
      <c r="I21" s="2"/>
      <c r="J21" s="2"/>
      <c r="K21" s="82" t="str">
        <f t="shared" ref="K21:P21" si="1">B28</f>
        <v>(average country)</v>
      </c>
      <c r="L21" s="425">
        <f t="shared" si="1"/>
        <v>100</v>
      </c>
      <c r="M21" s="425">
        <f t="shared" si="1"/>
        <v>100</v>
      </c>
      <c r="N21" s="425">
        <f t="shared" si="1"/>
        <v>100</v>
      </c>
      <c r="O21" s="425">
        <f t="shared" si="1"/>
        <v>100</v>
      </c>
      <c r="P21" s="425">
        <f t="shared" si="1"/>
        <v>100</v>
      </c>
      <c r="Q21" s="425">
        <v>100</v>
      </c>
      <c r="R21" s="425"/>
      <c r="S21" s="426"/>
    </row>
    <row r="22" spans="1:19">
      <c r="A22" s="2"/>
      <c r="B22" s="2"/>
      <c r="C22" s="2"/>
      <c r="D22" s="2"/>
      <c r="E22" s="2"/>
      <c r="F22" s="2"/>
      <c r="G22" s="2"/>
      <c r="H22" s="2"/>
      <c r="I22" s="2"/>
      <c r="J22" s="2"/>
      <c r="K22" s="81"/>
      <c r="L22" s="81"/>
      <c r="M22" s="81"/>
      <c r="N22" s="81"/>
      <c r="O22" s="81"/>
      <c r="P22" s="81"/>
      <c r="Q22" s="81"/>
      <c r="R22" s="81"/>
    </row>
    <row r="23" spans="1:19">
      <c r="A23" s="2"/>
      <c r="B23" s="2"/>
      <c r="C23" s="2"/>
      <c r="D23" s="2"/>
      <c r="E23" s="2"/>
      <c r="F23" s="2"/>
      <c r="G23" s="2"/>
      <c r="H23" s="2"/>
      <c r="I23" s="2"/>
      <c r="J23" s="2"/>
      <c r="K23" s="81"/>
      <c r="L23" s="81"/>
      <c r="M23" s="81"/>
      <c r="N23" s="81"/>
      <c r="O23" s="81"/>
      <c r="P23" s="81"/>
      <c r="Q23" s="81"/>
      <c r="R23" s="81"/>
    </row>
    <row r="24" spans="1:19">
      <c r="A24" s="2"/>
      <c r="B24" s="2"/>
      <c r="C24" s="2"/>
      <c r="D24" s="2"/>
      <c r="E24" s="2"/>
      <c r="F24" s="2"/>
      <c r="G24" s="2"/>
      <c r="H24" s="2"/>
      <c r="I24" s="2"/>
      <c r="J24" s="2"/>
      <c r="K24" s="81"/>
      <c r="L24" s="81"/>
      <c r="M24" s="81"/>
      <c r="N24" s="81"/>
      <c r="O24" s="81"/>
      <c r="P24" s="81"/>
      <c r="Q24" s="81"/>
      <c r="R24" s="81"/>
    </row>
    <row r="25" spans="1:19">
      <c r="A25" s="2"/>
      <c r="B25" s="2"/>
      <c r="C25" s="2"/>
      <c r="D25" s="2"/>
      <c r="E25" s="2"/>
      <c r="F25" s="2"/>
      <c r="G25" s="2"/>
      <c r="H25" s="2"/>
      <c r="I25" s="2"/>
      <c r="J25" s="2"/>
      <c r="K25" s="2"/>
      <c r="L25" s="2"/>
      <c r="M25" s="2"/>
      <c r="N25" s="2"/>
      <c r="O25" s="2"/>
      <c r="P25" s="2"/>
      <c r="Q25" s="2"/>
      <c r="R25" s="2"/>
    </row>
    <row r="26" spans="1:19">
      <c r="A26" s="2"/>
      <c r="B26" s="2"/>
      <c r="C26" s="2"/>
      <c r="D26" s="2"/>
      <c r="E26" s="2"/>
      <c r="F26" s="2"/>
      <c r="G26" s="2"/>
      <c r="H26" s="2"/>
      <c r="I26" s="2"/>
      <c r="J26" s="2"/>
      <c r="K26" s="2"/>
      <c r="L26" s="2"/>
      <c r="M26" s="2"/>
      <c r="N26" s="2"/>
      <c r="O26" s="2"/>
      <c r="P26" s="2"/>
      <c r="Q26" s="2"/>
      <c r="R26" s="2"/>
    </row>
    <row r="27" spans="1:19">
      <c r="A27" s="2"/>
      <c r="B27" s="441" t="s">
        <v>427</v>
      </c>
      <c r="C27" s="436" t="s">
        <v>434</v>
      </c>
      <c r="D27" s="436" t="s">
        <v>435</v>
      </c>
      <c r="E27" s="436" t="s">
        <v>436</v>
      </c>
      <c r="F27" s="436" t="s">
        <v>441</v>
      </c>
      <c r="G27" s="436" t="s">
        <v>438</v>
      </c>
      <c r="H27" s="436" t="s">
        <v>439</v>
      </c>
      <c r="I27" s="436" t="s">
        <v>428</v>
      </c>
      <c r="J27" s="2"/>
      <c r="K27" s="2"/>
      <c r="L27" s="266"/>
      <c r="M27" s="2"/>
      <c r="N27" s="2"/>
      <c r="O27" s="2"/>
      <c r="P27" s="2"/>
      <c r="Q27" s="2"/>
      <c r="R27" s="2"/>
    </row>
    <row r="28" spans="1:19">
      <c r="A28" s="391">
        <v>100</v>
      </c>
      <c r="B28" s="412" t="s">
        <v>429</v>
      </c>
      <c r="C28" s="442">
        <v>100</v>
      </c>
      <c r="D28" s="442">
        <v>100</v>
      </c>
      <c r="E28" s="442">
        <v>100</v>
      </c>
      <c r="F28" s="442">
        <v>100</v>
      </c>
      <c r="G28" s="442">
        <v>100</v>
      </c>
      <c r="H28" s="442">
        <v>100</v>
      </c>
      <c r="I28" s="443">
        <f>SUM(C28:H28)/6</f>
        <v>100</v>
      </c>
      <c r="J28" s="2"/>
      <c r="K28" s="2"/>
      <c r="L28" s="2"/>
      <c r="M28" s="2"/>
      <c r="N28" s="2"/>
      <c r="O28" s="2"/>
      <c r="P28" s="2"/>
      <c r="Q28" s="2"/>
      <c r="R28" s="2"/>
    </row>
    <row r="29" spans="1:19">
      <c r="A29" s="387" t="s">
        <v>292</v>
      </c>
      <c r="B29" s="392" t="s">
        <v>204</v>
      </c>
      <c r="C29" s="268">
        <v>80</v>
      </c>
      <c r="D29" s="268">
        <v>115</v>
      </c>
      <c r="E29" s="268">
        <v>137</v>
      </c>
      <c r="F29" s="268">
        <v>141</v>
      </c>
      <c r="G29" s="428">
        <v>134</v>
      </c>
      <c r="H29" s="268">
        <v>161.89182514201036</v>
      </c>
      <c r="I29" s="440">
        <f t="shared" ref="I29" si="2">SUM(C29:H29)/6</f>
        <v>128.14863752366838</v>
      </c>
      <c r="J29" s="2"/>
      <c r="K29" s="2"/>
      <c r="L29" s="2"/>
      <c r="M29" s="2"/>
      <c r="N29" s="2"/>
      <c r="O29" s="2"/>
      <c r="P29" s="2"/>
      <c r="Q29" s="2"/>
      <c r="R29" s="2"/>
    </row>
    <row r="30" spans="1:19">
      <c r="A30" s="388" t="s">
        <v>292</v>
      </c>
      <c r="B30" s="392" t="s">
        <v>206</v>
      </c>
      <c r="C30" s="268">
        <v>69</v>
      </c>
      <c r="D30" s="268">
        <v>73</v>
      </c>
      <c r="E30" s="268">
        <v>71</v>
      </c>
      <c r="F30" s="268">
        <v>69</v>
      </c>
      <c r="G30" s="428">
        <v>77</v>
      </c>
      <c r="H30" s="268">
        <v>93.615707582119029</v>
      </c>
      <c r="I30" s="440">
        <f>SUM(C30:H30)/6</f>
        <v>75.435951263686505</v>
      </c>
      <c r="J30" s="2"/>
      <c r="K30" s="2"/>
      <c r="L30" s="2"/>
      <c r="M30" s="2"/>
      <c r="N30" s="2"/>
      <c r="O30" s="2"/>
      <c r="P30" s="2"/>
      <c r="Q30" s="2"/>
      <c r="R30" s="2"/>
    </row>
    <row r="31" spans="1:19">
      <c r="A31" s="389" t="s">
        <v>292</v>
      </c>
      <c r="B31" s="392" t="s">
        <v>182</v>
      </c>
      <c r="C31" s="268">
        <v>63</v>
      </c>
      <c r="D31" s="268">
        <v>67</v>
      </c>
      <c r="E31" s="268">
        <v>59</v>
      </c>
      <c r="F31" s="268">
        <v>64</v>
      </c>
      <c r="G31" s="428">
        <v>73</v>
      </c>
      <c r="H31" s="268">
        <v>68.276117559891333</v>
      </c>
      <c r="I31" s="440">
        <f>SUM(C31:H31)/6</f>
        <v>65.712686259981879</v>
      </c>
      <c r="J31" s="2"/>
      <c r="K31" s="2"/>
      <c r="L31" s="2"/>
      <c r="M31" s="2"/>
      <c r="N31" s="2"/>
      <c r="O31" s="2"/>
      <c r="P31" s="2"/>
      <c r="Q31" s="2"/>
      <c r="R31" s="2"/>
    </row>
    <row r="32" spans="1:19">
      <c r="A32" s="2"/>
      <c r="B32" s="2"/>
      <c r="C32" s="2"/>
      <c r="D32" s="2"/>
      <c r="E32" s="2"/>
      <c r="F32" s="2"/>
      <c r="G32" s="2"/>
      <c r="H32" s="2"/>
      <c r="I32" s="2"/>
      <c r="J32" s="2"/>
      <c r="K32" s="2"/>
      <c r="L32" s="2"/>
      <c r="M32" s="2"/>
      <c r="N32" s="2"/>
      <c r="O32" s="2"/>
      <c r="P32" s="2"/>
      <c r="Q32" s="2"/>
      <c r="R32" s="2"/>
    </row>
    <row r="33" spans="1:18">
      <c r="A33" s="2"/>
      <c r="B33" s="431" t="s">
        <v>300</v>
      </c>
      <c r="C33" s="432" t="s">
        <v>442</v>
      </c>
      <c r="D33" s="433"/>
      <c r="E33" s="434"/>
      <c r="F33" s="434"/>
      <c r="G33" s="434"/>
      <c r="H33" s="434"/>
      <c r="I33" s="434"/>
      <c r="J33" s="434"/>
      <c r="K33" s="2"/>
      <c r="L33" s="2"/>
      <c r="M33" s="2"/>
      <c r="N33" s="2"/>
      <c r="O33" s="2"/>
      <c r="P33" s="2"/>
      <c r="Q33" s="2"/>
      <c r="R33" s="2"/>
    </row>
    <row r="34" spans="1:18">
      <c r="A34" s="2"/>
      <c r="B34" s="435" t="s">
        <v>433</v>
      </c>
      <c r="C34" s="436" t="s">
        <v>434</v>
      </c>
      <c r="D34" s="436" t="s">
        <v>435</v>
      </c>
      <c r="E34" s="436" t="s">
        <v>436</v>
      </c>
      <c r="F34" s="436" t="s">
        <v>437</v>
      </c>
      <c r="G34" s="436" t="s">
        <v>438</v>
      </c>
      <c r="H34" s="436" t="s">
        <v>439</v>
      </c>
      <c r="I34" s="436" t="s">
        <v>428</v>
      </c>
      <c r="J34" s="727"/>
      <c r="K34" s="2"/>
      <c r="L34" s="2"/>
      <c r="M34" s="2"/>
      <c r="N34" s="2"/>
      <c r="O34" s="2"/>
      <c r="P34" s="2"/>
      <c r="Q34" s="2"/>
      <c r="R34" s="2"/>
    </row>
    <row r="35" spans="1:18">
      <c r="A35" s="2"/>
      <c r="B35" s="437" t="s">
        <v>445</v>
      </c>
      <c r="C35" s="438"/>
      <c r="D35" s="438"/>
      <c r="E35" s="438"/>
      <c r="F35" s="438"/>
      <c r="G35" s="438"/>
      <c r="H35" s="438"/>
      <c r="I35" s="438"/>
      <c r="J35" s="728" t="s">
        <v>371</v>
      </c>
      <c r="K35" s="2"/>
      <c r="L35" s="2"/>
      <c r="M35" s="2"/>
      <c r="N35" s="2"/>
      <c r="O35" s="2"/>
      <c r="P35" s="2"/>
      <c r="Q35" s="2"/>
      <c r="R35" s="2"/>
    </row>
    <row r="36" spans="1:18">
      <c r="A36" s="2"/>
      <c r="B36" s="435"/>
      <c r="C36" s="439"/>
      <c r="D36" s="439"/>
      <c r="E36" s="439"/>
      <c r="F36" s="439"/>
      <c r="G36" s="439"/>
      <c r="H36" s="439"/>
      <c r="I36" s="439"/>
      <c r="J36" s="724"/>
      <c r="K36" s="2"/>
      <c r="L36" s="2"/>
      <c r="M36" s="2"/>
      <c r="N36" s="2"/>
      <c r="O36" s="2"/>
      <c r="P36" s="2"/>
      <c r="Q36" s="2"/>
      <c r="R36" s="2"/>
    </row>
    <row r="37" spans="1:18">
      <c r="A37" s="2"/>
      <c r="B37" s="412" t="s">
        <v>429</v>
      </c>
      <c r="C37" s="442">
        <v>100</v>
      </c>
      <c r="D37" s="442">
        <v>100</v>
      </c>
      <c r="E37" s="442">
        <v>100</v>
      </c>
      <c r="F37" s="442">
        <v>100</v>
      </c>
      <c r="G37" s="442">
        <v>100</v>
      </c>
      <c r="H37" s="442">
        <v>100</v>
      </c>
      <c r="I37" s="443">
        <f t="shared" ref="I37:I68" si="3">SUM(C37:H37)/6</f>
        <v>100</v>
      </c>
      <c r="J37" s="724"/>
      <c r="K37" s="2"/>
      <c r="L37" s="2"/>
      <c r="M37" s="2"/>
      <c r="N37" s="2"/>
      <c r="O37" s="2"/>
      <c r="P37" s="2"/>
      <c r="Q37" s="2"/>
      <c r="R37" s="2"/>
    </row>
    <row r="38" spans="1:18">
      <c r="A38" s="2"/>
      <c r="B38" s="396" t="s">
        <v>227</v>
      </c>
      <c r="C38" s="268">
        <v>8</v>
      </c>
      <c r="D38" s="268">
        <v>33</v>
      </c>
      <c r="E38" s="268">
        <v>36</v>
      </c>
      <c r="F38" s="268">
        <v>33</v>
      </c>
      <c r="G38" s="428">
        <v>35</v>
      </c>
      <c r="H38" s="268">
        <v>43.640405038281052</v>
      </c>
      <c r="I38" s="440">
        <f t="shared" si="3"/>
        <v>31.440067506380174</v>
      </c>
      <c r="J38" s="725" t="s">
        <v>540</v>
      </c>
      <c r="K38" s="2"/>
      <c r="L38" s="2"/>
      <c r="M38" s="2"/>
      <c r="N38" s="2"/>
      <c r="O38" s="2"/>
      <c r="P38" s="2"/>
      <c r="Q38" s="2"/>
      <c r="R38" s="2"/>
    </row>
    <row r="39" spans="1:18">
      <c r="A39" s="2"/>
      <c r="B39" s="392" t="s">
        <v>206</v>
      </c>
      <c r="C39" s="268">
        <v>69</v>
      </c>
      <c r="D39" s="268">
        <v>73</v>
      </c>
      <c r="E39" s="268">
        <v>71</v>
      </c>
      <c r="F39" s="268">
        <v>69</v>
      </c>
      <c r="G39" s="428">
        <v>77</v>
      </c>
      <c r="H39" s="268">
        <v>93.615707582119029</v>
      </c>
      <c r="I39" s="440">
        <f t="shared" si="3"/>
        <v>75.435951263686505</v>
      </c>
      <c r="J39" s="725"/>
      <c r="K39" s="2"/>
      <c r="L39" s="2"/>
      <c r="M39" s="2"/>
      <c r="N39" s="2"/>
      <c r="O39" s="2"/>
      <c r="P39" s="2"/>
      <c r="Q39" s="2"/>
      <c r="R39" s="2"/>
    </row>
    <row r="40" spans="1:18">
      <c r="A40" s="2"/>
      <c r="B40" s="392" t="s">
        <v>182</v>
      </c>
      <c r="C40" s="268">
        <v>63</v>
      </c>
      <c r="D40" s="268">
        <v>67</v>
      </c>
      <c r="E40" s="268">
        <v>59</v>
      </c>
      <c r="F40" s="268">
        <v>64</v>
      </c>
      <c r="G40" s="428">
        <v>73</v>
      </c>
      <c r="H40" s="268">
        <v>68.276117559891333</v>
      </c>
      <c r="I40" s="440">
        <f t="shared" si="3"/>
        <v>65.712686259981879</v>
      </c>
      <c r="J40" s="725"/>
      <c r="K40" s="2"/>
      <c r="L40" s="2"/>
      <c r="M40" s="2"/>
      <c r="N40" s="2"/>
      <c r="O40" s="2"/>
      <c r="P40" s="2"/>
      <c r="Q40" s="2"/>
      <c r="R40" s="2"/>
    </row>
    <row r="41" spans="1:18">
      <c r="A41" s="2"/>
      <c r="B41" s="392" t="s">
        <v>210</v>
      </c>
      <c r="C41" s="268">
        <v>69</v>
      </c>
      <c r="D41" s="268">
        <v>50</v>
      </c>
      <c r="E41" s="268">
        <v>52</v>
      </c>
      <c r="F41" s="268">
        <v>50</v>
      </c>
      <c r="G41" s="428">
        <v>57</v>
      </c>
      <c r="H41" s="268">
        <v>51</v>
      </c>
      <c r="I41" s="440">
        <f t="shared" si="3"/>
        <v>54.833333333333336</v>
      </c>
      <c r="J41" s="725"/>
      <c r="K41" s="2"/>
      <c r="L41" s="2"/>
      <c r="M41" s="2"/>
      <c r="N41" s="2"/>
      <c r="O41" s="2"/>
      <c r="P41" s="2"/>
      <c r="Q41" s="2"/>
      <c r="R41" s="2"/>
    </row>
    <row r="42" spans="1:18">
      <c r="A42" s="2"/>
      <c r="B42" s="392" t="s">
        <v>377</v>
      </c>
      <c r="C42" s="418"/>
      <c r="D42" s="418"/>
      <c r="E42" s="418"/>
      <c r="F42" s="418"/>
      <c r="G42" s="418"/>
      <c r="H42" s="418"/>
      <c r="I42" s="419">
        <f t="shared" si="3"/>
        <v>0</v>
      </c>
      <c r="J42" s="725" t="s">
        <v>496</v>
      </c>
      <c r="K42" s="2"/>
      <c r="L42" s="2"/>
      <c r="M42" s="2"/>
      <c r="N42" s="2"/>
      <c r="O42" s="2"/>
      <c r="P42" s="2"/>
      <c r="Q42" s="2"/>
      <c r="R42" s="2"/>
    </row>
    <row r="43" spans="1:18">
      <c r="A43" s="2"/>
      <c r="B43" s="392" t="s">
        <v>378</v>
      </c>
      <c r="C43" s="268">
        <v>132</v>
      </c>
      <c r="D43" s="268">
        <v>125</v>
      </c>
      <c r="E43" s="268">
        <v>114</v>
      </c>
      <c r="F43" s="268">
        <v>121</v>
      </c>
      <c r="G43" s="428">
        <v>132</v>
      </c>
      <c r="H43" s="268">
        <v>144.99876512719189</v>
      </c>
      <c r="I43" s="440">
        <f t="shared" si="3"/>
        <v>128.16646085453198</v>
      </c>
      <c r="J43" s="725" t="s">
        <v>496</v>
      </c>
      <c r="K43" s="2"/>
      <c r="L43" s="2"/>
      <c r="M43" s="2"/>
      <c r="N43" s="2"/>
      <c r="O43" s="2"/>
      <c r="P43" s="2"/>
      <c r="Q43" s="2"/>
      <c r="R43" s="2"/>
    </row>
    <row r="44" spans="1:18">
      <c r="A44" s="2"/>
      <c r="B44" s="392" t="s">
        <v>212</v>
      </c>
      <c r="C44" s="268">
        <v>59</v>
      </c>
      <c r="D44" s="268">
        <v>53</v>
      </c>
      <c r="E44" s="268">
        <v>68</v>
      </c>
      <c r="F44" s="268">
        <v>70</v>
      </c>
      <c r="G44" s="428">
        <v>71</v>
      </c>
      <c r="H44" s="268">
        <v>94.319585082736481</v>
      </c>
      <c r="I44" s="440">
        <f t="shared" si="3"/>
        <v>69.21993084712274</v>
      </c>
      <c r="J44" s="725"/>
      <c r="K44" s="2"/>
      <c r="L44" s="2"/>
      <c r="M44" s="2"/>
      <c r="N44" s="2"/>
      <c r="O44" s="2"/>
      <c r="P44" s="2"/>
      <c r="Q44" s="2"/>
      <c r="R44" s="2"/>
    </row>
    <row r="45" spans="1:18">
      <c r="A45" s="2"/>
      <c r="B45" s="396" t="s">
        <v>379</v>
      </c>
      <c r="C45" s="418"/>
      <c r="D45" s="418"/>
      <c r="E45" s="418"/>
      <c r="F45" s="418"/>
      <c r="G45" s="418"/>
      <c r="H45" s="418"/>
      <c r="I45" s="422">
        <f t="shared" si="3"/>
        <v>0</v>
      </c>
      <c r="J45" s="725" t="s">
        <v>496</v>
      </c>
      <c r="K45" s="2"/>
      <c r="L45" s="2"/>
      <c r="M45" s="2"/>
      <c r="N45" s="2"/>
      <c r="O45" s="2"/>
      <c r="P45" s="2"/>
      <c r="Q45" s="2"/>
      <c r="R45" s="2"/>
    </row>
    <row r="46" spans="1:18">
      <c r="A46" s="2"/>
      <c r="B46" s="392" t="s">
        <v>53</v>
      </c>
      <c r="C46" s="268">
        <v>267</v>
      </c>
      <c r="D46" s="268">
        <v>389</v>
      </c>
      <c r="E46" s="268">
        <v>232</v>
      </c>
      <c r="F46" s="268">
        <v>249</v>
      </c>
      <c r="G46" s="428">
        <v>199</v>
      </c>
      <c r="H46" s="268">
        <v>313.22548777475919</v>
      </c>
      <c r="I46" s="440">
        <f t="shared" si="3"/>
        <v>274.8709146291265</v>
      </c>
      <c r="J46" s="725" t="s">
        <v>538</v>
      </c>
      <c r="K46" s="2"/>
      <c r="L46" s="2"/>
      <c r="M46" s="2"/>
      <c r="N46" s="2"/>
      <c r="O46" s="2"/>
      <c r="P46" s="2"/>
      <c r="Q46" s="2"/>
      <c r="R46" s="2"/>
    </row>
    <row r="47" spans="1:18">
      <c r="A47" s="2"/>
      <c r="B47" s="392" t="s">
        <v>71</v>
      </c>
      <c r="C47" s="268">
        <v>174</v>
      </c>
      <c r="D47" s="268">
        <v>129</v>
      </c>
      <c r="E47" s="268">
        <v>136</v>
      </c>
      <c r="F47" s="268">
        <v>140</v>
      </c>
      <c r="G47" s="428">
        <v>150</v>
      </c>
      <c r="H47" s="268">
        <v>135.8483576191652</v>
      </c>
      <c r="I47" s="440">
        <f t="shared" si="3"/>
        <v>144.14139293652752</v>
      </c>
      <c r="J47" s="725"/>
      <c r="K47" s="2"/>
      <c r="L47" s="2"/>
      <c r="M47" s="2"/>
      <c r="N47" s="2"/>
      <c r="O47" s="2"/>
      <c r="P47" s="2"/>
      <c r="Q47" s="2"/>
      <c r="R47" s="2"/>
    </row>
    <row r="48" spans="1:18">
      <c r="A48" s="2"/>
      <c r="B48" s="392" t="s">
        <v>228</v>
      </c>
      <c r="C48" s="268">
        <v>51</v>
      </c>
      <c r="D48" s="268">
        <v>67</v>
      </c>
      <c r="E48" s="268">
        <v>59</v>
      </c>
      <c r="F48" s="268">
        <v>63</v>
      </c>
      <c r="G48" s="428">
        <v>59</v>
      </c>
      <c r="H48" s="268">
        <v>74.611015065448257</v>
      </c>
      <c r="I48" s="440">
        <f t="shared" si="3"/>
        <v>62.268502510908043</v>
      </c>
      <c r="J48" s="725" t="s">
        <v>540</v>
      </c>
      <c r="K48" s="2"/>
      <c r="L48" s="2"/>
      <c r="M48" s="2"/>
      <c r="N48" s="2"/>
      <c r="O48" s="2"/>
      <c r="P48" s="2"/>
      <c r="Q48" s="2"/>
      <c r="R48" s="2"/>
    </row>
    <row r="49" spans="1:18">
      <c r="A49" s="2"/>
      <c r="B49" s="396" t="s">
        <v>138</v>
      </c>
      <c r="C49" s="429">
        <v>169.32806324110678</v>
      </c>
      <c r="D49" s="429">
        <v>169.32806324110678</v>
      </c>
      <c r="E49" s="429">
        <v>169.32806324110678</v>
      </c>
      <c r="F49" s="429">
        <v>169.32806324110678</v>
      </c>
      <c r="G49" s="429">
        <v>169.32806324110678</v>
      </c>
      <c r="H49" s="268">
        <v>168.2267226475673</v>
      </c>
      <c r="I49" s="440">
        <f t="shared" si="3"/>
        <v>169.14450647551686</v>
      </c>
      <c r="J49" s="725"/>
      <c r="K49" s="2"/>
      <c r="L49" s="2"/>
      <c r="M49" s="2"/>
      <c r="N49" s="2"/>
      <c r="O49" s="2"/>
      <c r="P49" s="2"/>
      <c r="Q49" s="2"/>
      <c r="R49" s="2"/>
    </row>
    <row r="50" spans="1:18">
      <c r="A50" s="2"/>
      <c r="B50" s="392" t="s">
        <v>51</v>
      </c>
      <c r="C50" s="429">
        <v>102</v>
      </c>
      <c r="D50" s="429">
        <v>102</v>
      </c>
      <c r="E50" s="429">
        <v>102</v>
      </c>
      <c r="F50" s="429">
        <v>102</v>
      </c>
      <c r="G50" s="428">
        <v>102</v>
      </c>
      <c r="H50" s="268">
        <v>91.50407508026673</v>
      </c>
      <c r="I50" s="440">
        <f t="shared" si="3"/>
        <v>100.25067918004446</v>
      </c>
      <c r="J50" s="725" t="s">
        <v>538</v>
      </c>
      <c r="K50" s="2"/>
      <c r="L50" s="2"/>
      <c r="M50" s="2"/>
      <c r="N50" s="2"/>
      <c r="O50" s="2"/>
      <c r="P50" s="2"/>
      <c r="Q50" s="2"/>
      <c r="R50" s="2"/>
    </row>
    <row r="51" spans="1:18">
      <c r="A51" s="2"/>
      <c r="B51" s="392" t="s">
        <v>229</v>
      </c>
      <c r="C51" s="268">
        <v>34</v>
      </c>
      <c r="D51" s="268">
        <v>31</v>
      </c>
      <c r="E51" s="268">
        <v>31</v>
      </c>
      <c r="F51" s="268">
        <v>32</v>
      </c>
      <c r="G51" s="428">
        <v>35</v>
      </c>
      <c r="H51" s="268">
        <v>32.378365028402072</v>
      </c>
      <c r="I51" s="440">
        <f t="shared" si="3"/>
        <v>32.56306083806701</v>
      </c>
      <c r="J51" s="725" t="s">
        <v>540</v>
      </c>
      <c r="K51" s="2"/>
      <c r="L51" s="2"/>
      <c r="M51" s="2"/>
      <c r="N51" s="2"/>
      <c r="O51" s="2"/>
      <c r="P51" s="2"/>
      <c r="Q51" s="2"/>
      <c r="R51" s="2"/>
    </row>
    <row r="52" spans="1:18">
      <c r="A52" s="2"/>
      <c r="B52" s="396" t="s">
        <v>122</v>
      </c>
      <c r="C52" s="429">
        <v>85.375494071146321</v>
      </c>
      <c r="D52" s="429">
        <v>85.375494071146321</v>
      </c>
      <c r="E52" s="429">
        <v>85.375494071146321</v>
      </c>
      <c r="F52" s="429">
        <v>85.375494071146321</v>
      </c>
      <c r="G52" s="429">
        <v>85.375494071146321</v>
      </c>
      <c r="H52" s="268">
        <v>84.465300074092369</v>
      </c>
      <c r="I52" s="440">
        <f t="shared" si="3"/>
        <v>85.223795071637326</v>
      </c>
      <c r="J52" s="725"/>
      <c r="K52" s="2"/>
      <c r="L52" s="2"/>
      <c r="M52" s="2"/>
      <c r="N52" s="2"/>
      <c r="O52" s="2"/>
      <c r="P52" s="2"/>
      <c r="Q52" s="2"/>
      <c r="R52" s="2"/>
    </row>
    <row r="53" spans="1:18">
      <c r="A53" s="2"/>
      <c r="B53" s="392" t="s">
        <v>162</v>
      </c>
      <c r="C53" s="268">
        <v>128</v>
      </c>
      <c r="D53" s="268">
        <v>132</v>
      </c>
      <c r="E53" s="268">
        <v>122</v>
      </c>
      <c r="F53" s="268">
        <v>125</v>
      </c>
      <c r="G53" s="428">
        <v>142</v>
      </c>
      <c r="H53" s="268">
        <v>177.37713015559396</v>
      </c>
      <c r="I53" s="440">
        <f t="shared" si="3"/>
        <v>137.72952169259898</v>
      </c>
      <c r="J53" s="725"/>
      <c r="K53" s="2"/>
      <c r="L53" s="2"/>
      <c r="M53" s="2"/>
      <c r="N53" s="2"/>
      <c r="O53" s="2"/>
      <c r="P53" s="2"/>
      <c r="Q53" s="2"/>
      <c r="R53" s="2"/>
    </row>
    <row r="54" spans="1:18">
      <c r="A54" s="2"/>
      <c r="B54" s="392" t="s">
        <v>69</v>
      </c>
      <c r="C54" s="268">
        <v>165</v>
      </c>
      <c r="D54" s="268">
        <v>173</v>
      </c>
      <c r="E54" s="268">
        <v>257</v>
      </c>
      <c r="F54" s="268">
        <v>240</v>
      </c>
      <c r="G54" s="428">
        <v>280</v>
      </c>
      <c r="H54" s="268">
        <v>211.86712768584837</v>
      </c>
      <c r="I54" s="440">
        <f t="shared" si="3"/>
        <v>221.14452128097471</v>
      </c>
      <c r="J54" s="725"/>
      <c r="K54" s="2"/>
      <c r="L54" s="2"/>
      <c r="M54" s="2"/>
      <c r="N54" s="2"/>
      <c r="O54" s="2"/>
      <c r="P54" s="2"/>
      <c r="Q54" s="2"/>
      <c r="R54" s="2"/>
    </row>
    <row r="55" spans="1:18">
      <c r="A55" s="2"/>
      <c r="B55" s="392" t="s">
        <v>380</v>
      </c>
      <c r="C55" s="418"/>
      <c r="D55" s="418"/>
      <c r="E55" s="418"/>
      <c r="F55" s="418"/>
      <c r="G55" s="418"/>
      <c r="H55" s="418"/>
      <c r="I55" s="422">
        <f t="shared" si="3"/>
        <v>0</v>
      </c>
      <c r="J55" s="725" t="s">
        <v>496</v>
      </c>
      <c r="K55" s="2"/>
      <c r="L55" s="2"/>
      <c r="M55" s="2"/>
      <c r="N55" s="2"/>
      <c r="O55" s="2"/>
      <c r="P55" s="2"/>
      <c r="Q55" s="2"/>
      <c r="R55" s="2"/>
    </row>
    <row r="56" spans="1:18">
      <c r="A56" s="2"/>
      <c r="B56" s="392" t="s">
        <v>230</v>
      </c>
      <c r="C56" s="268">
        <v>59</v>
      </c>
      <c r="D56" s="268">
        <v>54</v>
      </c>
      <c r="E56" s="268">
        <v>64</v>
      </c>
      <c r="F56" s="268">
        <v>66</v>
      </c>
      <c r="G56" s="428">
        <v>65</v>
      </c>
      <c r="H56" s="268">
        <v>64.052852556186707</v>
      </c>
      <c r="I56" s="440">
        <f t="shared" si="3"/>
        <v>62.008808759364456</v>
      </c>
      <c r="J56" s="725" t="s">
        <v>540</v>
      </c>
      <c r="K56" s="2"/>
      <c r="L56" s="2"/>
      <c r="M56" s="2"/>
      <c r="N56" s="2"/>
      <c r="O56" s="2"/>
      <c r="P56" s="2"/>
      <c r="Q56" s="2"/>
      <c r="R56" s="2"/>
    </row>
    <row r="57" spans="1:18">
      <c r="A57" s="2"/>
      <c r="B57" s="396" t="s">
        <v>381</v>
      </c>
      <c r="C57" s="418"/>
      <c r="D57" s="418"/>
      <c r="E57" s="418"/>
      <c r="F57" s="418"/>
      <c r="G57" s="418"/>
      <c r="H57" s="418"/>
      <c r="I57" s="422">
        <f t="shared" si="3"/>
        <v>0</v>
      </c>
      <c r="J57" s="725" t="s">
        <v>496</v>
      </c>
      <c r="K57" s="2"/>
      <c r="L57" s="2"/>
      <c r="M57" s="2"/>
      <c r="N57" s="2"/>
      <c r="O57" s="2"/>
      <c r="P57" s="2"/>
      <c r="Q57" s="2"/>
      <c r="R57" s="2"/>
    </row>
    <row r="58" spans="1:18">
      <c r="A58" s="2"/>
      <c r="B58" s="392" t="s">
        <v>231</v>
      </c>
      <c r="C58" s="411">
        <v>67</v>
      </c>
      <c r="D58" s="268">
        <v>67</v>
      </c>
      <c r="E58" s="430">
        <v>67</v>
      </c>
      <c r="F58" s="430">
        <v>182</v>
      </c>
      <c r="G58" s="430">
        <v>297.03630526055809</v>
      </c>
      <c r="H58" s="268">
        <v>297.03630526055809</v>
      </c>
      <c r="I58" s="440">
        <f t="shared" si="3"/>
        <v>162.84543508685269</v>
      </c>
      <c r="J58" s="725" t="s">
        <v>540</v>
      </c>
      <c r="K58" s="2"/>
      <c r="L58" s="2"/>
      <c r="M58" s="2"/>
      <c r="N58" s="2"/>
      <c r="O58" s="2"/>
      <c r="P58" s="2"/>
      <c r="Q58" s="2"/>
      <c r="R58" s="2"/>
    </row>
    <row r="59" spans="1:18">
      <c r="A59" s="2"/>
      <c r="B59" s="392" t="s">
        <v>204</v>
      </c>
      <c r="C59" s="268">
        <v>80</v>
      </c>
      <c r="D59" s="268">
        <v>115</v>
      </c>
      <c r="E59" s="268">
        <v>137</v>
      </c>
      <c r="F59" s="268">
        <v>141</v>
      </c>
      <c r="G59" s="428">
        <v>134</v>
      </c>
      <c r="H59" s="268">
        <v>161.89182514201036</v>
      </c>
      <c r="I59" s="440">
        <f t="shared" si="3"/>
        <v>128.14863752366838</v>
      </c>
      <c r="J59" s="725"/>
      <c r="K59" s="2"/>
      <c r="L59" s="2"/>
      <c r="M59" s="2"/>
      <c r="N59" s="2"/>
      <c r="O59" s="2"/>
      <c r="P59" s="2"/>
      <c r="Q59" s="2"/>
      <c r="R59" s="2"/>
    </row>
    <row r="60" spans="1:18">
      <c r="A60" s="2"/>
      <c r="B60" s="392" t="s">
        <v>382</v>
      </c>
      <c r="C60" s="268">
        <v>86</v>
      </c>
      <c r="D60" s="268">
        <v>96</v>
      </c>
      <c r="E60" s="268">
        <v>99</v>
      </c>
      <c r="F60" s="268">
        <v>98</v>
      </c>
      <c r="G60" s="428">
        <v>94</v>
      </c>
      <c r="H60" s="268">
        <v>97.135095085206231</v>
      </c>
      <c r="I60" s="440">
        <f t="shared" si="3"/>
        <v>95.022515847534365</v>
      </c>
      <c r="J60" s="725"/>
      <c r="K60" s="2"/>
      <c r="L60" s="2"/>
      <c r="M60" s="2"/>
      <c r="N60" s="2"/>
      <c r="O60" s="2"/>
      <c r="P60" s="2"/>
      <c r="Q60" s="2"/>
      <c r="R60" s="2"/>
    </row>
    <row r="61" spans="1:18">
      <c r="A61" s="2"/>
      <c r="B61" s="392" t="s">
        <v>172</v>
      </c>
      <c r="C61" s="268">
        <v>79</v>
      </c>
      <c r="D61" s="268">
        <v>142</v>
      </c>
      <c r="E61" s="268">
        <v>112</v>
      </c>
      <c r="F61" s="268">
        <v>119</v>
      </c>
      <c r="G61" s="428">
        <v>108</v>
      </c>
      <c r="H61" s="268">
        <v>102.7661150901457</v>
      </c>
      <c r="I61" s="440">
        <f t="shared" si="3"/>
        <v>110.46101918169096</v>
      </c>
      <c r="J61" s="725"/>
      <c r="K61" s="2"/>
      <c r="L61" s="2"/>
      <c r="M61" s="2"/>
      <c r="N61" s="2"/>
      <c r="O61" s="2"/>
      <c r="P61" s="2"/>
      <c r="Q61" s="2"/>
      <c r="R61" s="2"/>
    </row>
    <row r="62" spans="1:18">
      <c r="A62" s="2"/>
      <c r="B62" s="392" t="s">
        <v>174</v>
      </c>
      <c r="C62" s="268">
        <v>143</v>
      </c>
      <c r="D62" s="268">
        <v>158</v>
      </c>
      <c r="E62" s="268">
        <v>154</v>
      </c>
      <c r="F62" s="268">
        <v>153</v>
      </c>
      <c r="G62" s="428">
        <v>157</v>
      </c>
      <c r="H62" s="268">
        <v>154.85305013583596</v>
      </c>
      <c r="I62" s="440">
        <f t="shared" si="3"/>
        <v>153.30884168930598</v>
      </c>
      <c r="J62" s="725"/>
      <c r="K62" s="2"/>
      <c r="L62" s="2"/>
      <c r="M62" s="2"/>
      <c r="N62" s="2"/>
      <c r="O62" s="2"/>
      <c r="P62" s="2"/>
      <c r="Q62" s="2"/>
      <c r="R62" s="2"/>
    </row>
    <row r="63" spans="1:18">
      <c r="A63" s="2"/>
      <c r="B63" s="392" t="s">
        <v>37</v>
      </c>
      <c r="C63" s="429">
        <v>57.717955050629776</v>
      </c>
      <c r="D63" s="429">
        <v>57.717955050629776</v>
      </c>
      <c r="E63" s="429">
        <v>57.717955050629776</v>
      </c>
      <c r="F63" s="429">
        <v>57.717955050629776</v>
      </c>
      <c r="G63" s="429">
        <v>57.717955050629776</v>
      </c>
      <c r="H63" s="268">
        <v>57.717955050629776</v>
      </c>
      <c r="I63" s="440">
        <f t="shared" si="3"/>
        <v>57.717955050629776</v>
      </c>
      <c r="J63" s="725" t="s">
        <v>539</v>
      </c>
      <c r="K63" s="2"/>
      <c r="L63" s="2"/>
      <c r="M63" s="2"/>
      <c r="N63" s="2"/>
      <c r="O63" s="2"/>
      <c r="P63" s="2"/>
      <c r="Q63" s="2"/>
      <c r="R63" s="2"/>
    </row>
    <row r="64" spans="1:18">
      <c r="A64" s="2"/>
      <c r="B64" s="392" t="s">
        <v>160</v>
      </c>
      <c r="C64" s="268">
        <v>96</v>
      </c>
      <c r="D64" s="268">
        <v>94</v>
      </c>
      <c r="E64" s="268">
        <v>145</v>
      </c>
      <c r="F64" s="268">
        <v>117</v>
      </c>
      <c r="G64" s="428">
        <v>102</v>
      </c>
      <c r="H64" s="268">
        <v>87.280810076562119</v>
      </c>
      <c r="I64" s="440">
        <f t="shared" si="3"/>
        <v>106.88013501276036</v>
      </c>
      <c r="J64" s="725"/>
      <c r="K64" s="2"/>
      <c r="L64" s="2"/>
      <c r="M64" s="2"/>
      <c r="N64" s="2"/>
      <c r="O64" s="2"/>
      <c r="P64" s="2"/>
      <c r="Q64" s="2"/>
      <c r="R64" s="2"/>
    </row>
    <row r="65" spans="1:18">
      <c r="A65" s="2"/>
      <c r="B65" s="392" t="s">
        <v>232</v>
      </c>
      <c r="C65" s="268">
        <v>79</v>
      </c>
      <c r="D65" s="268">
        <v>129</v>
      </c>
      <c r="E65" s="268">
        <v>80</v>
      </c>
      <c r="F65" s="268">
        <v>92</v>
      </c>
      <c r="G65" s="428">
        <v>94</v>
      </c>
      <c r="H65" s="268">
        <v>76.018770066683132</v>
      </c>
      <c r="I65" s="440">
        <f t="shared" si="3"/>
        <v>91.669795011113862</v>
      </c>
      <c r="J65" s="725" t="s">
        <v>540</v>
      </c>
      <c r="K65" s="2"/>
      <c r="L65" s="2"/>
      <c r="M65" s="2"/>
      <c r="N65" s="2"/>
      <c r="O65" s="2"/>
      <c r="P65" s="2"/>
      <c r="Q65" s="2"/>
      <c r="R65" s="2"/>
    </row>
    <row r="66" spans="1:18">
      <c r="A66" s="2"/>
      <c r="B66" s="392" t="s">
        <v>233</v>
      </c>
      <c r="C66" s="268">
        <v>57</v>
      </c>
      <c r="D66" s="268">
        <v>49</v>
      </c>
      <c r="E66" s="268">
        <v>55</v>
      </c>
      <c r="F66" s="268">
        <v>52</v>
      </c>
      <c r="G66" s="428">
        <v>57</v>
      </c>
      <c r="H66" s="268">
        <v>53.494690046925164</v>
      </c>
      <c r="I66" s="440">
        <f t="shared" si="3"/>
        <v>53.915781674487526</v>
      </c>
      <c r="J66" s="725" t="s">
        <v>540</v>
      </c>
      <c r="K66" s="2"/>
      <c r="L66" s="2"/>
      <c r="M66" s="2"/>
      <c r="N66" s="2"/>
      <c r="O66" s="2"/>
      <c r="P66" s="2"/>
      <c r="Q66" s="2"/>
      <c r="R66" s="2"/>
    </row>
    <row r="67" spans="1:18">
      <c r="A67" s="2"/>
      <c r="B67" s="392" t="s">
        <v>234</v>
      </c>
      <c r="C67" s="268">
        <v>54</v>
      </c>
      <c r="D67" s="268">
        <v>51</v>
      </c>
      <c r="E67" s="268">
        <v>56</v>
      </c>
      <c r="F67" s="268">
        <v>57</v>
      </c>
      <c r="G67" s="428">
        <v>61</v>
      </c>
      <c r="H67" s="429">
        <v>61</v>
      </c>
      <c r="I67" s="440">
        <f t="shared" si="3"/>
        <v>56.666666666666664</v>
      </c>
      <c r="J67" s="725" t="s">
        <v>540</v>
      </c>
      <c r="K67" s="2"/>
      <c r="L67" s="2"/>
      <c r="M67" s="2"/>
      <c r="N67" s="2"/>
      <c r="O67" s="2"/>
      <c r="P67" s="2"/>
      <c r="Q67" s="2"/>
      <c r="R67" s="2"/>
    </row>
    <row r="68" spans="1:18">
      <c r="A68" s="2"/>
      <c r="B68" s="392" t="s">
        <v>235</v>
      </c>
      <c r="C68" s="268">
        <v>60</v>
      </c>
      <c r="D68" s="268">
        <v>81</v>
      </c>
      <c r="E68" s="268">
        <v>57</v>
      </c>
      <c r="F68" s="268">
        <v>61</v>
      </c>
      <c r="G68" s="428">
        <v>75</v>
      </c>
      <c r="H68" s="268">
        <v>68.979995060508756</v>
      </c>
      <c r="I68" s="440">
        <f t="shared" si="3"/>
        <v>67.1633325100848</v>
      </c>
      <c r="J68" s="725" t="s">
        <v>540</v>
      </c>
      <c r="K68" s="2"/>
      <c r="L68" s="2"/>
      <c r="M68" s="2"/>
      <c r="N68" s="2"/>
      <c r="O68" s="2"/>
      <c r="P68" s="2"/>
      <c r="Q68" s="2"/>
      <c r="R68" s="2"/>
    </row>
    <row r="69" spans="1:18">
      <c r="A69" s="2"/>
      <c r="B69" s="392" t="s">
        <v>59</v>
      </c>
      <c r="C69" s="268">
        <v>253</v>
      </c>
      <c r="D69" s="268">
        <v>245</v>
      </c>
      <c r="E69" s="268">
        <v>185</v>
      </c>
      <c r="F69" s="268">
        <v>174</v>
      </c>
      <c r="G69" s="428">
        <v>189</v>
      </c>
      <c r="H69" s="268">
        <v>223.83304519634476</v>
      </c>
      <c r="I69" s="440">
        <f t="shared" ref="I69:I100" si="4">SUM(C69:H69)/6</f>
        <v>211.63884086605745</v>
      </c>
      <c r="J69" s="725" t="s">
        <v>538</v>
      </c>
      <c r="K69" s="2"/>
      <c r="L69" s="2"/>
      <c r="M69" s="2"/>
      <c r="N69" s="2"/>
      <c r="O69" s="2"/>
      <c r="P69" s="2"/>
      <c r="Q69" s="2"/>
      <c r="R69" s="2"/>
    </row>
    <row r="70" spans="1:18">
      <c r="A70" s="2"/>
      <c r="B70" s="396" t="s">
        <v>383</v>
      </c>
      <c r="C70" s="418"/>
      <c r="D70" s="418"/>
      <c r="E70" s="418"/>
      <c r="F70" s="418"/>
      <c r="G70" s="418"/>
      <c r="H70" s="418"/>
      <c r="I70" s="422">
        <f t="shared" si="4"/>
        <v>0</v>
      </c>
      <c r="J70" s="725" t="s">
        <v>496</v>
      </c>
      <c r="K70" s="2"/>
      <c r="L70" s="2"/>
      <c r="M70" s="2"/>
      <c r="N70" s="2"/>
      <c r="O70" s="2"/>
      <c r="P70" s="2"/>
      <c r="Q70" s="2"/>
      <c r="R70" s="2"/>
    </row>
    <row r="71" spans="1:18">
      <c r="A71" s="2"/>
      <c r="B71" s="396" t="s">
        <v>384</v>
      </c>
      <c r="C71" s="429">
        <v>147.1103976290442</v>
      </c>
      <c r="D71" s="429">
        <v>147.1103976290442</v>
      </c>
      <c r="E71" s="429">
        <v>147.1103976290442</v>
      </c>
      <c r="F71" s="429">
        <v>147.1103976290442</v>
      </c>
      <c r="G71" s="429">
        <v>147.1103976290442</v>
      </c>
      <c r="H71" s="268">
        <v>147.1103976290442</v>
      </c>
      <c r="I71" s="440">
        <f t="shared" si="4"/>
        <v>147.1103976290442</v>
      </c>
      <c r="J71" s="725" t="s">
        <v>496</v>
      </c>
      <c r="K71" s="2"/>
      <c r="L71" s="2"/>
      <c r="M71" s="2"/>
      <c r="N71" s="2"/>
      <c r="O71" s="2"/>
      <c r="P71" s="2"/>
      <c r="Q71" s="2"/>
      <c r="R71" s="2"/>
    </row>
    <row r="72" spans="1:18">
      <c r="A72" s="2"/>
      <c r="B72" s="392" t="s">
        <v>385</v>
      </c>
      <c r="C72" s="268">
        <v>73</v>
      </c>
      <c r="D72" s="268">
        <v>106</v>
      </c>
      <c r="E72" s="268">
        <v>81</v>
      </c>
      <c r="F72" s="268">
        <v>83</v>
      </c>
      <c r="G72" s="428">
        <v>79</v>
      </c>
      <c r="H72" s="268">
        <v>82.35366757224007</v>
      </c>
      <c r="I72" s="440">
        <f t="shared" si="4"/>
        <v>84.058944595373347</v>
      </c>
      <c r="J72" s="725" t="s">
        <v>540</v>
      </c>
      <c r="K72" s="2"/>
      <c r="L72" s="2"/>
      <c r="M72" s="2"/>
      <c r="N72" s="2"/>
      <c r="O72" s="2"/>
      <c r="P72" s="2"/>
      <c r="Q72" s="2"/>
      <c r="R72" s="2"/>
    </row>
    <row r="73" spans="1:18">
      <c r="A73" s="2"/>
      <c r="B73" s="392" t="s">
        <v>237</v>
      </c>
      <c r="C73" s="268">
        <v>84</v>
      </c>
      <c r="D73" s="268">
        <v>114</v>
      </c>
      <c r="E73" s="268">
        <v>106</v>
      </c>
      <c r="F73" s="268">
        <v>117</v>
      </c>
      <c r="G73" s="428">
        <v>116</v>
      </c>
      <c r="H73" s="268">
        <v>101.35836008891084</v>
      </c>
      <c r="I73" s="440">
        <f t="shared" si="4"/>
        <v>106.39306001481846</v>
      </c>
      <c r="J73" s="725" t="s">
        <v>540</v>
      </c>
      <c r="K73" s="2"/>
      <c r="L73" s="2"/>
      <c r="M73" s="2"/>
      <c r="N73" s="2"/>
      <c r="O73" s="2"/>
      <c r="P73" s="2"/>
      <c r="Q73" s="2"/>
      <c r="R73" s="2"/>
    </row>
    <row r="74" spans="1:18">
      <c r="A74" s="2"/>
      <c r="B74" s="392" t="s">
        <v>136</v>
      </c>
      <c r="C74" s="268">
        <v>142</v>
      </c>
      <c r="D74" s="268">
        <v>163</v>
      </c>
      <c r="E74" s="268">
        <v>138</v>
      </c>
      <c r="F74" s="268">
        <v>156</v>
      </c>
      <c r="G74" s="428">
        <v>132</v>
      </c>
      <c r="H74" s="268">
        <v>164.00345764386265</v>
      </c>
      <c r="I74" s="440">
        <f t="shared" si="4"/>
        <v>149.16724294064377</v>
      </c>
      <c r="J74" s="725"/>
      <c r="K74" s="2"/>
      <c r="L74" s="2"/>
      <c r="M74" s="2"/>
      <c r="N74" s="2"/>
      <c r="O74" s="2"/>
      <c r="P74" s="2"/>
      <c r="Q74" s="2"/>
      <c r="R74" s="2"/>
    </row>
    <row r="75" spans="1:18">
      <c r="A75" s="2"/>
      <c r="B75" s="392" t="s">
        <v>132</v>
      </c>
      <c r="C75" s="268">
        <v>70</v>
      </c>
      <c r="D75" s="268">
        <v>65</v>
      </c>
      <c r="E75" s="268">
        <v>62</v>
      </c>
      <c r="F75" s="268">
        <v>61</v>
      </c>
      <c r="G75" s="428">
        <v>69</v>
      </c>
      <c r="H75" s="268">
        <v>75.314892566065694</v>
      </c>
      <c r="I75" s="440">
        <f t="shared" si="4"/>
        <v>67.052482094344285</v>
      </c>
      <c r="J75" s="725"/>
      <c r="K75" s="2"/>
      <c r="L75" s="2"/>
      <c r="M75" s="2"/>
      <c r="N75" s="2"/>
      <c r="O75" s="2"/>
      <c r="P75" s="2"/>
      <c r="Q75" s="2"/>
      <c r="R75" s="2"/>
    </row>
    <row r="76" spans="1:18">
      <c r="A76" s="2"/>
      <c r="B76" s="396" t="s">
        <v>386</v>
      </c>
      <c r="C76" s="418"/>
      <c r="D76" s="418"/>
      <c r="E76" s="418"/>
      <c r="F76" s="418"/>
      <c r="G76" s="418"/>
      <c r="H76" s="418"/>
      <c r="I76" s="422">
        <f t="shared" si="4"/>
        <v>0</v>
      </c>
      <c r="J76" s="725" t="s">
        <v>496</v>
      </c>
      <c r="K76" s="2"/>
      <c r="L76" s="2"/>
      <c r="M76" s="2"/>
      <c r="N76" s="2"/>
      <c r="O76" s="2"/>
      <c r="P76" s="2"/>
      <c r="Q76" s="2"/>
      <c r="R76" s="2"/>
    </row>
    <row r="77" spans="1:18">
      <c r="A77" s="2"/>
      <c r="B77" s="396" t="s">
        <v>387</v>
      </c>
      <c r="C77" s="418"/>
      <c r="D77" s="418"/>
      <c r="E77" s="418"/>
      <c r="F77" s="418"/>
      <c r="G77" s="418"/>
      <c r="H77" s="418"/>
      <c r="I77" s="422">
        <f t="shared" si="4"/>
        <v>0</v>
      </c>
      <c r="J77" s="725" t="s">
        <v>496</v>
      </c>
      <c r="K77" s="2"/>
      <c r="L77" s="2"/>
      <c r="M77" s="2"/>
      <c r="N77" s="2"/>
      <c r="O77" s="2"/>
      <c r="P77" s="2"/>
      <c r="Q77" s="2"/>
      <c r="R77" s="2"/>
    </row>
    <row r="78" spans="1:18">
      <c r="A78" s="2"/>
      <c r="B78" s="392" t="s">
        <v>238</v>
      </c>
      <c r="C78" s="268">
        <v>74</v>
      </c>
      <c r="D78" s="268">
        <v>90</v>
      </c>
      <c r="E78" s="268">
        <v>70</v>
      </c>
      <c r="F78" s="268">
        <v>85</v>
      </c>
      <c r="G78" s="428">
        <v>93</v>
      </c>
      <c r="H78" s="268">
        <v>85.169177574709792</v>
      </c>
      <c r="I78" s="440">
        <f t="shared" si="4"/>
        <v>82.861529595784972</v>
      </c>
      <c r="J78" s="725" t="s">
        <v>540</v>
      </c>
      <c r="K78" s="2"/>
      <c r="L78" s="2"/>
      <c r="M78" s="2"/>
      <c r="N78" s="2"/>
      <c r="O78" s="2"/>
      <c r="P78" s="2"/>
      <c r="Q78" s="2"/>
      <c r="R78" s="2"/>
    </row>
    <row r="79" spans="1:18">
      <c r="A79" s="2"/>
      <c r="B79" s="396" t="s">
        <v>239</v>
      </c>
      <c r="C79" s="429">
        <v>55.606322548777477</v>
      </c>
      <c r="D79" s="429">
        <v>55.606322548777477</v>
      </c>
      <c r="E79" s="429">
        <v>55.606322548777477</v>
      </c>
      <c r="F79" s="429">
        <v>55.606322548777477</v>
      </c>
      <c r="G79" s="429">
        <v>55.606322548777477</v>
      </c>
      <c r="H79" s="268">
        <v>55.606322548777477</v>
      </c>
      <c r="I79" s="440">
        <f t="shared" si="4"/>
        <v>55.606322548777477</v>
      </c>
      <c r="J79" s="725" t="s">
        <v>540</v>
      </c>
      <c r="K79" s="2"/>
      <c r="L79" s="2"/>
      <c r="M79" s="2"/>
      <c r="N79" s="2"/>
      <c r="O79" s="2"/>
      <c r="P79" s="2"/>
      <c r="Q79" s="2"/>
      <c r="R79" s="2"/>
    </row>
    <row r="80" spans="1:18">
      <c r="A80" s="2"/>
      <c r="B80" s="392" t="s">
        <v>240</v>
      </c>
      <c r="C80" s="268">
        <v>43</v>
      </c>
      <c r="D80" s="268">
        <v>29</v>
      </c>
      <c r="E80" s="268">
        <v>57</v>
      </c>
      <c r="F80" s="268">
        <v>60</v>
      </c>
      <c r="G80" s="428">
        <v>49</v>
      </c>
      <c r="H80" s="268">
        <v>57.717955050629776</v>
      </c>
      <c r="I80" s="440">
        <f t="shared" si="4"/>
        <v>49.286325841771628</v>
      </c>
      <c r="J80" s="725" t="s">
        <v>540</v>
      </c>
      <c r="K80" s="2"/>
      <c r="L80" s="2"/>
      <c r="M80" s="2"/>
      <c r="N80" s="2"/>
      <c r="O80" s="2"/>
      <c r="P80" s="2"/>
      <c r="Q80" s="2"/>
      <c r="R80" s="2"/>
    </row>
    <row r="81" spans="1:18">
      <c r="A81" s="2"/>
      <c r="B81" s="392" t="s">
        <v>241</v>
      </c>
      <c r="C81" s="268">
        <v>114</v>
      </c>
      <c r="D81" s="268">
        <v>96</v>
      </c>
      <c r="E81" s="268">
        <v>111</v>
      </c>
      <c r="F81" s="268">
        <v>99</v>
      </c>
      <c r="G81" s="428">
        <v>100</v>
      </c>
      <c r="H81" s="268">
        <v>103.46999259076316</v>
      </c>
      <c r="I81" s="440">
        <f t="shared" si="4"/>
        <v>103.91166543179385</v>
      </c>
      <c r="J81" s="725" t="s">
        <v>540</v>
      </c>
      <c r="K81" s="2"/>
      <c r="L81" s="2"/>
      <c r="M81" s="2"/>
      <c r="N81" s="2"/>
      <c r="O81" s="2"/>
      <c r="P81" s="2"/>
      <c r="Q81" s="2"/>
      <c r="R81" s="2"/>
    </row>
    <row r="82" spans="1:18">
      <c r="A82" s="2"/>
      <c r="B82" s="392" t="s">
        <v>242</v>
      </c>
      <c r="C82" s="268">
        <v>49</v>
      </c>
      <c r="D82" s="268">
        <v>53</v>
      </c>
      <c r="E82" s="268">
        <v>57</v>
      </c>
      <c r="F82" s="430">
        <v>58</v>
      </c>
      <c r="G82" s="428">
        <v>59</v>
      </c>
      <c r="H82" s="268">
        <v>71.091627562361069</v>
      </c>
      <c r="I82" s="440">
        <f t="shared" si="4"/>
        <v>57.84860459372684</v>
      </c>
      <c r="J82" s="725" t="s">
        <v>540</v>
      </c>
      <c r="K82" s="2"/>
      <c r="L82" s="2"/>
      <c r="M82" s="2"/>
      <c r="N82" s="2"/>
      <c r="O82" s="2"/>
      <c r="P82" s="2"/>
      <c r="Q82" s="2"/>
      <c r="R82" s="2"/>
    </row>
    <row r="83" spans="1:18">
      <c r="A83" s="2"/>
      <c r="B83" s="392" t="s">
        <v>124</v>
      </c>
      <c r="C83" s="268">
        <v>103</v>
      </c>
      <c r="D83" s="268">
        <v>102</v>
      </c>
      <c r="E83" s="268">
        <v>120</v>
      </c>
      <c r="F83" s="268">
        <v>143</v>
      </c>
      <c r="G83" s="428">
        <v>106</v>
      </c>
      <c r="H83" s="268">
        <v>120.36305260558163</v>
      </c>
      <c r="I83" s="440">
        <f t="shared" si="4"/>
        <v>115.7271754342636</v>
      </c>
      <c r="J83" s="725"/>
      <c r="K83" s="2"/>
      <c r="L83" s="2"/>
      <c r="M83" s="2"/>
      <c r="N83" s="2"/>
      <c r="O83" s="2"/>
      <c r="P83" s="2"/>
      <c r="Q83" s="2"/>
      <c r="R83" s="2"/>
    </row>
    <row r="84" spans="1:18">
      <c r="A84" s="2"/>
      <c r="B84" s="392" t="s">
        <v>243</v>
      </c>
      <c r="C84" s="268">
        <v>74</v>
      </c>
      <c r="D84" s="268">
        <v>65</v>
      </c>
      <c r="E84" s="268">
        <v>67</v>
      </c>
      <c r="F84" s="268">
        <v>69</v>
      </c>
      <c r="G84" s="428">
        <v>53</v>
      </c>
      <c r="H84" s="268">
        <v>51.383057545072852</v>
      </c>
      <c r="I84" s="440">
        <f t="shared" si="4"/>
        <v>63.230509590845479</v>
      </c>
      <c r="J84" s="725" t="s">
        <v>540</v>
      </c>
      <c r="K84" s="2"/>
      <c r="L84" s="2"/>
      <c r="M84" s="2"/>
      <c r="N84" s="2"/>
      <c r="O84" s="2"/>
      <c r="P84" s="2"/>
      <c r="Q84" s="2"/>
      <c r="R84" s="2"/>
    </row>
    <row r="85" spans="1:18">
      <c r="A85" s="2"/>
      <c r="B85" s="392" t="s">
        <v>85</v>
      </c>
      <c r="C85" s="429">
        <v>128</v>
      </c>
      <c r="D85" s="429">
        <v>128</v>
      </c>
      <c r="E85" s="429">
        <v>128</v>
      </c>
      <c r="F85" s="429">
        <v>128</v>
      </c>
      <c r="G85" s="428">
        <v>128</v>
      </c>
      <c r="H85" s="268">
        <v>89.392442578414432</v>
      </c>
      <c r="I85" s="440">
        <f t="shared" si="4"/>
        <v>121.5654070964024</v>
      </c>
      <c r="J85" s="725"/>
      <c r="K85" s="2"/>
      <c r="L85" s="2"/>
      <c r="M85" s="2"/>
      <c r="N85" s="2"/>
      <c r="O85" s="2"/>
      <c r="P85" s="2"/>
      <c r="Q85" s="2"/>
      <c r="R85" s="2"/>
    </row>
    <row r="86" spans="1:18">
      <c r="A86" s="2"/>
      <c r="B86" s="392" t="s">
        <v>89</v>
      </c>
      <c r="C86" s="268">
        <v>156</v>
      </c>
      <c r="D86" s="268">
        <v>132</v>
      </c>
      <c r="E86" s="268">
        <v>155</v>
      </c>
      <c r="F86" s="268">
        <v>148</v>
      </c>
      <c r="G86" s="428">
        <v>138</v>
      </c>
      <c r="H86" s="268">
        <v>123.88244010866882</v>
      </c>
      <c r="I86" s="440">
        <f t="shared" si="4"/>
        <v>142.14707335144479</v>
      </c>
      <c r="J86" s="725"/>
      <c r="K86" s="2"/>
      <c r="L86" s="2"/>
      <c r="M86" s="2"/>
      <c r="N86" s="2"/>
      <c r="O86" s="2"/>
      <c r="P86" s="2"/>
      <c r="Q86" s="2"/>
      <c r="R86" s="2"/>
    </row>
    <row r="87" spans="1:18">
      <c r="A87" s="2"/>
      <c r="B87" s="392" t="s">
        <v>244</v>
      </c>
      <c r="C87" s="268">
        <v>49</v>
      </c>
      <c r="D87" s="268">
        <v>39</v>
      </c>
      <c r="E87" s="268">
        <v>45</v>
      </c>
      <c r="F87" s="268">
        <v>45</v>
      </c>
      <c r="G87" s="428">
        <v>45</v>
      </c>
      <c r="H87" s="268">
        <v>51.383057545072866</v>
      </c>
      <c r="I87" s="440">
        <f t="shared" si="4"/>
        <v>45.730509590845479</v>
      </c>
      <c r="J87" s="725" t="s">
        <v>540</v>
      </c>
      <c r="K87" s="2"/>
      <c r="L87" s="2"/>
      <c r="M87" s="2"/>
      <c r="N87" s="2"/>
      <c r="O87" s="2"/>
      <c r="P87" s="2"/>
      <c r="Q87" s="2"/>
      <c r="R87" s="2"/>
    </row>
    <row r="88" spans="1:18">
      <c r="A88" s="2"/>
      <c r="B88" s="392" t="s">
        <v>120</v>
      </c>
      <c r="C88" s="268">
        <v>220</v>
      </c>
      <c r="D88" s="268">
        <v>299</v>
      </c>
      <c r="E88" s="268">
        <v>298</v>
      </c>
      <c r="F88" s="268">
        <v>356</v>
      </c>
      <c r="G88" s="428">
        <v>358</v>
      </c>
      <c r="H88" s="268">
        <v>204.828352679674</v>
      </c>
      <c r="I88" s="440">
        <f t="shared" si="4"/>
        <v>289.30472544661234</v>
      </c>
      <c r="J88" s="725"/>
      <c r="K88" s="2"/>
      <c r="L88" s="2"/>
      <c r="M88" s="2"/>
      <c r="N88" s="2"/>
      <c r="O88" s="2"/>
      <c r="P88" s="2"/>
      <c r="Q88" s="2"/>
      <c r="R88" s="2"/>
    </row>
    <row r="89" spans="1:18">
      <c r="A89" s="2"/>
      <c r="B89" s="392" t="s">
        <v>388</v>
      </c>
      <c r="C89" s="418"/>
      <c r="D89" s="418"/>
      <c r="E89" s="418"/>
      <c r="F89" s="418"/>
      <c r="G89" s="418"/>
      <c r="H89" s="418"/>
      <c r="I89" s="422">
        <f t="shared" si="4"/>
        <v>0</v>
      </c>
      <c r="J89" s="725" t="s">
        <v>496</v>
      </c>
      <c r="K89" s="2"/>
      <c r="L89" s="2"/>
      <c r="M89" s="2"/>
      <c r="N89" s="2"/>
      <c r="O89" s="2"/>
      <c r="P89" s="2"/>
      <c r="Q89" s="2"/>
      <c r="R89" s="2"/>
    </row>
    <row r="90" spans="1:18">
      <c r="A90" s="2"/>
      <c r="B90" s="396" t="s">
        <v>389</v>
      </c>
      <c r="C90" s="429">
        <v>77.426525067918007</v>
      </c>
      <c r="D90" s="429">
        <v>77.426525067918007</v>
      </c>
      <c r="E90" s="429">
        <v>77.426525067918007</v>
      </c>
      <c r="F90" s="429">
        <v>77.426525067918007</v>
      </c>
      <c r="G90" s="429">
        <v>77.426525067918007</v>
      </c>
      <c r="H90" s="268">
        <v>77.426525067918007</v>
      </c>
      <c r="I90" s="440">
        <f t="shared" si="4"/>
        <v>77.426525067918007</v>
      </c>
      <c r="J90" s="725" t="s">
        <v>497</v>
      </c>
      <c r="K90" s="2"/>
      <c r="L90" s="2"/>
      <c r="M90" s="2"/>
      <c r="N90" s="2"/>
      <c r="O90" s="2"/>
      <c r="P90" s="2"/>
      <c r="Q90" s="2"/>
      <c r="R90" s="2"/>
    </row>
    <row r="91" spans="1:18">
      <c r="A91" s="2"/>
      <c r="B91" s="392" t="s">
        <v>192</v>
      </c>
      <c r="C91" s="268">
        <v>86</v>
      </c>
      <c r="D91" s="268">
        <v>64</v>
      </c>
      <c r="E91" s="268">
        <v>47</v>
      </c>
      <c r="F91" s="268">
        <v>48</v>
      </c>
      <c r="G91" s="428">
        <v>53</v>
      </c>
      <c r="H91" s="268">
        <v>47.863670041985671</v>
      </c>
      <c r="I91" s="440">
        <f t="shared" si="4"/>
        <v>57.643945006997605</v>
      </c>
      <c r="J91" s="725"/>
      <c r="K91" s="2"/>
      <c r="L91" s="2"/>
      <c r="M91" s="2"/>
      <c r="N91" s="2"/>
      <c r="O91" s="2"/>
      <c r="P91" s="2"/>
      <c r="Q91" s="2"/>
      <c r="R91" s="2"/>
    </row>
    <row r="92" spans="1:18">
      <c r="A92" s="2"/>
      <c r="B92" s="392" t="s">
        <v>180</v>
      </c>
      <c r="C92" s="268">
        <v>80</v>
      </c>
      <c r="D92" s="268">
        <v>106</v>
      </c>
      <c r="E92" s="268">
        <v>76</v>
      </c>
      <c r="F92" s="268">
        <v>109</v>
      </c>
      <c r="G92" s="428">
        <v>73</v>
      </c>
      <c r="H92" s="268">
        <v>76.018770066683132</v>
      </c>
      <c r="I92" s="440">
        <f t="shared" si="4"/>
        <v>86.669795011113862</v>
      </c>
      <c r="J92" s="725"/>
      <c r="K92" s="2"/>
      <c r="L92" s="2"/>
      <c r="M92" s="2"/>
      <c r="N92" s="2"/>
      <c r="O92" s="2"/>
      <c r="P92" s="2"/>
      <c r="Q92" s="2"/>
      <c r="R92" s="2"/>
    </row>
    <row r="93" spans="1:18">
      <c r="A93" s="2"/>
      <c r="B93" s="392" t="s">
        <v>178</v>
      </c>
      <c r="C93" s="268">
        <v>75</v>
      </c>
      <c r="D93" s="268">
        <v>66</v>
      </c>
      <c r="E93" s="268">
        <v>65</v>
      </c>
      <c r="F93" s="268">
        <v>69</v>
      </c>
      <c r="G93" s="428">
        <v>75</v>
      </c>
      <c r="H93" s="268">
        <v>78.834280069152868</v>
      </c>
      <c r="I93" s="440">
        <f t="shared" si="4"/>
        <v>71.472380011525487</v>
      </c>
      <c r="J93" s="725"/>
      <c r="K93" s="2"/>
      <c r="L93" s="2"/>
      <c r="M93" s="2"/>
      <c r="N93" s="2"/>
      <c r="O93" s="2"/>
      <c r="P93" s="2"/>
      <c r="Q93" s="2"/>
      <c r="R93" s="2"/>
    </row>
    <row r="94" spans="1:18">
      <c r="A94" s="2"/>
      <c r="B94" s="392" t="s">
        <v>245</v>
      </c>
      <c r="C94" s="268">
        <v>79</v>
      </c>
      <c r="D94" s="268">
        <v>66</v>
      </c>
      <c r="E94" s="268">
        <v>86</v>
      </c>
      <c r="F94" s="268">
        <v>88</v>
      </c>
      <c r="G94" s="428">
        <v>93</v>
      </c>
      <c r="H94" s="268">
        <v>87.280810076562105</v>
      </c>
      <c r="I94" s="440">
        <f t="shared" si="4"/>
        <v>83.213468346093677</v>
      </c>
      <c r="J94" s="725" t="s">
        <v>540</v>
      </c>
      <c r="K94" s="2"/>
      <c r="L94" s="2"/>
      <c r="M94" s="2"/>
      <c r="N94" s="2"/>
      <c r="O94" s="2"/>
      <c r="P94" s="2"/>
      <c r="Q94" s="2"/>
      <c r="R94" s="2"/>
    </row>
    <row r="95" spans="1:18">
      <c r="A95" s="2"/>
      <c r="B95" s="392" t="s">
        <v>57</v>
      </c>
      <c r="C95" s="429">
        <v>55.606322548777477</v>
      </c>
      <c r="D95" s="429">
        <v>55.606322548777477</v>
      </c>
      <c r="E95" s="429">
        <v>55.606322548777477</v>
      </c>
      <c r="F95" s="429">
        <v>55.606322548777477</v>
      </c>
      <c r="G95" s="429">
        <v>55.606322548777477</v>
      </c>
      <c r="H95" s="268">
        <v>55.606322548777477</v>
      </c>
      <c r="I95" s="440">
        <f t="shared" si="4"/>
        <v>55.606322548777477</v>
      </c>
      <c r="J95" s="725" t="s">
        <v>538</v>
      </c>
      <c r="K95" s="2"/>
      <c r="L95" s="2"/>
      <c r="M95" s="2"/>
      <c r="N95" s="2"/>
      <c r="O95" s="2"/>
      <c r="P95" s="2"/>
      <c r="Q95" s="2"/>
      <c r="R95" s="2"/>
    </row>
    <row r="96" spans="1:18">
      <c r="A96" s="2"/>
      <c r="B96" s="392" t="s">
        <v>246</v>
      </c>
      <c r="C96" s="268">
        <v>48</v>
      </c>
      <c r="D96" s="268">
        <v>63</v>
      </c>
      <c r="E96" s="268">
        <v>49</v>
      </c>
      <c r="F96" s="268">
        <v>39</v>
      </c>
      <c r="G96" s="428">
        <v>33</v>
      </c>
      <c r="H96" s="268">
        <v>26.043467522845148</v>
      </c>
      <c r="I96" s="440">
        <f t="shared" si="4"/>
        <v>43.00724458714086</v>
      </c>
      <c r="J96" s="725" t="s">
        <v>540</v>
      </c>
      <c r="K96" s="2"/>
      <c r="L96" s="2"/>
      <c r="M96" s="2"/>
      <c r="N96" s="2"/>
      <c r="O96" s="2"/>
      <c r="P96" s="2"/>
      <c r="Q96" s="2"/>
      <c r="R96" s="2"/>
    </row>
    <row r="97" spans="1:18">
      <c r="A97" s="2"/>
      <c r="B97" s="392" t="s">
        <v>79</v>
      </c>
      <c r="C97" s="268">
        <v>248</v>
      </c>
      <c r="D97" s="268">
        <v>241</v>
      </c>
      <c r="E97" s="268">
        <v>285</v>
      </c>
      <c r="F97" s="268">
        <v>174</v>
      </c>
      <c r="G97" s="428">
        <v>203</v>
      </c>
      <c r="H97" s="429">
        <v>203</v>
      </c>
      <c r="I97" s="440">
        <f t="shared" si="4"/>
        <v>225.66666666666666</v>
      </c>
      <c r="J97" s="725"/>
      <c r="K97" s="2"/>
      <c r="L97" s="2"/>
      <c r="M97" s="2"/>
      <c r="N97" s="2"/>
      <c r="O97" s="2"/>
      <c r="P97" s="2"/>
      <c r="Q97" s="2"/>
      <c r="R97" s="2"/>
    </row>
    <row r="98" spans="1:18">
      <c r="A98" s="2"/>
      <c r="B98" s="392" t="s">
        <v>247</v>
      </c>
      <c r="C98" s="268">
        <v>63</v>
      </c>
      <c r="D98" s="268">
        <v>90</v>
      </c>
      <c r="E98" s="268">
        <v>65</v>
      </c>
      <c r="F98" s="268">
        <v>68</v>
      </c>
      <c r="G98" s="428">
        <v>71</v>
      </c>
      <c r="H98" s="268">
        <v>66.868362558656443</v>
      </c>
      <c r="I98" s="440">
        <f t="shared" si="4"/>
        <v>70.64472709310941</v>
      </c>
      <c r="J98" s="725" t="s">
        <v>540</v>
      </c>
      <c r="K98" s="2"/>
      <c r="L98" s="2"/>
      <c r="M98" s="2"/>
      <c r="N98" s="2"/>
      <c r="O98" s="2"/>
      <c r="P98" s="2"/>
      <c r="Q98" s="2"/>
      <c r="R98" s="2"/>
    </row>
    <row r="99" spans="1:18">
      <c r="A99" s="2"/>
      <c r="B99" s="396" t="s">
        <v>443</v>
      </c>
      <c r="C99" s="418"/>
      <c r="D99" s="418"/>
      <c r="E99" s="418"/>
      <c r="F99" s="418"/>
      <c r="G99" s="418"/>
      <c r="H99" s="418"/>
      <c r="I99" s="422">
        <f t="shared" si="4"/>
        <v>0</v>
      </c>
      <c r="J99" s="725" t="s">
        <v>496</v>
      </c>
      <c r="K99" s="2"/>
      <c r="L99" s="2"/>
      <c r="M99" s="2"/>
      <c r="N99" s="2"/>
      <c r="O99" s="2"/>
      <c r="P99" s="2"/>
      <c r="Q99" s="2"/>
      <c r="R99" s="2"/>
    </row>
    <row r="100" spans="1:18">
      <c r="A100" s="2"/>
      <c r="B100" s="392" t="s">
        <v>218</v>
      </c>
      <c r="C100" s="429">
        <v>128.80958261299085</v>
      </c>
      <c r="D100" s="429">
        <v>128.80958261299085</v>
      </c>
      <c r="E100" s="429">
        <v>128.80958261299085</v>
      </c>
      <c r="F100" s="429">
        <v>128.80958261299085</v>
      </c>
      <c r="G100" s="429">
        <v>128.80958261299085</v>
      </c>
      <c r="H100" s="268">
        <v>128.80958261299085</v>
      </c>
      <c r="I100" s="440">
        <f t="shared" si="4"/>
        <v>128.80958261299085</v>
      </c>
      <c r="J100" s="725"/>
      <c r="K100" s="2"/>
      <c r="L100" s="2"/>
      <c r="M100" s="2"/>
      <c r="N100" s="2"/>
      <c r="O100" s="2"/>
      <c r="P100" s="2"/>
      <c r="Q100" s="2"/>
      <c r="R100" s="2"/>
    </row>
    <row r="101" spans="1:18">
      <c r="A101" s="2"/>
      <c r="B101" s="392" t="s">
        <v>63</v>
      </c>
      <c r="C101" s="268">
        <v>302</v>
      </c>
      <c r="D101" s="268">
        <v>235</v>
      </c>
      <c r="E101" s="268">
        <v>115</v>
      </c>
      <c r="F101" s="268">
        <v>128</v>
      </c>
      <c r="G101" s="428">
        <v>116</v>
      </c>
      <c r="H101" s="429">
        <v>116</v>
      </c>
      <c r="I101" s="440">
        <f t="shared" ref="I101:I132" si="5">SUM(C101:H101)/6</f>
        <v>168.66666666666666</v>
      </c>
      <c r="J101" s="725"/>
      <c r="K101" s="2"/>
      <c r="L101" s="2"/>
      <c r="M101" s="2"/>
      <c r="N101" s="2"/>
      <c r="O101" s="2"/>
      <c r="P101" s="2"/>
      <c r="Q101" s="2"/>
      <c r="R101" s="2"/>
    </row>
    <row r="102" spans="1:18">
      <c r="A102" s="2"/>
      <c r="B102" s="392" t="s">
        <v>111</v>
      </c>
      <c r="C102" s="268">
        <v>174</v>
      </c>
      <c r="D102" s="268">
        <v>159</v>
      </c>
      <c r="E102" s="268">
        <v>156</v>
      </c>
      <c r="F102" s="268">
        <v>166</v>
      </c>
      <c r="G102" s="428">
        <v>165</v>
      </c>
      <c r="H102" s="268">
        <v>171.04223265003705</v>
      </c>
      <c r="I102" s="440">
        <f t="shared" si="5"/>
        <v>165.17370544167284</v>
      </c>
      <c r="J102" s="725"/>
      <c r="K102" s="2"/>
      <c r="L102" s="2"/>
      <c r="M102" s="2"/>
      <c r="N102" s="2"/>
      <c r="O102" s="2"/>
      <c r="P102" s="2"/>
      <c r="Q102" s="2"/>
      <c r="R102" s="2"/>
    </row>
    <row r="103" spans="1:18">
      <c r="A103" s="2"/>
      <c r="B103" s="396" t="s">
        <v>391</v>
      </c>
      <c r="C103" s="429">
        <v>54.071146245059296</v>
      </c>
      <c r="D103" s="429">
        <v>54.071146245059296</v>
      </c>
      <c r="E103" s="429">
        <v>54.071146245059296</v>
      </c>
      <c r="F103" s="429">
        <v>54.071146245059296</v>
      </c>
      <c r="G103" s="429">
        <v>54.071146245059296</v>
      </c>
      <c r="H103" s="268">
        <v>53.494690046925172</v>
      </c>
      <c r="I103" s="440">
        <f t="shared" si="5"/>
        <v>53.97507021203694</v>
      </c>
      <c r="J103" s="725" t="s">
        <v>496</v>
      </c>
      <c r="K103" s="2"/>
      <c r="L103" s="2"/>
      <c r="M103" s="2"/>
      <c r="N103" s="2"/>
      <c r="O103" s="2"/>
      <c r="P103" s="2"/>
      <c r="Q103" s="2"/>
      <c r="R103" s="2"/>
    </row>
    <row r="104" spans="1:18">
      <c r="A104" s="2"/>
      <c r="B104" s="396" t="s">
        <v>392</v>
      </c>
      <c r="C104" s="429">
        <v>166.48221343873527</v>
      </c>
      <c r="D104" s="429">
        <v>166.48221343873527</v>
      </c>
      <c r="E104" s="429">
        <v>166.48221343873527</v>
      </c>
      <c r="F104" s="429">
        <v>166.48221343873527</v>
      </c>
      <c r="G104" s="429">
        <v>166.48221343873527</v>
      </c>
      <c r="H104" s="268">
        <v>164.70733514448011</v>
      </c>
      <c r="I104" s="440">
        <f t="shared" si="5"/>
        <v>166.18640038969275</v>
      </c>
      <c r="J104" s="725" t="s">
        <v>496</v>
      </c>
      <c r="K104" s="2"/>
      <c r="L104" s="2"/>
      <c r="M104" s="2"/>
      <c r="N104" s="2"/>
      <c r="O104" s="2"/>
      <c r="P104" s="2"/>
      <c r="Q104" s="2"/>
      <c r="R104" s="2"/>
    </row>
    <row r="105" spans="1:18">
      <c r="A105" s="2"/>
      <c r="B105" s="392" t="s">
        <v>158</v>
      </c>
      <c r="C105" s="268">
        <v>117</v>
      </c>
      <c r="D105" s="268">
        <v>86</v>
      </c>
      <c r="E105" s="268">
        <v>88</v>
      </c>
      <c r="F105" s="268">
        <v>113</v>
      </c>
      <c r="G105" s="428">
        <v>138</v>
      </c>
      <c r="H105" s="268">
        <v>111.91652259817239</v>
      </c>
      <c r="I105" s="440">
        <f t="shared" si="5"/>
        <v>108.9860870996954</v>
      </c>
      <c r="J105" s="725"/>
      <c r="K105" s="2"/>
      <c r="L105" s="2"/>
      <c r="M105" s="2"/>
      <c r="N105" s="2"/>
      <c r="O105" s="2"/>
      <c r="P105" s="2"/>
      <c r="Q105" s="2"/>
      <c r="R105" s="2"/>
    </row>
    <row r="106" spans="1:18">
      <c r="A106" s="2"/>
      <c r="B106" s="392" t="s">
        <v>248</v>
      </c>
      <c r="C106" s="268">
        <v>96</v>
      </c>
      <c r="D106" s="268">
        <v>76</v>
      </c>
      <c r="E106" s="268">
        <v>196</v>
      </c>
      <c r="F106" s="268">
        <v>75</v>
      </c>
      <c r="G106" s="428">
        <v>93</v>
      </c>
      <c r="H106" s="268">
        <v>57.717955050629776</v>
      </c>
      <c r="I106" s="440">
        <f t="shared" si="5"/>
        <v>98.9529925084383</v>
      </c>
      <c r="J106" s="725" t="s">
        <v>540</v>
      </c>
      <c r="K106" s="2"/>
      <c r="L106" s="2"/>
      <c r="M106" s="2"/>
      <c r="N106" s="2"/>
      <c r="O106" s="2"/>
      <c r="P106" s="2"/>
      <c r="Q106" s="2"/>
      <c r="R106" s="2"/>
    </row>
    <row r="107" spans="1:18">
      <c r="A107" s="2"/>
      <c r="B107" s="392" t="s">
        <v>249</v>
      </c>
      <c r="C107" s="268">
        <v>61</v>
      </c>
      <c r="D107" s="268">
        <v>58</v>
      </c>
      <c r="E107" s="268">
        <v>81</v>
      </c>
      <c r="F107" s="268">
        <v>59</v>
      </c>
      <c r="G107" s="428">
        <v>53</v>
      </c>
      <c r="H107" s="268">
        <v>52.790812546307734</v>
      </c>
      <c r="I107" s="440">
        <f t="shared" si="5"/>
        <v>60.798468757717956</v>
      </c>
      <c r="J107" s="725" t="s">
        <v>540</v>
      </c>
      <c r="K107" s="2"/>
      <c r="L107" s="2"/>
      <c r="M107" s="2"/>
      <c r="N107" s="2"/>
      <c r="O107" s="2"/>
      <c r="P107" s="2"/>
      <c r="Q107" s="2"/>
      <c r="R107" s="2"/>
    </row>
    <row r="108" spans="1:18">
      <c r="A108" s="2"/>
      <c r="B108" s="392" t="s">
        <v>83</v>
      </c>
      <c r="C108" s="268">
        <v>137</v>
      </c>
      <c r="D108" s="268">
        <v>126</v>
      </c>
      <c r="E108" s="268">
        <v>149</v>
      </c>
      <c r="F108" s="268">
        <v>130</v>
      </c>
      <c r="G108" s="428">
        <v>140</v>
      </c>
      <c r="H108" s="268">
        <v>141.47937762410473</v>
      </c>
      <c r="I108" s="440">
        <f t="shared" si="5"/>
        <v>137.24656293735077</v>
      </c>
      <c r="J108" s="725"/>
      <c r="K108" s="2"/>
      <c r="L108" s="2"/>
      <c r="M108" s="2"/>
      <c r="N108" s="2"/>
      <c r="O108" s="2"/>
      <c r="P108" s="2"/>
      <c r="Q108" s="2"/>
      <c r="R108" s="2"/>
    </row>
    <row r="109" spans="1:18">
      <c r="A109" s="2"/>
      <c r="B109" s="392" t="s">
        <v>250</v>
      </c>
      <c r="C109" s="268">
        <v>80</v>
      </c>
      <c r="D109" s="268">
        <v>80</v>
      </c>
      <c r="E109" s="268">
        <v>93</v>
      </c>
      <c r="F109" s="268">
        <v>95</v>
      </c>
      <c r="G109" s="428">
        <v>100</v>
      </c>
      <c r="H109" s="268">
        <v>108.39713509508522</v>
      </c>
      <c r="I109" s="440">
        <f t="shared" si="5"/>
        <v>92.732855849180865</v>
      </c>
      <c r="J109" s="725" t="s">
        <v>540</v>
      </c>
      <c r="K109" s="2"/>
      <c r="L109" s="2"/>
      <c r="M109" s="2"/>
      <c r="N109" s="2"/>
      <c r="O109" s="2"/>
      <c r="P109" s="2"/>
      <c r="Q109" s="2"/>
      <c r="R109" s="2"/>
    </row>
    <row r="110" spans="1:18">
      <c r="A110" s="2"/>
      <c r="B110" s="392" t="s">
        <v>95</v>
      </c>
      <c r="C110" s="268">
        <v>153</v>
      </c>
      <c r="D110" s="268">
        <v>152</v>
      </c>
      <c r="E110" s="268">
        <v>155</v>
      </c>
      <c r="F110" s="268">
        <v>149</v>
      </c>
      <c r="G110" s="428">
        <v>152</v>
      </c>
      <c r="H110" s="268">
        <v>126.69795011113854</v>
      </c>
      <c r="I110" s="440">
        <f t="shared" si="5"/>
        <v>147.94965835185641</v>
      </c>
      <c r="J110" s="725"/>
      <c r="K110" s="2"/>
      <c r="L110" s="2"/>
      <c r="M110" s="2"/>
      <c r="N110" s="2"/>
      <c r="O110" s="2"/>
      <c r="P110" s="2"/>
      <c r="Q110" s="2"/>
      <c r="R110" s="2"/>
    </row>
    <row r="111" spans="1:18">
      <c r="A111" s="2"/>
      <c r="B111" s="396" t="s">
        <v>393</v>
      </c>
      <c r="C111" s="418"/>
      <c r="D111" s="418"/>
      <c r="E111" s="418"/>
      <c r="F111" s="418"/>
      <c r="G111" s="418"/>
      <c r="H111" s="418"/>
      <c r="I111" s="422">
        <f t="shared" si="5"/>
        <v>0</v>
      </c>
      <c r="J111" s="725" t="s">
        <v>496</v>
      </c>
      <c r="K111" s="2"/>
      <c r="L111" s="2"/>
      <c r="M111" s="2"/>
      <c r="N111" s="2"/>
      <c r="O111" s="2"/>
      <c r="P111" s="2"/>
      <c r="Q111" s="2"/>
      <c r="R111" s="2"/>
    </row>
    <row r="112" spans="1:18">
      <c r="A112" s="2"/>
      <c r="B112" s="396" t="s">
        <v>394</v>
      </c>
      <c r="C112" s="418"/>
      <c r="D112" s="418"/>
      <c r="E112" s="418"/>
      <c r="F112" s="418"/>
      <c r="G112" s="418"/>
      <c r="H112" s="418"/>
      <c r="I112" s="422">
        <f t="shared" si="5"/>
        <v>0</v>
      </c>
      <c r="J112" s="725" t="s">
        <v>496</v>
      </c>
      <c r="K112" s="2"/>
      <c r="L112" s="2"/>
      <c r="M112" s="2"/>
      <c r="N112" s="2"/>
      <c r="O112" s="2"/>
      <c r="P112" s="2"/>
      <c r="Q112" s="2"/>
      <c r="R112" s="2"/>
    </row>
    <row r="113" spans="1:18">
      <c r="A113" s="2"/>
      <c r="B113" s="396" t="s">
        <v>395</v>
      </c>
      <c r="C113" s="429">
        <v>42.936527537663629</v>
      </c>
      <c r="D113" s="429">
        <v>42.936527537663629</v>
      </c>
      <c r="E113" s="429">
        <v>42.936527537663629</v>
      </c>
      <c r="F113" s="429">
        <v>42.936527537663629</v>
      </c>
      <c r="G113" s="429">
        <v>42.936527537663629</v>
      </c>
      <c r="H113" s="268">
        <v>42.936527537663629</v>
      </c>
      <c r="I113" s="440">
        <f t="shared" si="5"/>
        <v>42.936527537663629</v>
      </c>
      <c r="J113" s="725" t="s">
        <v>496</v>
      </c>
      <c r="K113" s="2"/>
      <c r="L113" s="2"/>
      <c r="M113" s="2"/>
      <c r="N113" s="2"/>
      <c r="O113" s="2"/>
      <c r="P113" s="2"/>
      <c r="Q113" s="2"/>
      <c r="R113" s="2"/>
    </row>
    <row r="114" spans="1:18">
      <c r="A114" s="2"/>
      <c r="B114" s="392" t="s">
        <v>222</v>
      </c>
      <c r="C114" s="268">
        <v>75</v>
      </c>
      <c r="D114" s="268">
        <v>71</v>
      </c>
      <c r="E114" s="268">
        <v>80</v>
      </c>
      <c r="F114" s="268">
        <v>82</v>
      </c>
      <c r="G114" s="428">
        <v>85</v>
      </c>
      <c r="H114" s="268">
        <v>83.761422573474917</v>
      </c>
      <c r="I114" s="440">
        <f t="shared" si="5"/>
        <v>79.46023709557916</v>
      </c>
      <c r="J114" s="725"/>
      <c r="K114" s="2"/>
      <c r="L114" s="2"/>
      <c r="M114" s="2"/>
      <c r="N114" s="2"/>
      <c r="O114" s="2"/>
      <c r="P114" s="2"/>
      <c r="Q114" s="2"/>
      <c r="R114" s="2"/>
    </row>
    <row r="115" spans="1:18">
      <c r="A115" s="2"/>
      <c r="B115" s="392" t="s">
        <v>251</v>
      </c>
      <c r="C115" s="268">
        <v>70</v>
      </c>
      <c r="D115" s="268">
        <v>87</v>
      </c>
      <c r="E115" s="268">
        <v>98</v>
      </c>
      <c r="F115" s="268">
        <v>101</v>
      </c>
      <c r="G115" s="428">
        <v>102</v>
      </c>
      <c r="H115" s="268">
        <v>87.984687577179542</v>
      </c>
      <c r="I115" s="440">
        <f t="shared" si="5"/>
        <v>90.997447929529926</v>
      </c>
      <c r="J115" s="725" t="s">
        <v>540</v>
      </c>
      <c r="K115" s="2"/>
      <c r="L115" s="2"/>
      <c r="M115" s="2"/>
      <c r="N115" s="2"/>
      <c r="O115" s="2"/>
      <c r="P115" s="2"/>
      <c r="Q115" s="2"/>
      <c r="R115" s="2"/>
    </row>
    <row r="116" spans="1:18">
      <c r="A116" s="2"/>
      <c r="B116" s="392" t="s">
        <v>252</v>
      </c>
      <c r="C116" s="268">
        <v>54</v>
      </c>
      <c r="D116" s="268">
        <v>60</v>
      </c>
      <c r="E116" s="268">
        <v>57</v>
      </c>
      <c r="F116" s="268">
        <v>64</v>
      </c>
      <c r="G116" s="428">
        <v>108</v>
      </c>
      <c r="H116" s="268">
        <v>102.06223758952827</v>
      </c>
      <c r="I116" s="440">
        <f t="shared" si="5"/>
        <v>74.177039598254709</v>
      </c>
      <c r="J116" s="725" t="s">
        <v>540</v>
      </c>
      <c r="K116" s="2"/>
      <c r="L116" s="2"/>
      <c r="M116" s="2"/>
      <c r="N116" s="2"/>
      <c r="O116" s="2"/>
      <c r="P116" s="2"/>
      <c r="Q116" s="2"/>
      <c r="R116" s="2"/>
    </row>
    <row r="117" spans="1:18">
      <c r="A117" s="2"/>
      <c r="B117" s="392" t="s">
        <v>198</v>
      </c>
      <c r="C117" s="429">
        <v>127.40182761175598</v>
      </c>
      <c r="D117" s="429">
        <v>127.40182761175598</v>
      </c>
      <c r="E117" s="429">
        <v>127.40182761175598</v>
      </c>
      <c r="F117" s="429">
        <v>127.40182761175598</v>
      </c>
      <c r="G117" s="429">
        <v>127.40182761175598</v>
      </c>
      <c r="H117" s="268">
        <v>127.40182761175598</v>
      </c>
      <c r="I117" s="440">
        <f t="shared" si="5"/>
        <v>127.40182761175596</v>
      </c>
      <c r="J117" s="725"/>
      <c r="K117" s="2"/>
      <c r="L117" s="2"/>
      <c r="M117" s="2"/>
      <c r="N117" s="2"/>
      <c r="O117" s="2"/>
      <c r="P117" s="2"/>
      <c r="Q117" s="2"/>
      <c r="R117" s="2"/>
    </row>
    <row r="118" spans="1:18">
      <c r="A118" s="2"/>
      <c r="B118" s="392" t="s">
        <v>253</v>
      </c>
      <c r="C118" s="268">
        <v>44</v>
      </c>
      <c r="D118" s="268">
        <v>29</v>
      </c>
      <c r="E118" s="268">
        <v>36</v>
      </c>
      <c r="F118" s="268">
        <v>32</v>
      </c>
      <c r="G118" s="428">
        <v>31</v>
      </c>
      <c r="H118" s="268">
        <v>31.674487527784638</v>
      </c>
      <c r="I118" s="440">
        <f t="shared" si="5"/>
        <v>33.945747921297439</v>
      </c>
      <c r="J118" s="725" t="s">
        <v>540</v>
      </c>
      <c r="K118" s="2"/>
      <c r="L118" s="2"/>
      <c r="M118" s="2"/>
      <c r="N118" s="2"/>
      <c r="O118" s="2"/>
      <c r="P118" s="2"/>
      <c r="Q118" s="2"/>
      <c r="R118" s="2"/>
    </row>
    <row r="119" spans="1:18">
      <c r="A119" s="2"/>
      <c r="B119" s="392" t="s">
        <v>200</v>
      </c>
      <c r="C119" s="268">
        <v>75</v>
      </c>
      <c r="D119" s="268">
        <v>85</v>
      </c>
      <c r="E119" s="268">
        <v>87</v>
      </c>
      <c r="F119" s="268">
        <v>78</v>
      </c>
      <c r="G119" s="428">
        <v>77</v>
      </c>
      <c r="H119" s="268">
        <v>76.722647567300569</v>
      </c>
      <c r="I119" s="440">
        <f t="shared" si="5"/>
        <v>79.787107927883426</v>
      </c>
      <c r="J119" s="725"/>
      <c r="K119" s="2"/>
      <c r="L119" s="2"/>
      <c r="M119" s="2"/>
      <c r="N119" s="2"/>
      <c r="O119" s="2"/>
      <c r="P119" s="2"/>
      <c r="Q119" s="2"/>
      <c r="R119" s="2"/>
    </row>
    <row r="120" spans="1:18">
      <c r="A120" s="2"/>
      <c r="B120" s="392" t="s">
        <v>156</v>
      </c>
      <c r="C120" s="268">
        <v>123</v>
      </c>
      <c r="D120" s="268">
        <v>134</v>
      </c>
      <c r="E120" s="268">
        <v>82</v>
      </c>
      <c r="F120" s="268">
        <v>122</v>
      </c>
      <c r="G120" s="428">
        <v>89</v>
      </c>
      <c r="H120" s="268">
        <v>71.091627562361069</v>
      </c>
      <c r="I120" s="440">
        <f t="shared" si="5"/>
        <v>103.5152712603935</v>
      </c>
      <c r="J120" s="725"/>
      <c r="K120" s="2"/>
      <c r="L120" s="2"/>
      <c r="M120" s="2"/>
      <c r="N120" s="2"/>
      <c r="O120" s="2"/>
      <c r="P120" s="2"/>
      <c r="Q120" s="2"/>
      <c r="R120" s="2"/>
    </row>
    <row r="121" spans="1:18">
      <c r="A121" s="2"/>
      <c r="B121" s="392" t="s">
        <v>396</v>
      </c>
      <c r="C121" s="418"/>
      <c r="D121" s="418"/>
      <c r="E121" s="418"/>
      <c r="F121" s="418"/>
      <c r="G121" s="418"/>
      <c r="H121" s="418"/>
      <c r="I121" s="422">
        <f t="shared" si="5"/>
        <v>0</v>
      </c>
      <c r="J121" s="725" t="s">
        <v>496</v>
      </c>
      <c r="K121" s="2"/>
      <c r="L121" s="2"/>
      <c r="M121" s="2"/>
      <c r="N121" s="2"/>
      <c r="O121" s="2"/>
      <c r="P121" s="2"/>
      <c r="Q121" s="2"/>
      <c r="R121" s="2"/>
    </row>
    <row r="122" spans="1:18">
      <c r="A122" s="2"/>
      <c r="B122" s="392" t="s">
        <v>226</v>
      </c>
      <c r="C122" s="268">
        <v>45</v>
      </c>
      <c r="D122" s="268">
        <v>38</v>
      </c>
      <c r="E122" s="268">
        <v>36</v>
      </c>
      <c r="F122" s="268">
        <v>35</v>
      </c>
      <c r="G122" s="428">
        <v>35</v>
      </c>
      <c r="H122" s="268">
        <v>39.417140034576434</v>
      </c>
      <c r="I122" s="440">
        <f t="shared" si="5"/>
        <v>38.069523339096072</v>
      </c>
      <c r="J122" s="725"/>
      <c r="K122" s="2"/>
      <c r="L122" s="2"/>
      <c r="M122" s="2"/>
      <c r="N122" s="2"/>
      <c r="O122" s="2"/>
      <c r="P122" s="2"/>
      <c r="Q122" s="2"/>
      <c r="R122" s="2"/>
    </row>
    <row r="123" spans="1:18">
      <c r="A123" s="2"/>
      <c r="B123" s="392" t="s">
        <v>184</v>
      </c>
      <c r="C123" s="268">
        <v>70</v>
      </c>
      <c r="D123" s="268">
        <v>54</v>
      </c>
      <c r="E123" s="268">
        <v>54</v>
      </c>
      <c r="F123" s="268">
        <v>56</v>
      </c>
      <c r="G123" s="428">
        <v>63</v>
      </c>
      <c r="H123" s="268">
        <v>66.16448505803902</v>
      </c>
      <c r="I123" s="440">
        <f t="shared" si="5"/>
        <v>60.527414176339839</v>
      </c>
      <c r="J123" s="725"/>
      <c r="K123" s="2"/>
      <c r="L123" s="2"/>
      <c r="M123" s="2"/>
      <c r="N123" s="2"/>
      <c r="O123" s="2"/>
      <c r="P123" s="2"/>
      <c r="Q123" s="2"/>
      <c r="R123" s="2"/>
    </row>
    <row r="124" spans="1:18">
      <c r="A124" s="2"/>
      <c r="B124" s="392" t="s">
        <v>97</v>
      </c>
      <c r="C124" s="268">
        <v>74</v>
      </c>
      <c r="D124" s="268">
        <v>69</v>
      </c>
      <c r="E124" s="268">
        <v>60</v>
      </c>
      <c r="F124" s="268">
        <v>55</v>
      </c>
      <c r="G124" s="428">
        <v>71</v>
      </c>
      <c r="H124" s="268">
        <v>74.611015065448242</v>
      </c>
      <c r="I124" s="440">
        <f t="shared" si="5"/>
        <v>67.268502510908036</v>
      </c>
      <c r="J124" s="725"/>
      <c r="K124" s="2"/>
      <c r="L124" s="2"/>
      <c r="M124" s="2"/>
      <c r="N124" s="2"/>
      <c r="O124" s="2"/>
      <c r="P124" s="2"/>
      <c r="Q124" s="2"/>
      <c r="R124" s="2"/>
    </row>
    <row r="125" spans="1:18">
      <c r="A125" s="2"/>
      <c r="B125" s="396" t="s">
        <v>154</v>
      </c>
      <c r="C125" s="268">
        <v>13</v>
      </c>
      <c r="D125" s="268">
        <v>31</v>
      </c>
      <c r="E125" s="268">
        <v>29</v>
      </c>
      <c r="F125" s="268">
        <v>29</v>
      </c>
      <c r="G125" s="428">
        <v>30</v>
      </c>
      <c r="H125" s="268">
        <v>36.601630032106691</v>
      </c>
      <c r="I125" s="440">
        <f t="shared" si="5"/>
        <v>28.100271672017783</v>
      </c>
      <c r="J125" s="725"/>
      <c r="K125" s="2"/>
      <c r="L125" s="2"/>
      <c r="M125" s="2"/>
      <c r="N125" s="2"/>
      <c r="O125" s="2"/>
      <c r="P125" s="2"/>
      <c r="Q125" s="2"/>
      <c r="R125" s="2"/>
    </row>
    <row r="126" spans="1:18">
      <c r="A126" s="2"/>
      <c r="B126" s="392" t="s">
        <v>67</v>
      </c>
      <c r="C126" s="268">
        <v>158</v>
      </c>
      <c r="D126" s="268">
        <v>152</v>
      </c>
      <c r="E126" s="268">
        <v>161</v>
      </c>
      <c r="F126" s="268">
        <v>154</v>
      </c>
      <c r="G126" s="428">
        <v>152</v>
      </c>
      <c r="H126" s="268">
        <v>164.70733514448014</v>
      </c>
      <c r="I126" s="440">
        <f t="shared" si="5"/>
        <v>156.95122252408001</v>
      </c>
      <c r="J126" s="725"/>
      <c r="K126" s="2"/>
      <c r="L126" s="2"/>
      <c r="M126" s="2"/>
      <c r="N126" s="2"/>
      <c r="O126" s="2"/>
      <c r="P126" s="2"/>
      <c r="Q126" s="2"/>
      <c r="R126" s="2"/>
    </row>
    <row r="127" spans="1:18">
      <c r="A127" s="2"/>
      <c r="B127" s="392" t="s">
        <v>77</v>
      </c>
      <c r="C127" s="268">
        <v>144</v>
      </c>
      <c r="D127" s="268">
        <v>94</v>
      </c>
      <c r="E127" s="268">
        <v>108</v>
      </c>
      <c r="F127" s="268">
        <v>102</v>
      </c>
      <c r="G127" s="428">
        <v>114</v>
      </c>
      <c r="H127" s="268">
        <v>114.0281551000247</v>
      </c>
      <c r="I127" s="440">
        <f t="shared" si="5"/>
        <v>112.67135918333746</v>
      </c>
      <c r="J127" s="725"/>
      <c r="K127" s="2"/>
      <c r="L127" s="2"/>
      <c r="M127" s="2"/>
      <c r="N127" s="2"/>
      <c r="O127" s="2"/>
      <c r="P127" s="2"/>
      <c r="Q127" s="2"/>
      <c r="R127" s="2"/>
    </row>
    <row r="128" spans="1:18">
      <c r="A128" s="2"/>
      <c r="B128" s="392" t="s">
        <v>105</v>
      </c>
      <c r="C128" s="268">
        <v>141</v>
      </c>
      <c r="D128" s="268">
        <v>136</v>
      </c>
      <c r="E128" s="268">
        <v>145</v>
      </c>
      <c r="F128" s="268">
        <v>133</v>
      </c>
      <c r="G128" s="428">
        <v>148</v>
      </c>
      <c r="H128" s="268">
        <v>128.80958261299085</v>
      </c>
      <c r="I128" s="440">
        <f t="shared" si="5"/>
        <v>138.63493043549849</v>
      </c>
      <c r="J128" s="725"/>
      <c r="K128" s="2"/>
      <c r="L128" s="2"/>
      <c r="M128" s="2"/>
      <c r="N128" s="2"/>
      <c r="O128" s="2"/>
      <c r="P128" s="2"/>
      <c r="Q128" s="2"/>
      <c r="R128" s="2"/>
    </row>
    <row r="129" spans="1:18">
      <c r="A129" s="2"/>
      <c r="B129" s="392" t="s">
        <v>186</v>
      </c>
      <c r="C129" s="268">
        <v>108</v>
      </c>
      <c r="D129" s="268">
        <v>59</v>
      </c>
      <c r="E129" s="268">
        <v>67</v>
      </c>
      <c r="F129" s="268">
        <v>68</v>
      </c>
      <c r="G129" s="428">
        <v>61</v>
      </c>
      <c r="H129" s="268">
        <v>56.310200049394908</v>
      </c>
      <c r="I129" s="440">
        <f t="shared" si="5"/>
        <v>69.885033341565816</v>
      </c>
      <c r="J129" s="725"/>
      <c r="K129" s="2"/>
      <c r="L129" s="2"/>
      <c r="M129" s="2"/>
      <c r="N129" s="2"/>
      <c r="O129" s="2"/>
      <c r="P129" s="2"/>
      <c r="Q129" s="2"/>
      <c r="R129" s="2"/>
    </row>
    <row r="130" spans="1:18">
      <c r="A130" s="2"/>
      <c r="B130" s="392" t="s">
        <v>73</v>
      </c>
      <c r="C130" s="268">
        <v>132</v>
      </c>
      <c r="D130" s="268">
        <v>82</v>
      </c>
      <c r="E130" s="268">
        <v>98</v>
      </c>
      <c r="F130" s="268">
        <v>83</v>
      </c>
      <c r="G130" s="428">
        <v>91</v>
      </c>
      <c r="H130" s="268">
        <v>93.615707582119029</v>
      </c>
      <c r="I130" s="440">
        <f t="shared" si="5"/>
        <v>96.602617930353176</v>
      </c>
      <c r="J130" s="725"/>
      <c r="K130" s="2"/>
      <c r="L130" s="2"/>
      <c r="M130" s="2"/>
      <c r="N130" s="2"/>
      <c r="O130" s="2"/>
      <c r="P130" s="2"/>
      <c r="Q130" s="2"/>
      <c r="R130" s="2"/>
    </row>
    <row r="131" spans="1:18">
      <c r="A131" s="2"/>
      <c r="B131" s="392" t="s">
        <v>166</v>
      </c>
      <c r="C131" s="268">
        <v>82</v>
      </c>
      <c r="D131" s="268">
        <v>66</v>
      </c>
      <c r="E131" s="268">
        <v>77</v>
      </c>
      <c r="F131" s="268">
        <v>87</v>
      </c>
      <c r="G131" s="428">
        <v>81</v>
      </c>
      <c r="H131" s="268">
        <v>69.683872561126208</v>
      </c>
      <c r="I131" s="440">
        <f t="shared" si="5"/>
        <v>77.113978760187706</v>
      </c>
      <c r="J131" s="725"/>
      <c r="K131" s="2"/>
      <c r="L131" s="2"/>
      <c r="M131" s="2"/>
      <c r="N131" s="2"/>
      <c r="O131" s="2"/>
      <c r="P131" s="2"/>
      <c r="Q131" s="2"/>
      <c r="R131" s="2"/>
    </row>
    <row r="132" spans="1:18">
      <c r="A132" s="2"/>
      <c r="B132" s="392" t="s">
        <v>75</v>
      </c>
      <c r="C132" s="268">
        <v>107</v>
      </c>
      <c r="D132" s="268">
        <v>92</v>
      </c>
      <c r="E132" s="268">
        <v>92</v>
      </c>
      <c r="F132" s="268">
        <v>74</v>
      </c>
      <c r="G132" s="428">
        <v>65</v>
      </c>
      <c r="H132" s="268">
        <v>66.868362558656457</v>
      </c>
      <c r="I132" s="440">
        <f t="shared" si="5"/>
        <v>82.811393759776081</v>
      </c>
      <c r="J132" s="725"/>
      <c r="K132" s="2"/>
      <c r="L132" s="2"/>
      <c r="M132" s="2"/>
      <c r="N132" s="2"/>
      <c r="O132" s="2"/>
      <c r="P132" s="2"/>
      <c r="Q132" s="2"/>
      <c r="R132" s="2"/>
    </row>
    <row r="133" spans="1:18">
      <c r="A133" s="2"/>
      <c r="B133" s="392" t="s">
        <v>254</v>
      </c>
      <c r="C133" s="268">
        <v>54</v>
      </c>
      <c r="D133" s="268">
        <v>65</v>
      </c>
      <c r="E133" s="268">
        <v>60</v>
      </c>
      <c r="F133" s="268">
        <v>52</v>
      </c>
      <c r="G133" s="428">
        <v>55</v>
      </c>
      <c r="H133" s="268">
        <v>59.125710051864658</v>
      </c>
      <c r="I133" s="440">
        <f t="shared" ref="I133:I164" si="6">SUM(C133:H133)/6</f>
        <v>57.520951675310776</v>
      </c>
      <c r="J133" s="725" t="s">
        <v>540</v>
      </c>
      <c r="K133" s="2"/>
      <c r="L133" s="2"/>
      <c r="M133" s="2"/>
      <c r="N133" s="2"/>
      <c r="O133" s="2"/>
      <c r="P133" s="2"/>
      <c r="Q133" s="2"/>
      <c r="R133" s="2"/>
    </row>
    <row r="134" spans="1:18">
      <c r="A134" s="2"/>
      <c r="B134" s="396" t="s">
        <v>397</v>
      </c>
      <c r="C134" s="418"/>
      <c r="D134" s="418"/>
      <c r="E134" s="418"/>
      <c r="F134" s="418"/>
      <c r="G134" s="418"/>
      <c r="H134" s="418"/>
      <c r="I134" s="422">
        <f t="shared" si="6"/>
        <v>0</v>
      </c>
      <c r="J134" s="725" t="s">
        <v>496</v>
      </c>
      <c r="K134" s="2"/>
      <c r="L134" s="2"/>
      <c r="M134" s="2"/>
      <c r="N134" s="2"/>
      <c r="O134" s="2"/>
      <c r="P134" s="2"/>
      <c r="Q134" s="2"/>
      <c r="R134" s="2"/>
    </row>
    <row r="135" spans="1:18">
      <c r="A135" s="2"/>
      <c r="B135" s="396" t="s">
        <v>35</v>
      </c>
      <c r="C135" s="268">
        <v>77</v>
      </c>
      <c r="D135" s="268">
        <v>77</v>
      </c>
      <c r="E135" s="268">
        <v>112</v>
      </c>
      <c r="F135" s="268">
        <v>126</v>
      </c>
      <c r="G135" s="428">
        <v>106</v>
      </c>
      <c r="H135" s="268">
        <v>87.280810076562105</v>
      </c>
      <c r="I135" s="440">
        <f t="shared" si="6"/>
        <v>97.54680167942702</v>
      </c>
      <c r="J135" s="725" t="s">
        <v>539</v>
      </c>
      <c r="K135" s="2"/>
      <c r="L135" s="2"/>
      <c r="M135" s="2"/>
      <c r="N135" s="2"/>
      <c r="O135" s="2"/>
      <c r="P135" s="2"/>
      <c r="Q135" s="2"/>
      <c r="R135" s="2"/>
    </row>
    <row r="136" spans="1:18">
      <c r="A136" s="2"/>
      <c r="B136" s="392" t="s">
        <v>255</v>
      </c>
      <c r="C136" s="268">
        <v>85</v>
      </c>
      <c r="D136" s="268">
        <v>46</v>
      </c>
      <c r="E136" s="268">
        <v>50</v>
      </c>
      <c r="F136" s="268">
        <v>55</v>
      </c>
      <c r="G136" s="428">
        <v>61</v>
      </c>
      <c r="H136" s="268">
        <v>66.868362558656443</v>
      </c>
      <c r="I136" s="440">
        <f t="shared" si="6"/>
        <v>60.644727093109402</v>
      </c>
      <c r="J136" s="725" t="s">
        <v>540</v>
      </c>
      <c r="K136" s="2"/>
      <c r="L136" s="2"/>
      <c r="M136" s="2"/>
      <c r="N136" s="2"/>
      <c r="O136" s="2"/>
      <c r="P136" s="2"/>
      <c r="Q136" s="2"/>
      <c r="R136" s="2"/>
    </row>
    <row r="137" spans="1:18">
      <c r="A137" s="2"/>
      <c r="B137" s="392" t="s">
        <v>256</v>
      </c>
      <c r="C137" s="268">
        <v>71</v>
      </c>
      <c r="D137" s="268">
        <v>73</v>
      </c>
      <c r="E137" s="268">
        <v>72</v>
      </c>
      <c r="F137" s="268">
        <v>76</v>
      </c>
      <c r="G137" s="428">
        <v>83</v>
      </c>
      <c r="H137" s="268">
        <v>79.538157569770291</v>
      </c>
      <c r="I137" s="440">
        <f t="shared" si="6"/>
        <v>75.756359594961722</v>
      </c>
      <c r="J137" s="725" t="s">
        <v>540</v>
      </c>
      <c r="K137" s="2"/>
      <c r="L137" s="2"/>
      <c r="M137" s="2"/>
      <c r="N137" s="2"/>
      <c r="O137" s="2"/>
      <c r="P137" s="2"/>
      <c r="Q137" s="2"/>
      <c r="R137" s="2"/>
    </row>
    <row r="138" spans="1:18">
      <c r="A138" s="2"/>
      <c r="B138" s="392" t="s">
        <v>257</v>
      </c>
      <c r="C138" s="268">
        <v>180</v>
      </c>
      <c r="D138" s="268">
        <v>200</v>
      </c>
      <c r="E138" s="268">
        <v>262</v>
      </c>
      <c r="F138" s="268">
        <v>154</v>
      </c>
      <c r="G138" s="428">
        <v>161</v>
      </c>
      <c r="H138" s="268">
        <v>325.89528278587301</v>
      </c>
      <c r="I138" s="440">
        <f t="shared" si="6"/>
        <v>213.81588046431216</v>
      </c>
      <c r="J138" s="725" t="s">
        <v>540</v>
      </c>
      <c r="K138" s="2"/>
      <c r="L138" s="2"/>
      <c r="M138" s="2"/>
      <c r="N138" s="2"/>
      <c r="O138" s="2"/>
      <c r="P138" s="2"/>
      <c r="Q138" s="2"/>
      <c r="R138" s="2"/>
    </row>
    <row r="139" spans="1:18">
      <c r="A139" s="2"/>
      <c r="B139" s="392" t="s">
        <v>152</v>
      </c>
      <c r="C139" s="268">
        <v>88</v>
      </c>
      <c r="D139" s="268">
        <v>73</v>
      </c>
      <c r="E139" s="268">
        <v>92</v>
      </c>
      <c r="F139" s="268">
        <v>95</v>
      </c>
      <c r="G139" s="428">
        <v>112</v>
      </c>
      <c r="H139" s="268">
        <v>93.615707582119029</v>
      </c>
      <c r="I139" s="440">
        <f t="shared" si="6"/>
        <v>92.269284597019848</v>
      </c>
      <c r="J139" s="725"/>
      <c r="K139" s="2"/>
      <c r="L139" s="2"/>
      <c r="M139" s="2"/>
      <c r="N139" s="2"/>
      <c r="O139" s="2"/>
      <c r="P139" s="2"/>
      <c r="Q139" s="2"/>
      <c r="R139" s="2"/>
    </row>
    <row r="140" spans="1:18">
      <c r="A140" s="2"/>
      <c r="B140" s="396" t="s">
        <v>258</v>
      </c>
      <c r="C140" s="268">
        <v>58</v>
      </c>
      <c r="D140" s="268">
        <v>60</v>
      </c>
      <c r="E140" s="268">
        <v>74</v>
      </c>
      <c r="F140" s="268">
        <v>72</v>
      </c>
      <c r="G140" s="428">
        <v>67</v>
      </c>
      <c r="H140" s="268">
        <v>75.314892566065694</v>
      </c>
      <c r="I140" s="440">
        <f t="shared" si="6"/>
        <v>67.719148761010942</v>
      </c>
      <c r="J140" s="725" t="s">
        <v>540</v>
      </c>
      <c r="K140" s="2"/>
      <c r="L140" s="2"/>
      <c r="M140" s="2"/>
      <c r="N140" s="2"/>
      <c r="O140" s="2"/>
      <c r="P140" s="2"/>
      <c r="Q140" s="2"/>
      <c r="R140" s="2"/>
    </row>
    <row r="141" spans="1:18">
      <c r="A141" s="2"/>
      <c r="B141" s="392" t="s">
        <v>103</v>
      </c>
      <c r="C141" s="268">
        <v>73</v>
      </c>
      <c r="D141" s="268">
        <v>69</v>
      </c>
      <c r="E141" s="268">
        <v>70</v>
      </c>
      <c r="F141" s="268">
        <v>85</v>
      </c>
      <c r="G141" s="428">
        <v>98</v>
      </c>
      <c r="H141" s="268">
        <v>96.431217584588794</v>
      </c>
      <c r="I141" s="440">
        <f t="shared" si="6"/>
        <v>81.905202930764801</v>
      </c>
      <c r="J141" s="725"/>
      <c r="K141" s="2"/>
      <c r="L141" s="2"/>
      <c r="M141" s="2"/>
      <c r="N141" s="2"/>
      <c r="O141" s="2"/>
      <c r="P141" s="2"/>
      <c r="Q141" s="2"/>
      <c r="R141" s="2"/>
    </row>
    <row r="142" spans="1:18">
      <c r="A142" s="2"/>
      <c r="B142" s="392" t="s">
        <v>208</v>
      </c>
      <c r="C142" s="268">
        <v>199</v>
      </c>
      <c r="D142" s="268">
        <v>150</v>
      </c>
      <c r="E142" s="268">
        <v>186</v>
      </c>
      <c r="F142" s="268">
        <v>174</v>
      </c>
      <c r="G142" s="428">
        <v>175</v>
      </c>
      <c r="H142" s="268">
        <v>259.73079772783404</v>
      </c>
      <c r="I142" s="440">
        <f t="shared" si="6"/>
        <v>190.62179962130566</v>
      </c>
      <c r="J142" s="725"/>
      <c r="K142" s="2"/>
      <c r="L142" s="2"/>
      <c r="M142" s="2"/>
      <c r="N142" s="2"/>
      <c r="O142" s="2"/>
      <c r="P142" s="2"/>
      <c r="Q142" s="2"/>
      <c r="R142" s="2"/>
    </row>
    <row r="143" spans="1:18">
      <c r="A143" s="2"/>
      <c r="B143" s="396" t="s">
        <v>39</v>
      </c>
      <c r="C143" s="429">
        <v>222.42529019510991</v>
      </c>
      <c r="D143" s="429">
        <v>222.42529019510991</v>
      </c>
      <c r="E143" s="429">
        <v>222.42529019510991</v>
      </c>
      <c r="F143" s="429">
        <v>222.42529019510991</v>
      </c>
      <c r="G143" s="429">
        <v>222.42529019510991</v>
      </c>
      <c r="H143" s="268">
        <v>222.42529019510991</v>
      </c>
      <c r="I143" s="440">
        <f t="shared" si="6"/>
        <v>222.42529019510991</v>
      </c>
      <c r="J143" s="725" t="s">
        <v>539</v>
      </c>
      <c r="K143" s="2"/>
      <c r="L143" s="2"/>
      <c r="M143" s="2"/>
      <c r="N143" s="2"/>
      <c r="O143" s="2"/>
      <c r="P143" s="2"/>
      <c r="Q143" s="2"/>
      <c r="R143" s="2"/>
    </row>
    <row r="144" spans="1:18">
      <c r="A144" s="2"/>
      <c r="B144" s="392" t="s">
        <v>176</v>
      </c>
      <c r="C144" s="268">
        <v>83</v>
      </c>
      <c r="D144" s="268">
        <v>93</v>
      </c>
      <c r="E144" s="268">
        <v>107</v>
      </c>
      <c r="F144" s="268">
        <v>93</v>
      </c>
      <c r="G144" s="428">
        <v>89</v>
      </c>
      <c r="H144" s="268">
        <v>83.761422573474917</v>
      </c>
      <c r="I144" s="440">
        <f t="shared" si="6"/>
        <v>91.460237095579146</v>
      </c>
      <c r="J144" s="725"/>
      <c r="K144" s="2"/>
      <c r="L144" s="2"/>
      <c r="M144" s="2"/>
      <c r="N144" s="2"/>
      <c r="O144" s="2"/>
      <c r="P144" s="2"/>
      <c r="Q144" s="2"/>
      <c r="R144" s="2"/>
    </row>
    <row r="145" spans="1:18">
      <c r="A145" s="2"/>
      <c r="B145" s="392" t="s">
        <v>259</v>
      </c>
      <c r="C145" s="268">
        <v>53</v>
      </c>
      <c r="D145" s="268">
        <v>71</v>
      </c>
      <c r="E145" s="268">
        <v>107</v>
      </c>
      <c r="F145" s="268">
        <v>69</v>
      </c>
      <c r="G145" s="428">
        <v>69</v>
      </c>
      <c r="H145" s="268">
        <v>65.460607557421596</v>
      </c>
      <c r="I145" s="440">
        <f t="shared" si="6"/>
        <v>72.410101259570268</v>
      </c>
      <c r="J145" s="725" t="s">
        <v>540</v>
      </c>
      <c r="K145" s="2"/>
      <c r="L145" s="2"/>
      <c r="M145" s="2"/>
      <c r="N145" s="2"/>
      <c r="O145" s="2"/>
      <c r="P145" s="2"/>
      <c r="Q145" s="2"/>
      <c r="R145" s="2"/>
    </row>
    <row r="146" spans="1:18">
      <c r="A146" s="2"/>
      <c r="B146" s="392" t="s">
        <v>260</v>
      </c>
      <c r="C146" s="268">
        <v>47</v>
      </c>
      <c r="D146" s="268">
        <v>29</v>
      </c>
      <c r="E146" s="268">
        <v>42</v>
      </c>
      <c r="F146" s="268">
        <v>45</v>
      </c>
      <c r="G146" s="428">
        <v>49</v>
      </c>
      <c r="H146" s="268">
        <v>52.086935045690282</v>
      </c>
      <c r="I146" s="440">
        <f t="shared" si="6"/>
        <v>44.014489174281714</v>
      </c>
      <c r="J146" s="725" t="s">
        <v>540</v>
      </c>
      <c r="K146" s="2"/>
      <c r="L146" s="2"/>
      <c r="M146" s="2"/>
      <c r="N146" s="2"/>
      <c r="O146" s="2"/>
      <c r="P146" s="2"/>
      <c r="Q146" s="2"/>
      <c r="R146" s="2"/>
    </row>
    <row r="147" spans="1:18">
      <c r="A147" s="2"/>
      <c r="B147" s="392" t="s">
        <v>91</v>
      </c>
      <c r="C147" s="268">
        <v>100</v>
      </c>
      <c r="D147" s="268">
        <v>89</v>
      </c>
      <c r="E147" s="268">
        <v>108</v>
      </c>
      <c r="F147" s="268">
        <v>117</v>
      </c>
      <c r="G147" s="428">
        <v>112</v>
      </c>
      <c r="H147" s="268">
        <v>112.6204000987898</v>
      </c>
      <c r="I147" s="440">
        <f t="shared" si="6"/>
        <v>106.4367333497983</v>
      </c>
      <c r="J147" s="725"/>
      <c r="K147" s="2"/>
      <c r="L147" s="2"/>
      <c r="M147" s="2"/>
      <c r="N147" s="2"/>
      <c r="O147" s="2"/>
      <c r="P147" s="2"/>
      <c r="Q147" s="2"/>
      <c r="R147" s="2"/>
    </row>
    <row r="148" spans="1:18">
      <c r="A148" s="2"/>
      <c r="B148" s="392" t="s">
        <v>398</v>
      </c>
      <c r="C148" s="418"/>
      <c r="D148" s="418"/>
      <c r="E148" s="418"/>
      <c r="F148" s="418"/>
      <c r="G148" s="418"/>
      <c r="H148" s="418"/>
      <c r="I148" s="422">
        <f t="shared" si="6"/>
        <v>0</v>
      </c>
      <c r="J148" s="725" t="s">
        <v>496</v>
      </c>
      <c r="K148" s="2"/>
      <c r="L148" s="2"/>
      <c r="M148" s="2"/>
      <c r="N148" s="2"/>
      <c r="O148" s="2"/>
      <c r="P148" s="2"/>
      <c r="Q148" s="2"/>
      <c r="R148" s="2"/>
    </row>
    <row r="149" spans="1:18">
      <c r="A149" s="2"/>
      <c r="B149" s="392" t="s">
        <v>261</v>
      </c>
      <c r="C149" s="268">
        <v>66</v>
      </c>
      <c r="D149" s="268">
        <v>102</v>
      </c>
      <c r="E149" s="268">
        <v>116</v>
      </c>
      <c r="F149" s="268">
        <v>110</v>
      </c>
      <c r="G149" s="428">
        <v>112</v>
      </c>
      <c r="H149" s="268">
        <v>101.35836008891084</v>
      </c>
      <c r="I149" s="440">
        <f t="shared" si="6"/>
        <v>101.2263933481518</v>
      </c>
      <c r="J149" s="725" t="s">
        <v>540</v>
      </c>
      <c r="K149" s="2"/>
      <c r="L149" s="2"/>
      <c r="M149" s="2"/>
      <c r="N149" s="2"/>
      <c r="O149" s="2"/>
      <c r="P149" s="2"/>
      <c r="Q149" s="2"/>
      <c r="R149" s="2"/>
    </row>
    <row r="150" spans="1:18">
      <c r="A150" s="2"/>
      <c r="B150" s="392" t="s">
        <v>399</v>
      </c>
      <c r="C150" s="418"/>
      <c r="D150" s="418"/>
      <c r="E150" s="418"/>
      <c r="F150" s="418"/>
      <c r="G150" s="418"/>
      <c r="H150" s="418"/>
      <c r="I150" s="422">
        <f t="shared" si="6"/>
        <v>0</v>
      </c>
      <c r="J150" s="725" t="s">
        <v>496</v>
      </c>
      <c r="K150" s="2"/>
      <c r="L150" s="2"/>
      <c r="M150" s="2"/>
      <c r="N150" s="2"/>
      <c r="O150" s="2"/>
      <c r="P150" s="2"/>
      <c r="Q150" s="2"/>
      <c r="R150" s="2"/>
    </row>
    <row r="151" spans="1:18">
      <c r="A151" s="2"/>
      <c r="B151" s="396" t="s">
        <v>400</v>
      </c>
      <c r="C151" s="429">
        <v>24.635712521610269</v>
      </c>
      <c r="D151" s="429">
        <v>24.635712521610269</v>
      </c>
      <c r="E151" s="429">
        <v>24.635712521610269</v>
      </c>
      <c r="F151" s="429">
        <v>24.635712521610269</v>
      </c>
      <c r="G151" s="429">
        <v>24.635712521610269</v>
      </c>
      <c r="H151" s="268">
        <v>24.635712521610269</v>
      </c>
      <c r="I151" s="440">
        <f t="shared" si="6"/>
        <v>24.635712521610269</v>
      </c>
      <c r="J151" s="725" t="s">
        <v>496</v>
      </c>
      <c r="K151" s="2"/>
      <c r="L151" s="2"/>
      <c r="M151" s="2"/>
      <c r="N151" s="2"/>
      <c r="O151" s="2"/>
      <c r="P151" s="2"/>
      <c r="Q151" s="2"/>
      <c r="R151" s="2"/>
    </row>
    <row r="152" spans="1:18">
      <c r="A152" s="2"/>
      <c r="B152" s="392" t="s">
        <v>262</v>
      </c>
      <c r="C152" s="268">
        <v>82</v>
      </c>
      <c r="D152" s="268">
        <v>127</v>
      </c>
      <c r="E152" s="268">
        <v>149</v>
      </c>
      <c r="F152" s="268">
        <v>159</v>
      </c>
      <c r="G152" s="428">
        <v>138</v>
      </c>
      <c r="H152" s="268">
        <v>140.0716226228698</v>
      </c>
      <c r="I152" s="440">
        <f t="shared" si="6"/>
        <v>132.51193710381162</v>
      </c>
      <c r="J152" s="725" t="s">
        <v>540</v>
      </c>
      <c r="K152" s="2"/>
      <c r="L152" s="2"/>
      <c r="M152" s="2"/>
      <c r="N152" s="2"/>
      <c r="O152" s="2"/>
      <c r="P152" s="2"/>
      <c r="Q152" s="2"/>
      <c r="R152" s="2"/>
    </row>
    <row r="153" spans="1:18">
      <c r="A153" s="2"/>
      <c r="B153" s="392" t="s">
        <v>148</v>
      </c>
      <c r="C153" s="268">
        <v>95</v>
      </c>
      <c r="D153" s="268">
        <v>118</v>
      </c>
      <c r="E153" s="268">
        <v>173</v>
      </c>
      <c r="F153" s="268">
        <v>196</v>
      </c>
      <c r="G153" s="428">
        <v>193</v>
      </c>
      <c r="H153" s="268">
        <v>103.46999259076316</v>
      </c>
      <c r="I153" s="440">
        <f t="shared" si="6"/>
        <v>146.41166543179386</v>
      </c>
      <c r="J153" s="725"/>
      <c r="K153" s="2"/>
      <c r="L153" s="2"/>
      <c r="M153" s="2"/>
      <c r="N153" s="2"/>
      <c r="O153" s="2"/>
      <c r="P153" s="2"/>
      <c r="Q153" s="2"/>
      <c r="R153" s="2"/>
    </row>
    <row r="154" spans="1:18">
      <c r="A154" s="2"/>
      <c r="B154" s="392" t="s">
        <v>150</v>
      </c>
      <c r="C154" s="268">
        <v>117</v>
      </c>
      <c r="D154" s="268">
        <v>99</v>
      </c>
      <c r="E154" s="268">
        <v>101</v>
      </c>
      <c r="F154" s="268">
        <v>100</v>
      </c>
      <c r="G154" s="428">
        <v>93</v>
      </c>
      <c r="H154" s="268">
        <v>80.945912571005181</v>
      </c>
      <c r="I154" s="440">
        <f t="shared" si="6"/>
        <v>98.490985428500878</v>
      </c>
      <c r="J154" s="725"/>
      <c r="K154" s="2"/>
      <c r="L154" s="2"/>
      <c r="M154" s="2"/>
      <c r="N154" s="2"/>
      <c r="O154" s="2"/>
      <c r="P154" s="2"/>
      <c r="Q154" s="2"/>
      <c r="R154" s="2"/>
    </row>
    <row r="155" spans="1:18">
      <c r="A155" s="2"/>
      <c r="B155" s="392" t="s">
        <v>263</v>
      </c>
      <c r="C155" s="268">
        <v>63</v>
      </c>
      <c r="D155" s="268">
        <v>61</v>
      </c>
      <c r="E155" s="268">
        <v>37</v>
      </c>
      <c r="F155" s="268">
        <v>83</v>
      </c>
      <c r="G155" s="428">
        <v>65</v>
      </c>
      <c r="H155" s="268">
        <v>52.790812546307734</v>
      </c>
      <c r="I155" s="440">
        <f t="shared" si="6"/>
        <v>60.298468757717956</v>
      </c>
      <c r="J155" s="725" t="s">
        <v>540</v>
      </c>
      <c r="K155" s="2"/>
      <c r="L155" s="2"/>
      <c r="M155" s="2"/>
      <c r="N155" s="2"/>
      <c r="O155" s="2"/>
      <c r="P155" s="2"/>
      <c r="Q155" s="2"/>
      <c r="R155" s="2"/>
    </row>
    <row r="156" spans="1:18">
      <c r="A156" s="2"/>
      <c r="B156" s="392" t="s">
        <v>130</v>
      </c>
      <c r="C156" s="268">
        <v>182</v>
      </c>
      <c r="D156" s="268">
        <v>152</v>
      </c>
      <c r="E156" s="268">
        <v>267</v>
      </c>
      <c r="F156" s="268">
        <v>274</v>
      </c>
      <c r="G156" s="428">
        <v>230</v>
      </c>
      <c r="H156" s="268">
        <v>280.14324524573965</v>
      </c>
      <c r="I156" s="440">
        <f t="shared" si="6"/>
        <v>230.85720754095664</v>
      </c>
      <c r="J156" s="725"/>
      <c r="K156" s="2"/>
      <c r="L156" s="2"/>
      <c r="M156" s="2"/>
      <c r="N156" s="2"/>
      <c r="O156" s="2"/>
      <c r="P156" s="2"/>
      <c r="Q156" s="2"/>
      <c r="R156" s="2"/>
    </row>
    <row r="157" spans="1:18">
      <c r="A157" s="2"/>
      <c r="B157" s="396" t="s">
        <v>431</v>
      </c>
      <c r="C157" s="429">
        <v>116.139787601877</v>
      </c>
      <c r="D157" s="429">
        <v>116.139787601877</v>
      </c>
      <c r="E157" s="429">
        <v>116.139787601877</v>
      </c>
      <c r="F157" s="429">
        <v>116.139787601877</v>
      </c>
      <c r="G157" s="429">
        <v>116.139787601877</v>
      </c>
      <c r="H157" s="268">
        <v>116.139787601877</v>
      </c>
      <c r="I157" s="440">
        <f t="shared" si="6"/>
        <v>116.13978760187702</v>
      </c>
      <c r="J157" s="725"/>
      <c r="K157" s="2"/>
      <c r="L157" s="2"/>
      <c r="M157" s="2"/>
      <c r="N157" s="2"/>
      <c r="O157" s="2"/>
      <c r="P157" s="2"/>
      <c r="Q157" s="2"/>
      <c r="R157" s="2"/>
    </row>
    <row r="158" spans="1:18">
      <c r="A158" s="2"/>
      <c r="B158" s="392" t="s">
        <v>216</v>
      </c>
      <c r="C158" s="268">
        <v>56</v>
      </c>
      <c r="D158" s="268">
        <v>56</v>
      </c>
      <c r="E158" s="268">
        <v>55</v>
      </c>
      <c r="F158" s="268">
        <v>59</v>
      </c>
      <c r="G158" s="428">
        <v>71</v>
      </c>
      <c r="H158" s="268">
        <v>70.387750061743631</v>
      </c>
      <c r="I158" s="440">
        <f t="shared" si="6"/>
        <v>61.231291676957277</v>
      </c>
      <c r="J158" s="725"/>
      <c r="K158" s="2"/>
      <c r="L158" s="2"/>
      <c r="M158" s="2"/>
      <c r="N158" s="2"/>
      <c r="O158" s="2"/>
      <c r="P158" s="2"/>
      <c r="Q158" s="2"/>
      <c r="R158" s="2"/>
    </row>
    <row r="159" spans="1:18">
      <c r="A159" s="2"/>
      <c r="B159" s="392" t="s">
        <v>264</v>
      </c>
      <c r="C159" s="268">
        <v>48</v>
      </c>
      <c r="D159" s="268">
        <v>47</v>
      </c>
      <c r="E159" s="268">
        <v>46</v>
      </c>
      <c r="F159" s="268">
        <v>44</v>
      </c>
      <c r="G159" s="428">
        <v>53</v>
      </c>
      <c r="H159" s="268">
        <v>49.975302543837977</v>
      </c>
      <c r="I159" s="440">
        <f t="shared" si="6"/>
        <v>47.995883757306331</v>
      </c>
      <c r="J159" s="725" t="s">
        <v>540</v>
      </c>
      <c r="K159" s="2"/>
      <c r="L159" s="2"/>
      <c r="M159" s="2"/>
      <c r="N159" s="2"/>
      <c r="O159" s="2"/>
      <c r="P159" s="2"/>
      <c r="Q159" s="2"/>
      <c r="R159" s="2"/>
    </row>
    <row r="160" spans="1:18">
      <c r="A160" s="2"/>
      <c r="B160" s="392" t="s">
        <v>401</v>
      </c>
      <c r="C160" s="268">
        <v>72</v>
      </c>
      <c r="D160" s="268">
        <v>69</v>
      </c>
      <c r="E160" s="268">
        <v>106</v>
      </c>
      <c r="F160" s="268">
        <v>116</v>
      </c>
      <c r="G160" s="428">
        <v>120</v>
      </c>
      <c r="H160" s="268">
        <v>94.319585082736495</v>
      </c>
      <c r="I160" s="440">
        <f t="shared" si="6"/>
        <v>96.21993084712274</v>
      </c>
      <c r="J160" s="725" t="s">
        <v>496</v>
      </c>
      <c r="K160" s="2"/>
      <c r="L160" s="2"/>
      <c r="M160" s="2"/>
      <c r="N160" s="2"/>
      <c r="O160" s="2"/>
      <c r="P160" s="2"/>
      <c r="Q160" s="2"/>
      <c r="R160" s="2"/>
    </row>
    <row r="161" spans="1:18">
      <c r="A161" s="2"/>
      <c r="B161" s="392" t="s">
        <v>265</v>
      </c>
      <c r="C161" s="268">
        <v>64</v>
      </c>
      <c r="D161" s="268">
        <v>204</v>
      </c>
      <c r="E161" s="268">
        <v>97</v>
      </c>
      <c r="F161" s="268">
        <v>103</v>
      </c>
      <c r="G161" s="429">
        <v>103</v>
      </c>
      <c r="H161" s="268">
        <v>103.46999259076316</v>
      </c>
      <c r="I161" s="440">
        <f t="shared" si="6"/>
        <v>112.41166543179385</v>
      </c>
      <c r="J161" s="725" t="s">
        <v>540</v>
      </c>
      <c r="K161" s="2"/>
      <c r="L161" s="2"/>
      <c r="M161" s="2"/>
      <c r="N161" s="2"/>
      <c r="O161" s="2"/>
      <c r="P161" s="2"/>
      <c r="Q161" s="2"/>
      <c r="R161" s="2"/>
    </row>
    <row r="162" spans="1:18">
      <c r="A162" s="2"/>
      <c r="B162" s="392" t="s">
        <v>266</v>
      </c>
      <c r="C162" s="268">
        <v>51</v>
      </c>
      <c r="D162" s="268">
        <v>51</v>
      </c>
      <c r="E162" s="268">
        <v>44</v>
      </c>
      <c r="F162" s="268">
        <v>43</v>
      </c>
      <c r="G162" s="428">
        <v>43</v>
      </c>
      <c r="H162" s="268">
        <v>57.717955050629776</v>
      </c>
      <c r="I162" s="440">
        <f t="shared" si="6"/>
        <v>48.286325841771628</v>
      </c>
      <c r="J162" s="725" t="s">
        <v>540</v>
      </c>
      <c r="K162" s="2"/>
      <c r="L162" s="2"/>
      <c r="M162" s="2"/>
      <c r="N162" s="2"/>
      <c r="O162" s="2"/>
      <c r="P162" s="2"/>
      <c r="Q162" s="2"/>
      <c r="R162" s="2"/>
    </row>
    <row r="163" spans="1:18">
      <c r="A163" s="2"/>
      <c r="B163" s="392" t="s">
        <v>65</v>
      </c>
      <c r="C163" s="268">
        <v>132</v>
      </c>
      <c r="D163" s="268">
        <v>114</v>
      </c>
      <c r="E163" s="268">
        <v>199</v>
      </c>
      <c r="F163" s="268">
        <v>199</v>
      </c>
      <c r="G163" s="428">
        <v>220</v>
      </c>
      <c r="H163" s="268">
        <v>144.29488762657442</v>
      </c>
      <c r="I163" s="440">
        <f t="shared" si="6"/>
        <v>168.0491479377624</v>
      </c>
      <c r="J163" s="725"/>
      <c r="K163" s="2"/>
      <c r="L163" s="2"/>
      <c r="M163" s="2"/>
      <c r="N163" s="2"/>
      <c r="O163" s="2"/>
      <c r="P163" s="2"/>
      <c r="Q163" s="2"/>
      <c r="R163" s="2"/>
    </row>
    <row r="164" spans="1:18">
      <c r="A164" s="2"/>
      <c r="B164" s="396" t="s">
        <v>402</v>
      </c>
      <c r="C164" s="418"/>
      <c r="D164" s="418"/>
      <c r="E164" s="418"/>
      <c r="F164" s="418"/>
      <c r="G164" s="418"/>
      <c r="H164" s="418"/>
      <c r="I164" s="422">
        <f t="shared" si="6"/>
        <v>0</v>
      </c>
      <c r="J164" s="725" t="s">
        <v>496</v>
      </c>
      <c r="K164" s="2"/>
      <c r="L164" s="2"/>
      <c r="M164" s="2"/>
      <c r="N164" s="2"/>
      <c r="O164" s="2"/>
      <c r="P164" s="2"/>
      <c r="Q164" s="2"/>
      <c r="R164" s="2"/>
    </row>
    <row r="165" spans="1:18">
      <c r="A165" s="2"/>
      <c r="B165" s="396" t="s">
        <v>403</v>
      </c>
      <c r="C165" s="429">
        <v>126.69795011113854</v>
      </c>
      <c r="D165" s="429">
        <v>126.69795011113854</v>
      </c>
      <c r="E165" s="429">
        <v>126.69795011113854</v>
      </c>
      <c r="F165" s="429">
        <v>126.69795011113854</v>
      </c>
      <c r="G165" s="429">
        <v>126.69795011113854</v>
      </c>
      <c r="H165" s="268">
        <v>126.69795011113854</v>
      </c>
      <c r="I165" s="440">
        <f t="shared" ref="I165:I196" si="7">SUM(C165:H165)/6</f>
        <v>126.69795011113854</v>
      </c>
      <c r="J165" s="725" t="s">
        <v>496</v>
      </c>
      <c r="K165" s="2"/>
      <c r="L165" s="2"/>
      <c r="M165" s="2"/>
      <c r="N165" s="2"/>
      <c r="O165" s="2"/>
      <c r="P165" s="2"/>
      <c r="Q165" s="2"/>
      <c r="R165" s="2"/>
    </row>
    <row r="166" spans="1:18">
      <c r="A166" s="2"/>
      <c r="B166" s="392" t="s">
        <v>81</v>
      </c>
      <c r="C166" s="268">
        <v>360</v>
      </c>
      <c r="D166" s="268">
        <v>366</v>
      </c>
      <c r="E166" s="268">
        <v>162</v>
      </c>
      <c r="F166" s="268">
        <v>171</v>
      </c>
      <c r="G166" s="428">
        <v>106</v>
      </c>
      <c r="H166" s="268">
        <v>194.97406767102984</v>
      </c>
      <c r="I166" s="440">
        <f t="shared" si="7"/>
        <v>226.66234461183831</v>
      </c>
      <c r="J166" s="725"/>
      <c r="K166" s="2"/>
      <c r="L166" s="2"/>
      <c r="M166" s="2"/>
      <c r="N166" s="2"/>
      <c r="O166" s="2"/>
      <c r="P166" s="2"/>
      <c r="Q166" s="2"/>
      <c r="R166" s="2"/>
    </row>
    <row r="167" spans="1:18">
      <c r="A167" s="2"/>
      <c r="B167" s="392" t="s">
        <v>267</v>
      </c>
      <c r="C167" s="268">
        <v>76</v>
      </c>
      <c r="D167" s="268">
        <v>106</v>
      </c>
      <c r="E167" s="268">
        <v>74</v>
      </c>
      <c r="F167" s="268">
        <v>77</v>
      </c>
      <c r="G167" s="428">
        <v>73</v>
      </c>
      <c r="H167" s="268">
        <v>67.572240059273895</v>
      </c>
      <c r="I167" s="440">
        <f t="shared" si="7"/>
        <v>78.928706676545644</v>
      </c>
      <c r="J167" s="725" t="s">
        <v>540</v>
      </c>
      <c r="K167" s="2"/>
      <c r="L167" s="2"/>
      <c r="M167" s="2"/>
      <c r="N167" s="2"/>
      <c r="O167" s="2"/>
      <c r="P167" s="2"/>
      <c r="Q167" s="2"/>
      <c r="R167" s="2"/>
    </row>
    <row r="168" spans="1:18">
      <c r="A168" s="2"/>
      <c r="B168" s="392" t="s">
        <v>268</v>
      </c>
      <c r="C168" s="268">
        <v>88</v>
      </c>
      <c r="D168" s="268">
        <v>104</v>
      </c>
      <c r="E168" s="268">
        <v>143</v>
      </c>
      <c r="F168" s="430">
        <v>143</v>
      </c>
      <c r="G168" s="430">
        <v>143</v>
      </c>
      <c r="H168" s="423">
        <v>102.7661150901457</v>
      </c>
      <c r="I168" s="440">
        <f t="shared" si="7"/>
        <v>120.62768584835761</v>
      </c>
      <c r="J168" s="725" t="s">
        <v>540</v>
      </c>
      <c r="K168" s="2"/>
      <c r="L168" s="2"/>
      <c r="M168" s="2"/>
      <c r="N168" s="2"/>
      <c r="O168" s="2"/>
      <c r="P168" s="2"/>
      <c r="Q168" s="2"/>
      <c r="R168" s="2"/>
    </row>
    <row r="169" spans="1:18">
      <c r="A169" s="2"/>
      <c r="B169" s="392" t="s">
        <v>269</v>
      </c>
      <c r="C169" s="268">
        <v>82</v>
      </c>
      <c r="D169" s="268">
        <v>79</v>
      </c>
      <c r="E169" s="268">
        <v>79</v>
      </c>
      <c r="F169" s="268">
        <v>80</v>
      </c>
      <c r="G169" s="428">
        <v>73</v>
      </c>
      <c r="H169" s="268">
        <v>66.868362558656457</v>
      </c>
      <c r="I169" s="440">
        <f t="shared" si="7"/>
        <v>76.64472709310941</v>
      </c>
      <c r="J169" s="725" t="s">
        <v>540</v>
      </c>
      <c r="K169" s="2"/>
      <c r="L169" s="2"/>
      <c r="M169" s="2"/>
      <c r="N169" s="2"/>
      <c r="O169" s="2"/>
      <c r="P169" s="2"/>
      <c r="Q169" s="2"/>
      <c r="R169" s="2"/>
    </row>
    <row r="170" spans="1:18">
      <c r="A170" s="2"/>
      <c r="B170" s="392" t="s">
        <v>404</v>
      </c>
      <c r="C170" s="268">
        <v>47</v>
      </c>
      <c r="D170" s="268">
        <v>44</v>
      </c>
      <c r="E170" s="268">
        <v>37</v>
      </c>
      <c r="F170" s="268">
        <v>35</v>
      </c>
      <c r="G170" s="428">
        <v>35</v>
      </c>
      <c r="H170" s="268">
        <v>35.193875030871816</v>
      </c>
      <c r="I170" s="440">
        <f t="shared" si="7"/>
        <v>38.865645838478635</v>
      </c>
      <c r="J170" s="725" t="s">
        <v>496</v>
      </c>
      <c r="K170" s="2"/>
      <c r="L170" s="2"/>
      <c r="M170" s="2"/>
      <c r="N170" s="2"/>
      <c r="O170" s="2"/>
      <c r="P170" s="2"/>
      <c r="Q170" s="2"/>
      <c r="R170" s="2"/>
    </row>
    <row r="171" spans="1:18">
      <c r="A171" s="2"/>
      <c r="B171" s="392" t="s">
        <v>55</v>
      </c>
      <c r="C171" s="268">
        <v>320</v>
      </c>
      <c r="D171" s="268">
        <v>357</v>
      </c>
      <c r="E171" s="268">
        <v>257</v>
      </c>
      <c r="F171" s="268">
        <v>199</v>
      </c>
      <c r="G171" s="429">
        <v>199</v>
      </c>
      <c r="H171" s="429">
        <v>199</v>
      </c>
      <c r="I171" s="440">
        <f t="shared" si="7"/>
        <v>255.16666666666666</v>
      </c>
      <c r="J171" s="725" t="s">
        <v>538</v>
      </c>
      <c r="K171" s="2"/>
      <c r="L171" s="2"/>
      <c r="M171" s="2"/>
      <c r="N171" s="2"/>
      <c r="O171" s="2"/>
      <c r="P171" s="2"/>
      <c r="Q171" s="2"/>
      <c r="R171" s="2"/>
    </row>
    <row r="172" spans="1:18">
      <c r="A172" s="2"/>
      <c r="B172" s="396" t="s">
        <v>405</v>
      </c>
      <c r="C172" s="429">
        <v>24</v>
      </c>
      <c r="D172" s="429">
        <v>24</v>
      </c>
      <c r="E172" s="268">
        <v>24</v>
      </c>
      <c r="F172" s="268">
        <v>23</v>
      </c>
      <c r="G172" s="428">
        <v>16</v>
      </c>
      <c r="H172" s="429">
        <v>16</v>
      </c>
      <c r="I172" s="440">
        <f t="shared" si="7"/>
        <v>21.166666666666668</v>
      </c>
      <c r="J172" s="725" t="s">
        <v>496</v>
      </c>
      <c r="K172" s="2"/>
      <c r="L172" s="2"/>
      <c r="M172" s="2"/>
      <c r="N172" s="2"/>
      <c r="O172" s="2"/>
      <c r="P172" s="2"/>
      <c r="Q172" s="2"/>
      <c r="R172" s="2"/>
    </row>
    <row r="173" spans="1:18">
      <c r="A173" s="2"/>
      <c r="B173" s="392" t="s">
        <v>45</v>
      </c>
      <c r="C173" s="430">
        <v>86</v>
      </c>
      <c r="D173" s="268">
        <v>87</v>
      </c>
      <c r="E173" s="268">
        <v>110</v>
      </c>
      <c r="F173" s="268">
        <v>151</v>
      </c>
      <c r="G173" s="428">
        <v>136</v>
      </c>
      <c r="H173" s="268">
        <v>120.36305260558163</v>
      </c>
      <c r="I173" s="440">
        <f t="shared" si="7"/>
        <v>115.06050876759694</v>
      </c>
      <c r="J173" s="725" t="s">
        <v>539</v>
      </c>
      <c r="K173" s="2"/>
      <c r="L173" s="2"/>
      <c r="M173" s="2"/>
      <c r="N173" s="2"/>
      <c r="O173" s="2"/>
      <c r="P173" s="2"/>
      <c r="Q173" s="2"/>
      <c r="R173" s="2"/>
    </row>
    <row r="174" spans="1:18">
      <c r="A174" s="2"/>
      <c r="B174" s="392" t="s">
        <v>270</v>
      </c>
      <c r="C174" s="268">
        <v>33</v>
      </c>
      <c r="D174" s="268">
        <v>33</v>
      </c>
      <c r="E174" s="268">
        <v>31</v>
      </c>
      <c r="F174" s="268">
        <v>32</v>
      </c>
      <c r="G174" s="428">
        <v>31</v>
      </c>
      <c r="H174" s="268">
        <v>28.858977525314895</v>
      </c>
      <c r="I174" s="440">
        <f t="shared" si="7"/>
        <v>31.476496254219146</v>
      </c>
      <c r="J174" s="725" t="s">
        <v>540</v>
      </c>
      <c r="K174" s="2"/>
      <c r="L174" s="2"/>
      <c r="M174" s="2"/>
      <c r="N174" s="2"/>
      <c r="O174" s="2"/>
      <c r="P174" s="2"/>
      <c r="Q174" s="2"/>
      <c r="R174" s="2"/>
    </row>
    <row r="175" spans="1:18">
      <c r="A175" s="2"/>
      <c r="B175" s="392" t="s">
        <v>164</v>
      </c>
      <c r="C175" s="268">
        <v>90</v>
      </c>
      <c r="D175" s="268">
        <v>149</v>
      </c>
      <c r="E175" s="268">
        <v>115</v>
      </c>
      <c r="F175" s="268">
        <v>125</v>
      </c>
      <c r="G175" s="428">
        <v>75</v>
      </c>
      <c r="H175" s="268">
        <v>94.319585082736452</v>
      </c>
      <c r="I175" s="440">
        <f t="shared" si="7"/>
        <v>108.05326418045608</v>
      </c>
      <c r="J175" s="725"/>
      <c r="K175" s="2"/>
      <c r="L175" s="2"/>
      <c r="M175" s="2"/>
      <c r="N175" s="2"/>
      <c r="O175" s="2"/>
      <c r="P175" s="2"/>
      <c r="Q175" s="2"/>
      <c r="R175" s="2"/>
    </row>
    <row r="176" spans="1:18">
      <c r="A176" s="2"/>
      <c r="B176" s="392" t="s">
        <v>224</v>
      </c>
      <c r="C176" s="268">
        <v>116</v>
      </c>
      <c r="D176" s="268">
        <v>114</v>
      </c>
      <c r="E176" s="268">
        <v>97</v>
      </c>
      <c r="F176" s="268">
        <v>115</v>
      </c>
      <c r="G176" s="428">
        <v>110</v>
      </c>
      <c r="H176" s="268">
        <v>110.50876759693749</v>
      </c>
      <c r="I176" s="440">
        <f t="shared" si="7"/>
        <v>110.41812793282291</v>
      </c>
      <c r="J176" s="725"/>
      <c r="K176" s="2"/>
      <c r="L176" s="2"/>
      <c r="M176" s="2"/>
      <c r="N176" s="2"/>
      <c r="O176" s="2"/>
      <c r="P176" s="2"/>
      <c r="Q176" s="2"/>
      <c r="R176" s="2"/>
    </row>
    <row r="177" spans="1:18">
      <c r="A177" s="2"/>
      <c r="B177" s="392" t="s">
        <v>271</v>
      </c>
      <c r="C177" s="268">
        <v>133</v>
      </c>
      <c r="D177" s="268">
        <v>197</v>
      </c>
      <c r="E177" s="268">
        <v>175</v>
      </c>
      <c r="F177" s="268">
        <v>156</v>
      </c>
      <c r="G177" s="428">
        <v>226</v>
      </c>
      <c r="H177" s="268">
        <v>224.53692269696219</v>
      </c>
      <c r="I177" s="440">
        <f t="shared" si="7"/>
        <v>185.25615378282703</v>
      </c>
      <c r="J177" s="725" t="s">
        <v>540</v>
      </c>
      <c r="K177" s="2"/>
      <c r="L177" s="2"/>
      <c r="M177" s="2"/>
      <c r="N177" s="2"/>
      <c r="O177" s="2"/>
      <c r="P177" s="2"/>
      <c r="Q177" s="2"/>
      <c r="R177" s="2"/>
    </row>
    <row r="178" spans="1:18">
      <c r="A178" s="2"/>
      <c r="B178" s="392" t="s">
        <v>202</v>
      </c>
      <c r="C178" s="268">
        <v>75</v>
      </c>
      <c r="D178" s="268">
        <v>92</v>
      </c>
      <c r="E178" s="268">
        <v>80</v>
      </c>
      <c r="F178" s="268">
        <v>108</v>
      </c>
      <c r="G178" s="428">
        <v>69</v>
      </c>
      <c r="H178" s="268">
        <v>112.62040009878982</v>
      </c>
      <c r="I178" s="440">
        <f t="shared" si="7"/>
        <v>89.436733349798303</v>
      </c>
      <c r="J178" s="725"/>
      <c r="K178" s="2"/>
      <c r="L178" s="2"/>
      <c r="M178" s="2"/>
      <c r="N178" s="2"/>
      <c r="O178" s="2"/>
      <c r="P178" s="2"/>
      <c r="Q178" s="2"/>
      <c r="R178" s="2"/>
    </row>
    <row r="179" spans="1:18">
      <c r="A179" s="2"/>
      <c r="B179" s="392" t="s">
        <v>272</v>
      </c>
      <c r="C179" s="268">
        <v>74</v>
      </c>
      <c r="D179" s="268">
        <v>55</v>
      </c>
      <c r="E179" s="268">
        <v>61</v>
      </c>
      <c r="F179" s="268">
        <v>61</v>
      </c>
      <c r="G179" s="428">
        <v>55</v>
      </c>
      <c r="H179" s="268">
        <v>53.494690046925164</v>
      </c>
      <c r="I179" s="440">
        <f t="shared" si="7"/>
        <v>59.915781674487526</v>
      </c>
      <c r="J179" s="725" t="s">
        <v>540</v>
      </c>
      <c r="K179" s="2"/>
      <c r="L179" s="2"/>
      <c r="M179" s="2"/>
      <c r="N179" s="2"/>
      <c r="O179" s="2"/>
      <c r="P179" s="2"/>
      <c r="Q179" s="2"/>
      <c r="R179" s="2"/>
    </row>
    <row r="180" spans="1:18">
      <c r="A180" s="2"/>
      <c r="B180" s="392" t="s">
        <v>128</v>
      </c>
      <c r="C180" s="268">
        <v>123</v>
      </c>
      <c r="D180" s="268">
        <v>130</v>
      </c>
      <c r="E180" s="268">
        <v>131</v>
      </c>
      <c r="F180" s="268">
        <v>120</v>
      </c>
      <c r="G180" s="428">
        <v>134</v>
      </c>
      <c r="H180" s="268">
        <v>126.69795011113855</v>
      </c>
      <c r="I180" s="440">
        <f t="shared" si="7"/>
        <v>127.44965835185643</v>
      </c>
      <c r="J180" s="725"/>
      <c r="K180" s="2"/>
      <c r="L180" s="2"/>
      <c r="M180" s="2"/>
      <c r="N180" s="2"/>
      <c r="O180" s="2"/>
      <c r="P180" s="2"/>
      <c r="Q180" s="2"/>
      <c r="R180" s="2"/>
    </row>
    <row r="181" spans="1:18">
      <c r="A181" s="2"/>
      <c r="B181" s="392" t="s">
        <v>113</v>
      </c>
      <c r="C181" s="268">
        <v>188</v>
      </c>
      <c r="D181" s="268">
        <v>122</v>
      </c>
      <c r="E181" s="268">
        <v>150</v>
      </c>
      <c r="F181" s="268">
        <v>131</v>
      </c>
      <c r="G181" s="428">
        <v>173</v>
      </c>
      <c r="H181" s="268">
        <v>121.7708076068165</v>
      </c>
      <c r="I181" s="440">
        <f t="shared" si="7"/>
        <v>147.62846793446943</v>
      </c>
      <c r="J181" s="725"/>
      <c r="K181" s="2"/>
      <c r="L181" s="2"/>
      <c r="M181" s="2"/>
      <c r="N181" s="2"/>
      <c r="O181" s="2"/>
      <c r="P181" s="2"/>
      <c r="Q181" s="2"/>
      <c r="R181" s="2"/>
    </row>
    <row r="182" spans="1:18">
      <c r="A182" s="2"/>
      <c r="B182" s="396" t="s">
        <v>33</v>
      </c>
      <c r="C182" s="430">
        <v>148</v>
      </c>
      <c r="D182" s="430">
        <v>148</v>
      </c>
      <c r="E182" s="268">
        <v>148</v>
      </c>
      <c r="F182" s="268">
        <v>173</v>
      </c>
      <c r="G182" s="428">
        <v>163</v>
      </c>
      <c r="H182" s="268">
        <v>87.280810076562105</v>
      </c>
      <c r="I182" s="440">
        <f t="shared" si="7"/>
        <v>144.54680167942703</v>
      </c>
      <c r="J182" s="725" t="s">
        <v>539</v>
      </c>
      <c r="K182" s="2"/>
      <c r="L182" s="2"/>
      <c r="M182" s="2"/>
      <c r="N182" s="2"/>
      <c r="O182" s="2"/>
      <c r="P182" s="2"/>
      <c r="Q182" s="2"/>
      <c r="R182" s="2"/>
    </row>
    <row r="183" spans="1:18">
      <c r="A183" s="2"/>
      <c r="B183" s="396" t="s">
        <v>406</v>
      </c>
      <c r="C183" s="430">
        <v>27.45122252408002</v>
      </c>
      <c r="D183" s="430">
        <v>27.45122252408002</v>
      </c>
      <c r="E183" s="430">
        <v>27.45122252408002</v>
      </c>
      <c r="F183" s="430">
        <v>27.45122252408002</v>
      </c>
      <c r="G183" s="430">
        <v>27.45122252408002</v>
      </c>
      <c r="H183" s="268">
        <v>27.45122252408002</v>
      </c>
      <c r="I183" s="440">
        <f t="shared" si="7"/>
        <v>27.45122252408002</v>
      </c>
      <c r="J183" s="725" t="s">
        <v>496</v>
      </c>
      <c r="K183" s="2"/>
      <c r="L183" s="2"/>
      <c r="M183" s="2"/>
      <c r="N183" s="2"/>
      <c r="O183" s="2"/>
      <c r="P183" s="2"/>
      <c r="Q183" s="2"/>
      <c r="R183" s="2"/>
    </row>
    <row r="184" spans="1:18">
      <c r="A184" s="2"/>
      <c r="B184" s="392" t="s">
        <v>188</v>
      </c>
      <c r="C184" s="268">
        <v>109</v>
      </c>
      <c r="D184" s="268">
        <v>118</v>
      </c>
      <c r="E184" s="268">
        <v>86</v>
      </c>
      <c r="F184" s="268">
        <v>100</v>
      </c>
      <c r="G184" s="428">
        <v>93</v>
      </c>
      <c r="H184" s="268">
        <v>87.984687577179542</v>
      </c>
      <c r="I184" s="440">
        <f t="shared" si="7"/>
        <v>98.997447929529926</v>
      </c>
      <c r="J184" s="725"/>
      <c r="K184" s="2"/>
      <c r="L184" s="2"/>
      <c r="M184" s="2"/>
      <c r="N184" s="2"/>
      <c r="O184" s="2"/>
      <c r="P184" s="2"/>
      <c r="Q184" s="2"/>
      <c r="R184" s="2"/>
    </row>
    <row r="185" spans="1:18">
      <c r="A185" s="2"/>
      <c r="B185" s="392" t="s">
        <v>93</v>
      </c>
      <c r="C185" s="268">
        <v>129</v>
      </c>
      <c r="D185" s="268">
        <v>98</v>
      </c>
      <c r="E185" s="268">
        <v>105</v>
      </c>
      <c r="F185" s="268">
        <v>115</v>
      </c>
      <c r="G185" s="428">
        <v>98</v>
      </c>
      <c r="H185" s="268">
        <v>127.40182761175598</v>
      </c>
      <c r="I185" s="440">
        <f t="shared" si="7"/>
        <v>112.06697126862599</v>
      </c>
      <c r="J185" s="725"/>
      <c r="K185" s="2"/>
      <c r="L185" s="2"/>
      <c r="M185" s="2"/>
      <c r="N185" s="2"/>
      <c r="O185" s="2"/>
      <c r="P185" s="2"/>
      <c r="Q185" s="2"/>
      <c r="R185" s="2"/>
    </row>
    <row r="186" spans="1:18">
      <c r="A186" s="2"/>
      <c r="B186" s="392" t="s">
        <v>273</v>
      </c>
      <c r="C186" s="268">
        <v>56</v>
      </c>
      <c r="D186" s="268">
        <v>51</v>
      </c>
      <c r="E186" s="268">
        <v>61</v>
      </c>
      <c r="F186" s="268">
        <v>41</v>
      </c>
      <c r="G186" s="428">
        <v>55</v>
      </c>
      <c r="H186" s="268">
        <v>55.606322548777477</v>
      </c>
      <c r="I186" s="440">
        <f t="shared" si="7"/>
        <v>53.267720424796245</v>
      </c>
      <c r="J186" s="725" t="s">
        <v>540</v>
      </c>
      <c r="K186" s="2"/>
      <c r="L186" s="2"/>
      <c r="M186" s="2"/>
      <c r="N186" s="2"/>
      <c r="O186" s="2"/>
      <c r="P186" s="2"/>
      <c r="Q186" s="2"/>
      <c r="R186" s="2"/>
    </row>
    <row r="187" spans="1:18">
      <c r="A187" s="2"/>
      <c r="B187" s="396" t="s">
        <v>407</v>
      </c>
      <c r="C187" s="430">
        <v>111.91652259817238</v>
      </c>
      <c r="D187" s="430">
        <v>111.91652259817238</v>
      </c>
      <c r="E187" s="430">
        <v>111.91652259817238</v>
      </c>
      <c r="F187" s="430">
        <v>111.91652259817238</v>
      </c>
      <c r="G187" s="430">
        <v>111.91652259817238</v>
      </c>
      <c r="H187" s="268">
        <v>111.91652259817238</v>
      </c>
      <c r="I187" s="440">
        <f t="shared" si="7"/>
        <v>111.91652259817238</v>
      </c>
      <c r="J187" s="725" t="s">
        <v>496</v>
      </c>
      <c r="K187" s="2"/>
      <c r="L187" s="2"/>
      <c r="M187" s="2"/>
      <c r="N187" s="2"/>
      <c r="O187" s="2"/>
      <c r="P187" s="2"/>
      <c r="Q187" s="2"/>
      <c r="R187" s="2"/>
    </row>
    <row r="188" spans="1:18">
      <c r="A188" s="2"/>
      <c r="B188" s="396" t="s">
        <v>408</v>
      </c>
      <c r="C188" s="430">
        <v>61.941220054334401</v>
      </c>
      <c r="D188" s="430">
        <v>61.941220054334401</v>
      </c>
      <c r="E188" s="430">
        <v>61.941220054334401</v>
      </c>
      <c r="F188" s="430">
        <v>61.941220054334401</v>
      </c>
      <c r="G188" s="430">
        <v>61.941220054334401</v>
      </c>
      <c r="H188" s="268">
        <v>61.941220054334401</v>
      </c>
      <c r="I188" s="440">
        <f t="shared" si="7"/>
        <v>61.941220054334401</v>
      </c>
      <c r="J188" s="725" t="s">
        <v>496</v>
      </c>
      <c r="K188" s="2"/>
      <c r="L188" s="2"/>
      <c r="M188" s="2"/>
      <c r="N188" s="2"/>
      <c r="O188" s="2"/>
      <c r="P188" s="2"/>
      <c r="Q188" s="2"/>
      <c r="R188" s="2"/>
    </row>
    <row r="189" spans="1:18">
      <c r="A189" s="2"/>
      <c r="B189" s="396" t="s">
        <v>409</v>
      </c>
      <c r="C189" s="418"/>
      <c r="D189" s="418"/>
      <c r="E189" s="418"/>
      <c r="F189" s="418"/>
      <c r="G189" s="418"/>
      <c r="H189" s="418"/>
      <c r="I189" s="422">
        <f t="shared" si="7"/>
        <v>0</v>
      </c>
      <c r="J189" s="725" t="s">
        <v>496</v>
      </c>
      <c r="K189" s="2"/>
      <c r="L189" s="2"/>
      <c r="M189" s="2"/>
      <c r="N189" s="2"/>
      <c r="O189" s="2"/>
      <c r="P189" s="2"/>
      <c r="Q189" s="2"/>
      <c r="R189" s="2"/>
    </row>
    <row r="190" spans="1:18">
      <c r="A190" s="2"/>
      <c r="B190" s="396" t="s">
        <v>410</v>
      </c>
      <c r="C190" s="430">
        <v>128.10570511237341</v>
      </c>
      <c r="D190" s="430">
        <v>128.10570511237341</v>
      </c>
      <c r="E190" s="430">
        <v>128.10570511237341</v>
      </c>
      <c r="F190" s="430">
        <v>128.10570511237341</v>
      </c>
      <c r="G190" s="430">
        <v>128.10570511237341</v>
      </c>
      <c r="H190" s="268">
        <v>128.10570511237341</v>
      </c>
      <c r="I190" s="440">
        <f t="shared" si="7"/>
        <v>128.10570511237344</v>
      </c>
      <c r="J190" s="725" t="s">
        <v>497</v>
      </c>
      <c r="K190" s="2"/>
      <c r="L190" s="2"/>
      <c r="M190" s="2"/>
      <c r="N190" s="2"/>
      <c r="O190" s="2"/>
      <c r="P190" s="2"/>
      <c r="Q190" s="2"/>
      <c r="R190" s="2"/>
    </row>
    <row r="191" spans="1:18">
      <c r="A191" s="2"/>
      <c r="B191" s="392" t="s">
        <v>411</v>
      </c>
      <c r="C191" s="430">
        <v>78.834280069152868</v>
      </c>
      <c r="D191" s="430">
        <v>78.834280069152868</v>
      </c>
      <c r="E191" s="430">
        <v>78.834280069152868</v>
      </c>
      <c r="F191" s="430">
        <v>78.834280069152868</v>
      </c>
      <c r="G191" s="430">
        <v>78.834280069152868</v>
      </c>
      <c r="H191" s="268">
        <v>78.834280069152868</v>
      </c>
      <c r="I191" s="440">
        <f t="shared" si="7"/>
        <v>78.834280069152882</v>
      </c>
      <c r="J191" s="725" t="s">
        <v>497</v>
      </c>
      <c r="K191" s="2"/>
      <c r="L191" s="2"/>
      <c r="M191" s="2"/>
      <c r="N191" s="2"/>
      <c r="O191" s="2"/>
      <c r="P191" s="2"/>
      <c r="Q191" s="2"/>
      <c r="R191" s="2"/>
    </row>
    <row r="192" spans="1:18">
      <c r="A192" s="2"/>
      <c r="B192" s="392" t="s">
        <v>47</v>
      </c>
      <c r="C192" s="268">
        <v>98</v>
      </c>
      <c r="D192" s="268">
        <v>85</v>
      </c>
      <c r="E192" s="268">
        <v>102</v>
      </c>
      <c r="F192" s="268">
        <v>97</v>
      </c>
      <c r="G192" s="428">
        <v>106</v>
      </c>
      <c r="H192" s="268">
        <v>98.542850086441106</v>
      </c>
      <c r="I192" s="440">
        <f t="shared" si="7"/>
        <v>97.75714168107352</v>
      </c>
      <c r="J192" s="725" t="s">
        <v>538</v>
      </c>
      <c r="K192" s="2"/>
      <c r="L192" s="2"/>
      <c r="M192" s="2"/>
      <c r="N192" s="2"/>
      <c r="O192" s="2"/>
      <c r="P192" s="2"/>
      <c r="Q192" s="2"/>
      <c r="R192" s="2"/>
    </row>
    <row r="193" spans="1:18">
      <c r="A193" s="2"/>
      <c r="B193" s="392" t="s">
        <v>274</v>
      </c>
      <c r="C193" s="268">
        <v>90</v>
      </c>
      <c r="D193" s="268">
        <v>84</v>
      </c>
      <c r="E193" s="268">
        <v>58</v>
      </c>
      <c r="F193" s="268">
        <v>82</v>
      </c>
      <c r="G193" s="428">
        <v>77</v>
      </c>
      <c r="H193" s="268">
        <v>63.348975055569269</v>
      </c>
      <c r="I193" s="440">
        <f t="shared" si="7"/>
        <v>75.724829175928207</v>
      </c>
      <c r="J193" s="725" t="s">
        <v>540</v>
      </c>
      <c r="K193" s="2"/>
      <c r="L193" s="2"/>
      <c r="M193" s="2"/>
      <c r="N193" s="2"/>
      <c r="O193" s="2"/>
      <c r="P193" s="2"/>
      <c r="Q193" s="2"/>
      <c r="R193" s="2"/>
    </row>
    <row r="194" spans="1:18">
      <c r="A194" s="2"/>
      <c r="B194" s="392" t="s">
        <v>142</v>
      </c>
      <c r="C194" s="268">
        <v>85</v>
      </c>
      <c r="D194" s="268">
        <v>82</v>
      </c>
      <c r="E194" s="268">
        <v>70</v>
      </c>
      <c r="F194" s="268">
        <v>82</v>
      </c>
      <c r="G194" s="428">
        <v>91</v>
      </c>
      <c r="H194" s="268">
        <v>72.499382563595944</v>
      </c>
      <c r="I194" s="440">
        <f t="shared" si="7"/>
        <v>80.416563760599317</v>
      </c>
      <c r="J194" s="725"/>
      <c r="K194" s="2"/>
      <c r="L194" s="2"/>
      <c r="M194" s="2"/>
      <c r="N194" s="2"/>
      <c r="O194" s="2"/>
      <c r="P194" s="2"/>
      <c r="Q194" s="2"/>
      <c r="R194" s="2"/>
    </row>
    <row r="195" spans="1:18">
      <c r="A195" s="2"/>
      <c r="B195" s="396" t="s">
        <v>412</v>
      </c>
      <c r="C195" s="418"/>
      <c r="D195" s="418"/>
      <c r="E195" s="418"/>
      <c r="F195" s="418"/>
      <c r="G195" s="418"/>
      <c r="H195" s="418"/>
      <c r="I195" s="422">
        <f t="shared" si="7"/>
        <v>0</v>
      </c>
      <c r="J195" s="725" t="s">
        <v>496</v>
      </c>
      <c r="K195" s="2"/>
      <c r="L195" s="2"/>
      <c r="M195" s="2"/>
      <c r="N195" s="2"/>
      <c r="O195" s="2"/>
      <c r="P195" s="2"/>
      <c r="Q195" s="2"/>
      <c r="R195" s="2"/>
    </row>
    <row r="196" spans="1:18">
      <c r="A196" s="2"/>
      <c r="B196" s="392" t="s">
        <v>275</v>
      </c>
      <c r="C196" s="268">
        <v>55</v>
      </c>
      <c r="D196" s="268">
        <v>53</v>
      </c>
      <c r="E196" s="268">
        <v>61</v>
      </c>
      <c r="F196" s="268">
        <v>67</v>
      </c>
      <c r="G196" s="428">
        <v>69</v>
      </c>
      <c r="H196" s="268">
        <v>81.649790071622604</v>
      </c>
      <c r="I196" s="440">
        <f t="shared" si="7"/>
        <v>64.44163167860377</v>
      </c>
      <c r="J196" s="725" t="s">
        <v>540</v>
      </c>
      <c r="K196" s="2"/>
      <c r="L196" s="2"/>
      <c r="M196" s="2"/>
      <c r="N196" s="2"/>
      <c r="O196" s="2"/>
      <c r="P196" s="2"/>
      <c r="Q196" s="2"/>
      <c r="R196" s="2"/>
    </row>
    <row r="197" spans="1:18">
      <c r="A197" s="2"/>
      <c r="B197" s="392" t="s">
        <v>276</v>
      </c>
      <c r="C197" s="429">
        <v>67</v>
      </c>
      <c r="D197" s="268">
        <v>67</v>
      </c>
      <c r="E197" s="268">
        <v>103</v>
      </c>
      <c r="F197" s="268">
        <v>118</v>
      </c>
      <c r="G197" s="428">
        <v>140</v>
      </c>
      <c r="H197" s="268">
        <v>145.70264262780933</v>
      </c>
      <c r="I197" s="440">
        <f t="shared" ref="I197:I228" si="8">SUM(C197:H197)/6</f>
        <v>106.78377377130157</v>
      </c>
      <c r="J197" s="725" t="s">
        <v>540</v>
      </c>
      <c r="K197" s="2"/>
      <c r="L197" s="2"/>
      <c r="M197" s="2"/>
      <c r="N197" s="2"/>
      <c r="O197" s="2"/>
      <c r="P197" s="2"/>
      <c r="Q197" s="2"/>
      <c r="R197" s="2"/>
    </row>
    <row r="198" spans="1:18">
      <c r="A198" s="2"/>
      <c r="B198" s="392" t="s">
        <v>134</v>
      </c>
      <c r="C198" s="268">
        <v>96</v>
      </c>
      <c r="D198" s="268">
        <v>119</v>
      </c>
      <c r="E198" s="268">
        <v>110</v>
      </c>
      <c r="F198" s="268">
        <v>148</v>
      </c>
      <c r="G198" s="428">
        <v>110</v>
      </c>
      <c r="H198" s="268">
        <v>86.576932575944667</v>
      </c>
      <c r="I198" s="440">
        <f t="shared" si="8"/>
        <v>111.5961554293241</v>
      </c>
      <c r="J198" s="725"/>
      <c r="K198" s="2"/>
      <c r="L198" s="2"/>
      <c r="M198" s="2"/>
      <c r="N198" s="2"/>
      <c r="O198" s="2"/>
      <c r="P198" s="2"/>
      <c r="Q198" s="2"/>
      <c r="R198" s="2"/>
    </row>
    <row r="199" spans="1:18">
      <c r="A199" s="2"/>
      <c r="B199" s="392" t="s">
        <v>87</v>
      </c>
      <c r="C199" s="268">
        <v>109</v>
      </c>
      <c r="D199" s="268">
        <v>122</v>
      </c>
      <c r="E199" s="268">
        <v>117</v>
      </c>
      <c r="F199" s="268">
        <v>124</v>
      </c>
      <c r="G199" s="428">
        <v>114</v>
      </c>
      <c r="H199" s="268">
        <v>109.10101259570264</v>
      </c>
      <c r="I199" s="440">
        <f t="shared" si="8"/>
        <v>115.85016876595044</v>
      </c>
      <c r="J199" s="725"/>
      <c r="K199" s="2"/>
      <c r="L199" s="2"/>
      <c r="M199" s="2"/>
      <c r="N199" s="2"/>
      <c r="O199" s="2"/>
      <c r="P199" s="2"/>
      <c r="Q199" s="2"/>
      <c r="R199" s="2"/>
    </row>
    <row r="200" spans="1:18">
      <c r="A200" s="2"/>
      <c r="B200" s="392" t="s">
        <v>277</v>
      </c>
      <c r="C200" s="429">
        <v>90.096320079031855</v>
      </c>
      <c r="D200" s="429">
        <v>90.096320079031855</v>
      </c>
      <c r="E200" s="429">
        <v>90.096320079031855</v>
      </c>
      <c r="F200" s="429">
        <v>90.096320079031855</v>
      </c>
      <c r="G200" s="429">
        <v>90.096320079031855</v>
      </c>
      <c r="H200" s="268">
        <v>90.096320079031855</v>
      </c>
      <c r="I200" s="440">
        <f t="shared" si="8"/>
        <v>90.096320079031855</v>
      </c>
      <c r="J200" s="725" t="s">
        <v>540</v>
      </c>
      <c r="K200" s="2"/>
      <c r="L200" s="2"/>
      <c r="M200" s="2"/>
      <c r="N200" s="2"/>
      <c r="O200" s="2"/>
      <c r="P200" s="2"/>
      <c r="Q200" s="2"/>
      <c r="R200" s="2"/>
    </row>
    <row r="201" spans="1:18">
      <c r="A201" s="2"/>
      <c r="B201" s="396" t="s">
        <v>413</v>
      </c>
      <c r="C201" s="268">
        <v>34</v>
      </c>
      <c r="D201" s="268">
        <v>94</v>
      </c>
      <c r="E201" s="268">
        <v>83</v>
      </c>
      <c r="F201" s="268">
        <v>87</v>
      </c>
      <c r="G201" s="428">
        <v>77</v>
      </c>
      <c r="H201" s="268">
        <v>83.057545072857479</v>
      </c>
      <c r="I201" s="440">
        <f t="shared" si="8"/>
        <v>76.342924178809582</v>
      </c>
      <c r="J201" s="725" t="s">
        <v>496</v>
      </c>
      <c r="K201" s="2"/>
      <c r="L201" s="2"/>
      <c r="M201" s="2"/>
      <c r="N201" s="2"/>
      <c r="O201" s="2"/>
      <c r="P201" s="2"/>
      <c r="Q201" s="2"/>
      <c r="R201" s="2"/>
    </row>
    <row r="202" spans="1:18">
      <c r="A202" s="2"/>
      <c r="B202" s="392" t="s">
        <v>118</v>
      </c>
      <c r="C202" s="268">
        <v>75</v>
      </c>
      <c r="D202" s="268">
        <v>71</v>
      </c>
      <c r="E202" s="268">
        <v>62</v>
      </c>
      <c r="F202" s="268">
        <v>64</v>
      </c>
      <c r="G202" s="428">
        <v>61</v>
      </c>
      <c r="H202" s="268">
        <v>67.572240059273895</v>
      </c>
      <c r="I202" s="440">
        <f t="shared" si="8"/>
        <v>66.762040009878987</v>
      </c>
      <c r="J202" s="725"/>
      <c r="K202" s="2"/>
      <c r="L202" s="2"/>
      <c r="M202" s="2"/>
      <c r="N202" s="2"/>
      <c r="O202" s="2"/>
      <c r="P202" s="2"/>
      <c r="Q202" s="2"/>
      <c r="R202" s="2"/>
    </row>
    <row r="203" spans="1:18">
      <c r="A203" s="2"/>
      <c r="B203" s="392" t="s">
        <v>61</v>
      </c>
      <c r="C203" s="268">
        <v>136</v>
      </c>
      <c r="D203" s="268">
        <v>82</v>
      </c>
      <c r="E203" s="268">
        <v>106</v>
      </c>
      <c r="F203" s="268">
        <v>105</v>
      </c>
      <c r="G203" s="428">
        <v>96</v>
      </c>
      <c r="H203" s="268">
        <v>106.28550259323288</v>
      </c>
      <c r="I203" s="440">
        <f t="shared" si="8"/>
        <v>105.21425043220547</v>
      </c>
      <c r="J203" s="725" t="s">
        <v>538</v>
      </c>
      <c r="K203" s="2"/>
      <c r="L203" s="2"/>
      <c r="M203" s="2"/>
      <c r="N203" s="2"/>
      <c r="O203" s="2"/>
      <c r="P203" s="2"/>
      <c r="Q203" s="2"/>
      <c r="R203" s="2"/>
    </row>
    <row r="204" spans="1:18">
      <c r="A204" s="2"/>
      <c r="B204" s="392" t="s">
        <v>414</v>
      </c>
      <c r="C204" s="418"/>
      <c r="D204" s="418"/>
      <c r="E204" s="418"/>
      <c r="F204" s="418"/>
      <c r="G204" s="418"/>
      <c r="H204" s="418"/>
      <c r="I204" s="427"/>
      <c r="J204" s="725" t="s">
        <v>496</v>
      </c>
      <c r="K204" s="2"/>
      <c r="L204" s="2"/>
      <c r="M204" s="2"/>
      <c r="N204" s="2"/>
      <c r="O204" s="2"/>
      <c r="P204" s="2"/>
      <c r="Q204" s="2"/>
      <c r="R204" s="2"/>
    </row>
    <row r="205" spans="1:18">
      <c r="A205" s="2"/>
      <c r="B205" s="392" t="s">
        <v>99</v>
      </c>
      <c r="C205" s="268">
        <v>210</v>
      </c>
      <c r="D205" s="268">
        <v>153</v>
      </c>
      <c r="E205" s="268">
        <v>168</v>
      </c>
      <c r="F205" s="268">
        <v>146</v>
      </c>
      <c r="G205" s="428">
        <v>144</v>
      </c>
      <c r="H205" s="429">
        <v>102.76611509014573</v>
      </c>
      <c r="I205" s="440">
        <f t="shared" ref="I205:I236" si="9">SUM(C205:H205)/6</f>
        <v>153.96101918169094</v>
      </c>
      <c r="J205" s="725"/>
      <c r="K205" s="2"/>
      <c r="L205" s="2"/>
      <c r="M205" s="2"/>
      <c r="N205" s="2"/>
      <c r="O205" s="2"/>
      <c r="P205" s="2"/>
      <c r="Q205" s="2"/>
      <c r="R205" s="2"/>
    </row>
    <row r="206" spans="1:18">
      <c r="A206" s="2"/>
      <c r="B206" s="392" t="s">
        <v>278</v>
      </c>
      <c r="C206" s="268">
        <v>61</v>
      </c>
      <c r="D206" s="268">
        <v>42</v>
      </c>
      <c r="E206" s="268">
        <v>55</v>
      </c>
      <c r="F206" s="268">
        <v>57</v>
      </c>
      <c r="G206" s="428">
        <v>65</v>
      </c>
      <c r="H206" s="268">
        <v>56.310200049394908</v>
      </c>
      <c r="I206" s="440">
        <f t="shared" si="9"/>
        <v>56.05170000823248</v>
      </c>
      <c r="J206" s="725" t="s">
        <v>540</v>
      </c>
      <c r="K206" s="2"/>
      <c r="L206" s="2"/>
      <c r="M206" s="2"/>
      <c r="N206" s="2"/>
      <c r="O206" s="2"/>
      <c r="P206" s="2"/>
      <c r="Q206" s="2"/>
      <c r="R206" s="2"/>
    </row>
    <row r="207" spans="1:18">
      <c r="A207" s="2"/>
      <c r="B207" s="392" t="s">
        <v>279</v>
      </c>
      <c r="C207" s="268">
        <v>75</v>
      </c>
      <c r="D207" s="268">
        <v>143</v>
      </c>
      <c r="E207" s="268">
        <v>101</v>
      </c>
      <c r="F207" s="268">
        <v>96</v>
      </c>
      <c r="G207" s="428">
        <v>89</v>
      </c>
      <c r="H207" s="429">
        <v>89</v>
      </c>
      <c r="I207" s="440">
        <f t="shared" si="9"/>
        <v>98.833333333333329</v>
      </c>
      <c r="J207" s="725" t="s">
        <v>540</v>
      </c>
      <c r="K207" s="2"/>
      <c r="L207" s="2"/>
      <c r="M207" s="2"/>
      <c r="N207" s="2"/>
      <c r="O207" s="2"/>
      <c r="P207" s="2"/>
      <c r="Q207" s="2"/>
      <c r="R207" s="2"/>
    </row>
    <row r="208" spans="1:18">
      <c r="A208" s="2"/>
      <c r="B208" s="392" t="s">
        <v>168</v>
      </c>
      <c r="C208" s="429">
        <v>87.280810076562105</v>
      </c>
      <c r="D208" s="429">
        <v>87.280810076562105</v>
      </c>
      <c r="E208" s="429">
        <v>87.280810076562105</v>
      </c>
      <c r="F208" s="429">
        <v>87.280810076562105</v>
      </c>
      <c r="G208" s="429">
        <v>87.280810076562105</v>
      </c>
      <c r="H208" s="268">
        <v>87.280810076562105</v>
      </c>
      <c r="I208" s="440">
        <f t="shared" si="9"/>
        <v>87.280810076562105</v>
      </c>
      <c r="J208" s="725"/>
      <c r="K208" s="2"/>
      <c r="L208" s="2"/>
      <c r="M208" s="2"/>
      <c r="N208" s="2"/>
      <c r="O208" s="2"/>
      <c r="P208" s="2"/>
      <c r="Q208" s="2"/>
      <c r="R208" s="2"/>
    </row>
    <row r="209" spans="1:18">
      <c r="A209" s="2"/>
      <c r="B209" s="392" t="s">
        <v>280</v>
      </c>
      <c r="C209" s="268">
        <v>73</v>
      </c>
      <c r="D209" s="268">
        <v>47</v>
      </c>
      <c r="E209" s="268">
        <v>58</v>
      </c>
      <c r="F209" s="268">
        <v>70</v>
      </c>
      <c r="G209" s="428">
        <v>94</v>
      </c>
      <c r="H209" s="268">
        <v>95.023462583353918</v>
      </c>
      <c r="I209" s="440">
        <f t="shared" si="9"/>
        <v>72.837243763892317</v>
      </c>
      <c r="J209" s="725" t="s">
        <v>540</v>
      </c>
      <c r="K209" s="2"/>
      <c r="L209" s="2"/>
      <c r="M209" s="2"/>
      <c r="N209" s="2"/>
      <c r="O209" s="2"/>
      <c r="P209" s="2"/>
      <c r="Q209" s="2"/>
      <c r="R209" s="2"/>
    </row>
    <row r="210" spans="1:18">
      <c r="A210" s="2"/>
      <c r="B210" s="392" t="s">
        <v>107</v>
      </c>
      <c r="C210" s="268">
        <v>286</v>
      </c>
      <c r="D210" s="268">
        <v>277</v>
      </c>
      <c r="E210" s="268">
        <v>196</v>
      </c>
      <c r="F210" s="268">
        <v>169</v>
      </c>
      <c r="G210" s="428">
        <v>215</v>
      </c>
      <c r="H210" s="268">
        <v>237.20671770807607</v>
      </c>
      <c r="I210" s="440">
        <f t="shared" si="9"/>
        <v>230.034452951346</v>
      </c>
      <c r="J210" s="725"/>
      <c r="K210" s="2"/>
      <c r="L210" s="2"/>
      <c r="M210" s="2"/>
      <c r="N210" s="2"/>
      <c r="O210" s="2"/>
      <c r="P210" s="2"/>
      <c r="Q210" s="2"/>
      <c r="R210" s="2"/>
    </row>
    <row r="211" spans="1:18">
      <c r="A211" s="2"/>
      <c r="B211" s="392" t="s">
        <v>126</v>
      </c>
      <c r="C211" s="268">
        <v>129</v>
      </c>
      <c r="D211" s="268">
        <v>85</v>
      </c>
      <c r="E211" s="268">
        <v>113</v>
      </c>
      <c r="F211" s="268">
        <v>109</v>
      </c>
      <c r="G211" s="428">
        <v>112</v>
      </c>
      <c r="H211" s="268">
        <v>108.39713509508519</v>
      </c>
      <c r="I211" s="440">
        <f t="shared" si="9"/>
        <v>109.39952251584754</v>
      </c>
      <c r="J211" s="725"/>
      <c r="K211" s="2"/>
      <c r="L211" s="2"/>
      <c r="M211" s="2"/>
      <c r="N211" s="2"/>
      <c r="O211" s="2"/>
      <c r="P211" s="2"/>
      <c r="Q211" s="2"/>
      <c r="R211" s="2"/>
    </row>
    <row r="212" spans="1:18">
      <c r="A212" s="2"/>
      <c r="B212" s="392" t="s">
        <v>415</v>
      </c>
      <c r="C212" s="268">
        <v>67</v>
      </c>
      <c r="D212" s="268">
        <v>70</v>
      </c>
      <c r="E212" s="268">
        <v>45</v>
      </c>
      <c r="F212" s="268">
        <v>46</v>
      </c>
      <c r="G212" s="428">
        <v>59</v>
      </c>
      <c r="H212" s="268">
        <v>49.975302543837984</v>
      </c>
      <c r="I212" s="440">
        <f t="shared" si="9"/>
        <v>56.162550423972995</v>
      </c>
      <c r="J212" s="725" t="s">
        <v>496</v>
      </c>
      <c r="K212" s="2"/>
      <c r="L212" s="2"/>
      <c r="M212" s="2"/>
      <c r="N212" s="2"/>
      <c r="O212" s="2"/>
      <c r="P212" s="2"/>
      <c r="Q212" s="2"/>
      <c r="R212" s="2"/>
    </row>
    <row r="213" spans="1:18">
      <c r="A213" s="2"/>
      <c r="B213" s="396" t="s">
        <v>416</v>
      </c>
      <c r="C213" s="418"/>
      <c r="D213" s="418"/>
      <c r="E213" s="418"/>
      <c r="F213" s="418"/>
      <c r="G213" s="418"/>
      <c r="H213" s="418"/>
      <c r="I213" s="422">
        <f t="shared" si="9"/>
        <v>0</v>
      </c>
      <c r="J213" s="725" t="s">
        <v>496</v>
      </c>
      <c r="K213" s="2"/>
      <c r="L213" s="2"/>
      <c r="M213" s="2"/>
      <c r="N213" s="2"/>
      <c r="O213" s="2"/>
      <c r="P213" s="2"/>
      <c r="Q213" s="2"/>
      <c r="R213" s="2"/>
    </row>
    <row r="214" spans="1:18">
      <c r="A214" s="2"/>
      <c r="B214" s="392" t="s">
        <v>281</v>
      </c>
      <c r="C214" s="268">
        <v>32</v>
      </c>
      <c r="D214" s="268">
        <v>30</v>
      </c>
      <c r="E214" s="268">
        <v>45</v>
      </c>
      <c r="F214" s="268">
        <v>43</v>
      </c>
      <c r="G214" s="428">
        <v>49</v>
      </c>
      <c r="H214" s="268">
        <v>54.90244504816004</v>
      </c>
      <c r="I214" s="440">
        <f t="shared" si="9"/>
        <v>42.317074174693339</v>
      </c>
      <c r="J214" s="725" t="s">
        <v>540</v>
      </c>
      <c r="K214" s="2"/>
      <c r="L214" s="2"/>
      <c r="M214" s="2"/>
      <c r="N214" s="2"/>
      <c r="O214" s="2"/>
      <c r="P214" s="2"/>
      <c r="Q214" s="2"/>
      <c r="R214" s="2"/>
    </row>
    <row r="215" spans="1:18">
      <c r="A215" s="2"/>
      <c r="B215" s="392" t="s">
        <v>282</v>
      </c>
      <c r="C215" s="268">
        <v>54</v>
      </c>
      <c r="D215" s="268">
        <v>67</v>
      </c>
      <c r="E215" s="268">
        <v>69</v>
      </c>
      <c r="F215" s="268">
        <v>69</v>
      </c>
      <c r="G215" s="428">
        <v>75</v>
      </c>
      <c r="H215" s="268">
        <v>81.649790071622633</v>
      </c>
      <c r="I215" s="440">
        <f t="shared" si="9"/>
        <v>69.274965011937113</v>
      </c>
      <c r="J215" s="725" t="s">
        <v>540</v>
      </c>
      <c r="K215" s="2"/>
      <c r="L215" s="2"/>
      <c r="M215" s="2"/>
      <c r="N215" s="2"/>
      <c r="O215" s="2"/>
      <c r="P215" s="2"/>
      <c r="Q215" s="2"/>
      <c r="R215" s="2"/>
    </row>
    <row r="216" spans="1:18">
      <c r="A216" s="2"/>
      <c r="B216" s="392" t="s">
        <v>144</v>
      </c>
      <c r="C216" s="268">
        <v>64</v>
      </c>
      <c r="D216" s="268">
        <v>81</v>
      </c>
      <c r="E216" s="268">
        <v>89</v>
      </c>
      <c r="F216" s="268">
        <v>95</v>
      </c>
      <c r="G216" s="428">
        <v>87</v>
      </c>
      <c r="H216" s="268">
        <v>79.53815756977032</v>
      </c>
      <c r="I216" s="440">
        <f t="shared" si="9"/>
        <v>82.589692928295051</v>
      </c>
      <c r="J216" s="725"/>
      <c r="K216" s="2"/>
      <c r="L216" s="2"/>
      <c r="M216" s="2"/>
      <c r="N216" s="2"/>
      <c r="O216" s="2"/>
      <c r="P216" s="2"/>
      <c r="Q216" s="2"/>
      <c r="R216" s="2"/>
    </row>
    <row r="217" spans="1:18">
      <c r="A217" s="2"/>
      <c r="B217" s="396" t="s">
        <v>283</v>
      </c>
      <c r="C217" s="429">
        <v>23</v>
      </c>
      <c r="D217" s="429">
        <v>23</v>
      </c>
      <c r="E217" s="268">
        <v>23</v>
      </c>
      <c r="F217" s="268">
        <v>26</v>
      </c>
      <c r="G217" s="428">
        <v>26</v>
      </c>
      <c r="H217" s="268">
        <v>29.562855025932329</v>
      </c>
      <c r="I217" s="440">
        <f t="shared" si="9"/>
        <v>25.09380917098872</v>
      </c>
      <c r="J217" s="725" t="s">
        <v>540</v>
      </c>
      <c r="K217" s="2"/>
      <c r="L217" s="2"/>
      <c r="M217" s="2"/>
      <c r="N217" s="2"/>
      <c r="O217" s="2"/>
      <c r="P217" s="2"/>
      <c r="Q217" s="2"/>
      <c r="R217" s="2"/>
    </row>
    <row r="218" spans="1:18">
      <c r="A218" s="2"/>
      <c r="B218" s="392" t="s">
        <v>284</v>
      </c>
      <c r="C218" s="268">
        <v>69</v>
      </c>
      <c r="D218" s="268">
        <v>53</v>
      </c>
      <c r="E218" s="268">
        <v>53</v>
      </c>
      <c r="F218" s="268">
        <v>56</v>
      </c>
      <c r="G218" s="428">
        <v>57</v>
      </c>
      <c r="H218" s="268">
        <v>57.014077550012345</v>
      </c>
      <c r="I218" s="440">
        <f t="shared" si="9"/>
        <v>57.502346258335393</v>
      </c>
      <c r="J218" s="725" t="s">
        <v>540</v>
      </c>
      <c r="K218" s="2"/>
      <c r="L218" s="2"/>
      <c r="M218" s="2"/>
      <c r="N218" s="2"/>
      <c r="O218" s="2"/>
      <c r="P218" s="2"/>
      <c r="Q218" s="2"/>
      <c r="R218" s="2"/>
    </row>
    <row r="219" spans="1:18">
      <c r="A219" s="2"/>
      <c r="B219" s="396" t="s">
        <v>417</v>
      </c>
      <c r="C219" s="429">
        <v>128.80958261299085</v>
      </c>
      <c r="D219" s="429">
        <v>128.80958261299085</v>
      </c>
      <c r="E219" s="429">
        <v>128.80958261299085</v>
      </c>
      <c r="F219" s="429">
        <v>128.80958261299085</v>
      </c>
      <c r="G219" s="429">
        <v>128.80958261299085</v>
      </c>
      <c r="H219" s="268">
        <v>128.80958261299085</v>
      </c>
      <c r="I219" s="440">
        <f t="shared" si="9"/>
        <v>128.80958261299085</v>
      </c>
      <c r="J219" s="725" t="s">
        <v>497</v>
      </c>
      <c r="K219" s="2"/>
      <c r="L219" s="2"/>
      <c r="M219" s="2"/>
      <c r="N219" s="2"/>
      <c r="O219" s="2"/>
      <c r="P219" s="2"/>
      <c r="Q219" s="2"/>
      <c r="R219" s="2"/>
    </row>
    <row r="220" spans="1:18">
      <c r="A220" s="2"/>
      <c r="B220" s="392" t="s">
        <v>418</v>
      </c>
      <c r="C220" s="268">
        <v>85</v>
      </c>
      <c r="D220" s="268">
        <v>65</v>
      </c>
      <c r="E220" s="268">
        <v>74</v>
      </c>
      <c r="F220" s="430">
        <v>78</v>
      </c>
      <c r="G220" s="428">
        <v>83</v>
      </c>
      <c r="H220" s="268">
        <v>72.499382563595944</v>
      </c>
      <c r="I220" s="440">
        <f t="shared" si="9"/>
        <v>76.24989709393266</v>
      </c>
      <c r="J220" s="725" t="s">
        <v>539</v>
      </c>
      <c r="K220" s="2"/>
      <c r="L220" s="2"/>
      <c r="M220" s="2"/>
      <c r="N220" s="2"/>
      <c r="O220" s="2"/>
      <c r="P220" s="2"/>
      <c r="Q220" s="2"/>
      <c r="R220" s="2"/>
    </row>
    <row r="221" spans="1:18">
      <c r="A221" s="2"/>
      <c r="B221" s="392" t="s">
        <v>190</v>
      </c>
      <c r="C221" s="268">
        <v>71</v>
      </c>
      <c r="D221" s="268">
        <v>82</v>
      </c>
      <c r="E221" s="268">
        <v>76</v>
      </c>
      <c r="F221" s="268">
        <v>69</v>
      </c>
      <c r="G221" s="428">
        <v>75</v>
      </c>
      <c r="H221" s="268">
        <v>86.576932575944667</v>
      </c>
      <c r="I221" s="440">
        <f t="shared" si="9"/>
        <v>76.596155429324114</v>
      </c>
      <c r="J221" s="725"/>
      <c r="K221" s="2"/>
      <c r="L221" s="2"/>
      <c r="M221" s="2"/>
      <c r="N221" s="2"/>
      <c r="O221" s="2"/>
      <c r="P221" s="2"/>
      <c r="Q221" s="2"/>
      <c r="R221" s="2"/>
    </row>
    <row r="222" spans="1:18">
      <c r="A222" s="2"/>
      <c r="B222" s="392" t="s">
        <v>146</v>
      </c>
      <c r="C222" s="268">
        <v>98</v>
      </c>
      <c r="D222" s="268">
        <v>89</v>
      </c>
      <c r="E222" s="268">
        <v>90</v>
      </c>
      <c r="F222" s="268">
        <v>86</v>
      </c>
      <c r="G222" s="428">
        <v>91</v>
      </c>
      <c r="H222" s="268">
        <v>99.24672758705853</v>
      </c>
      <c r="I222" s="440">
        <f t="shared" si="9"/>
        <v>92.207787931176426</v>
      </c>
      <c r="J222" s="725"/>
      <c r="K222" s="2"/>
      <c r="L222" s="2"/>
      <c r="M222" s="2"/>
      <c r="N222" s="2"/>
      <c r="O222" s="2"/>
      <c r="P222" s="2"/>
      <c r="Q222" s="2"/>
      <c r="R222" s="2"/>
    </row>
    <row r="223" spans="1:18">
      <c r="A223" s="2"/>
      <c r="B223" s="392" t="s">
        <v>101</v>
      </c>
      <c r="C223" s="268">
        <v>93</v>
      </c>
      <c r="D223" s="268">
        <v>96</v>
      </c>
      <c r="E223" s="268">
        <v>90</v>
      </c>
      <c r="F223" s="268">
        <v>100</v>
      </c>
      <c r="G223" s="428">
        <v>89</v>
      </c>
      <c r="H223" s="268">
        <v>95.023462583353918</v>
      </c>
      <c r="I223" s="440">
        <f t="shared" si="9"/>
        <v>93.837243763892317</v>
      </c>
      <c r="J223" s="725"/>
      <c r="K223" s="2"/>
      <c r="L223" s="2"/>
      <c r="M223" s="2"/>
      <c r="N223" s="2"/>
      <c r="O223" s="2"/>
      <c r="P223" s="2"/>
      <c r="Q223" s="2"/>
      <c r="R223" s="2"/>
    </row>
    <row r="224" spans="1:18">
      <c r="A224" s="2"/>
      <c r="B224" s="392" t="s">
        <v>285</v>
      </c>
      <c r="C224" s="268">
        <v>88</v>
      </c>
      <c r="D224" s="268">
        <v>92</v>
      </c>
      <c r="E224" s="268">
        <v>92</v>
      </c>
      <c r="F224" s="268">
        <v>94</v>
      </c>
      <c r="G224" s="428">
        <v>87</v>
      </c>
      <c r="H224" s="268">
        <v>83.057545072857494</v>
      </c>
      <c r="I224" s="440">
        <f t="shared" si="9"/>
        <v>89.342924178809582</v>
      </c>
      <c r="J224" s="725" t="s">
        <v>540</v>
      </c>
      <c r="K224" s="2"/>
      <c r="L224" s="2"/>
      <c r="M224" s="2"/>
      <c r="N224" s="2"/>
      <c r="O224" s="2"/>
      <c r="P224" s="2"/>
      <c r="Q224" s="2"/>
      <c r="R224" s="2"/>
    </row>
    <row r="225" spans="1:18">
      <c r="A225" s="2"/>
      <c r="B225" s="392" t="s">
        <v>214</v>
      </c>
      <c r="C225" s="268">
        <v>99</v>
      </c>
      <c r="D225" s="268">
        <v>83</v>
      </c>
      <c r="E225" s="268">
        <v>70</v>
      </c>
      <c r="F225" s="268">
        <v>94</v>
      </c>
      <c r="G225" s="428">
        <v>81</v>
      </c>
      <c r="H225" s="268">
        <v>64.756730056804159</v>
      </c>
      <c r="I225" s="440">
        <f t="shared" si="9"/>
        <v>81.959455009467362</v>
      </c>
      <c r="J225" s="725"/>
      <c r="K225" s="2"/>
      <c r="L225" s="2"/>
      <c r="M225" s="2"/>
      <c r="N225" s="2"/>
      <c r="O225" s="2"/>
      <c r="P225" s="2"/>
      <c r="Q225" s="2"/>
      <c r="R225" s="2"/>
    </row>
    <row r="226" spans="1:18">
      <c r="A226" s="2"/>
      <c r="B226" s="396" t="s">
        <v>43</v>
      </c>
      <c r="C226" s="268">
        <v>238</v>
      </c>
      <c r="D226" s="268">
        <v>112</v>
      </c>
      <c r="E226" s="268">
        <v>160</v>
      </c>
      <c r="F226" s="268">
        <v>154</v>
      </c>
      <c r="G226" s="428">
        <v>132</v>
      </c>
      <c r="H226" s="429">
        <v>132</v>
      </c>
      <c r="I226" s="440">
        <f t="shared" si="9"/>
        <v>154.66666666666666</v>
      </c>
      <c r="J226" s="725" t="s">
        <v>539</v>
      </c>
      <c r="K226" s="2"/>
      <c r="L226" s="2"/>
      <c r="M226" s="2"/>
      <c r="N226" s="2"/>
      <c r="O226" s="2"/>
      <c r="P226" s="2"/>
      <c r="Q226" s="2"/>
      <c r="R226" s="2"/>
    </row>
    <row r="227" spans="1:18">
      <c r="A227" s="2"/>
      <c r="B227" s="392" t="s">
        <v>109</v>
      </c>
      <c r="C227" s="268">
        <v>174</v>
      </c>
      <c r="D227" s="268">
        <v>120</v>
      </c>
      <c r="E227" s="268">
        <v>126</v>
      </c>
      <c r="F227" s="268">
        <v>128</v>
      </c>
      <c r="G227" s="428">
        <v>128</v>
      </c>
      <c r="H227" s="268">
        <v>127.40182761175598</v>
      </c>
      <c r="I227" s="440">
        <f t="shared" si="9"/>
        <v>133.90030460195933</v>
      </c>
      <c r="J227" s="725"/>
      <c r="K227" s="2"/>
      <c r="L227" s="2"/>
      <c r="M227" s="2"/>
      <c r="N227" s="2"/>
      <c r="O227" s="2"/>
      <c r="P227" s="2"/>
      <c r="Q227" s="2"/>
      <c r="R227" s="2"/>
    </row>
    <row r="228" spans="1:18">
      <c r="A228" s="2"/>
      <c r="B228" s="396" t="s">
        <v>49</v>
      </c>
      <c r="C228" s="268">
        <v>283</v>
      </c>
      <c r="D228" s="268">
        <v>193</v>
      </c>
      <c r="E228" s="268">
        <v>151</v>
      </c>
      <c r="F228" s="268">
        <v>145</v>
      </c>
      <c r="G228" s="428">
        <v>152</v>
      </c>
      <c r="H228" s="268">
        <v>162.5957026426278</v>
      </c>
      <c r="I228" s="440">
        <f t="shared" si="9"/>
        <v>181.0992837737713</v>
      </c>
      <c r="J228" s="725" t="s">
        <v>538</v>
      </c>
      <c r="K228" s="2"/>
      <c r="L228" s="2"/>
      <c r="M228" s="2"/>
      <c r="N228" s="2"/>
      <c r="O228" s="2"/>
      <c r="P228" s="2"/>
      <c r="Q228" s="2"/>
      <c r="R228" s="2"/>
    </row>
    <row r="229" spans="1:18">
      <c r="A229" s="2"/>
      <c r="B229" s="392" t="s">
        <v>194</v>
      </c>
      <c r="C229" s="393">
        <v>141</v>
      </c>
      <c r="D229" s="268">
        <v>352</v>
      </c>
      <c r="E229" s="268">
        <v>288</v>
      </c>
      <c r="F229" s="268">
        <v>275</v>
      </c>
      <c r="G229" s="428">
        <v>307</v>
      </c>
      <c r="H229" s="268">
        <v>136.55223511978264</v>
      </c>
      <c r="I229" s="440">
        <f t="shared" si="9"/>
        <v>249.92537251996376</v>
      </c>
      <c r="J229" s="725"/>
      <c r="K229" s="2"/>
      <c r="L229" s="2"/>
      <c r="M229" s="2"/>
      <c r="N229" s="2"/>
      <c r="O229" s="2"/>
      <c r="P229" s="2"/>
      <c r="Q229" s="2"/>
      <c r="R229" s="2"/>
    </row>
    <row r="230" spans="1:18">
      <c r="A230" s="2"/>
      <c r="B230" s="392" t="s">
        <v>196</v>
      </c>
      <c r="C230" s="268">
        <v>46</v>
      </c>
      <c r="D230" s="268">
        <v>41</v>
      </c>
      <c r="E230" s="268">
        <v>101</v>
      </c>
      <c r="F230" s="268">
        <v>45</v>
      </c>
      <c r="G230" s="428">
        <v>53</v>
      </c>
      <c r="H230" s="268">
        <v>64.052852556186707</v>
      </c>
      <c r="I230" s="440">
        <f t="shared" si="9"/>
        <v>58.342142092697792</v>
      </c>
      <c r="J230" s="725"/>
      <c r="K230" s="2"/>
      <c r="L230" s="2"/>
      <c r="M230" s="2"/>
      <c r="N230" s="2"/>
      <c r="O230" s="2"/>
      <c r="P230" s="2"/>
      <c r="Q230" s="2"/>
      <c r="R230" s="2"/>
    </row>
    <row r="231" spans="1:18">
      <c r="A231" s="2"/>
      <c r="B231" s="396" t="s">
        <v>419</v>
      </c>
      <c r="C231" s="418"/>
      <c r="D231" s="418"/>
      <c r="E231" s="418"/>
      <c r="F231" s="418"/>
      <c r="G231" s="418"/>
      <c r="H231" s="418"/>
      <c r="I231" s="422">
        <f t="shared" si="9"/>
        <v>0</v>
      </c>
      <c r="J231" s="725" t="s">
        <v>496</v>
      </c>
      <c r="K231" s="2"/>
      <c r="L231" s="2"/>
      <c r="M231" s="2"/>
      <c r="N231" s="2"/>
      <c r="O231" s="2"/>
      <c r="P231" s="2"/>
      <c r="Q231" s="2"/>
      <c r="R231" s="2"/>
    </row>
    <row r="232" spans="1:18">
      <c r="A232" s="2"/>
      <c r="B232" s="392" t="s">
        <v>115</v>
      </c>
      <c r="C232" s="268">
        <v>88</v>
      </c>
      <c r="D232" s="268">
        <v>100</v>
      </c>
      <c r="E232" s="268">
        <v>92</v>
      </c>
      <c r="F232" s="268">
        <v>106</v>
      </c>
      <c r="G232" s="428">
        <v>102</v>
      </c>
      <c r="H232" s="268">
        <v>101.35836008891084</v>
      </c>
      <c r="I232" s="440">
        <f t="shared" si="9"/>
        <v>98.226393348151802</v>
      </c>
      <c r="J232" s="725"/>
      <c r="K232" s="2"/>
      <c r="L232" s="2"/>
      <c r="M232" s="2"/>
      <c r="N232" s="2"/>
      <c r="O232" s="2"/>
      <c r="P232" s="2"/>
      <c r="Q232" s="2"/>
      <c r="R232" s="2"/>
    </row>
    <row r="233" spans="1:18">
      <c r="A233" s="2"/>
      <c r="B233" s="392" t="s">
        <v>220</v>
      </c>
      <c r="C233" s="268">
        <v>52</v>
      </c>
      <c r="D233" s="268">
        <v>56</v>
      </c>
      <c r="E233" s="268">
        <v>59</v>
      </c>
      <c r="F233" s="268">
        <v>60</v>
      </c>
      <c r="G233" s="428">
        <v>71</v>
      </c>
      <c r="H233" s="268">
        <v>59.829587552482089</v>
      </c>
      <c r="I233" s="440">
        <f t="shared" si="9"/>
        <v>59.638264592080354</v>
      </c>
      <c r="J233" s="725"/>
      <c r="K233" s="2"/>
      <c r="L233" s="2"/>
      <c r="M233" s="2"/>
      <c r="N233" s="2"/>
      <c r="O233" s="2"/>
      <c r="P233" s="2"/>
      <c r="Q233" s="2"/>
      <c r="R233" s="2"/>
    </row>
    <row r="234" spans="1:18">
      <c r="A234" s="2"/>
      <c r="B234" s="392" t="s">
        <v>286</v>
      </c>
      <c r="C234" s="268">
        <v>41</v>
      </c>
      <c r="D234" s="268">
        <v>36</v>
      </c>
      <c r="E234" s="268">
        <v>37</v>
      </c>
      <c r="F234" s="268">
        <v>34</v>
      </c>
      <c r="G234" s="428">
        <v>39</v>
      </c>
      <c r="H234" s="268">
        <v>42.232650037046184</v>
      </c>
      <c r="I234" s="440">
        <f t="shared" si="9"/>
        <v>38.205441672841033</v>
      </c>
      <c r="J234" s="725" t="s">
        <v>540</v>
      </c>
      <c r="K234" s="2"/>
      <c r="L234" s="2"/>
      <c r="M234" s="2"/>
      <c r="N234" s="2"/>
      <c r="O234" s="2"/>
      <c r="P234" s="2"/>
      <c r="Q234" s="2"/>
      <c r="R234" s="2"/>
    </row>
    <row r="235" spans="1:18">
      <c r="A235" s="2"/>
      <c r="B235" s="392" t="s">
        <v>287</v>
      </c>
      <c r="C235" s="268">
        <v>43</v>
      </c>
      <c r="D235" s="268">
        <v>44</v>
      </c>
      <c r="E235" s="268">
        <v>49</v>
      </c>
      <c r="F235" s="268">
        <v>46</v>
      </c>
      <c r="G235" s="428">
        <v>51</v>
      </c>
      <c r="H235" s="268">
        <v>52.790812546307734</v>
      </c>
      <c r="I235" s="440">
        <f t="shared" si="9"/>
        <v>47.631802091051291</v>
      </c>
      <c r="J235" s="725" t="s">
        <v>540</v>
      </c>
      <c r="K235" s="2"/>
      <c r="L235" s="2"/>
      <c r="M235" s="2"/>
      <c r="N235" s="2"/>
      <c r="O235" s="2"/>
      <c r="P235" s="2"/>
      <c r="Q235" s="2"/>
      <c r="R235" s="2"/>
    </row>
    <row r="236" spans="1:18">
      <c r="A236" s="2"/>
      <c r="B236" s="392" t="s">
        <v>288</v>
      </c>
      <c r="C236" s="268">
        <v>57</v>
      </c>
      <c r="D236" s="429">
        <v>59</v>
      </c>
      <c r="E236" s="268">
        <v>57</v>
      </c>
      <c r="F236" s="268">
        <v>57</v>
      </c>
      <c r="G236" s="428">
        <v>63</v>
      </c>
      <c r="H236" s="268">
        <v>59.125710051864658</v>
      </c>
      <c r="I236" s="440">
        <f t="shared" si="9"/>
        <v>58.687618341977441</v>
      </c>
      <c r="J236" s="725" t="s">
        <v>540</v>
      </c>
      <c r="K236" s="2"/>
      <c r="L236" s="2"/>
      <c r="M236" s="2"/>
      <c r="N236" s="2"/>
      <c r="O236" s="2"/>
      <c r="P236" s="2"/>
      <c r="Q236" s="2"/>
      <c r="R236" s="2"/>
    </row>
    <row r="237" spans="1:18">
      <c r="A237" s="2"/>
      <c r="B237" s="2"/>
      <c r="C237" s="2"/>
      <c r="D237" s="2"/>
      <c r="E237" s="2"/>
      <c r="F237" s="2"/>
      <c r="G237" s="2"/>
      <c r="H237" s="2"/>
      <c r="I237" s="2"/>
      <c r="J237" s="2"/>
      <c r="K237" s="2"/>
      <c r="L237" s="2"/>
      <c r="M237" s="2"/>
      <c r="N237" s="2"/>
      <c r="O237" s="2"/>
      <c r="P237" s="2"/>
      <c r="Q237" s="2"/>
      <c r="R237" s="2"/>
    </row>
    <row r="238" spans="1:18">
      <c r="A238" s="2"/>
      <c r="B238" s="2"/>
      <c r="C238" s="2"/>
      <c r="D238" s="2"/>
      <c r="E238" s="2"/>
      <c r="F238" s="2"/>
      <c r="G238" s="2"/>
      <c r="H238" s="2"/>
      <c r="I238" s="2"/>
      <c r="J238" s="2"/>
      <c r="K238" s="2"/>
      <c r="L238" s="2"/>
      <c r="M238" s="2"/>
      <c r="N238" s="2"/>
      <c r="O238" s="2"/>
      <c r="P238" s="2"/>
      <c r="Q238" s="2"/>
      <c r="R238" s="2"/>
    </row>
    <row r="239" spans="1:18">
      <c r="A239" s="2"/>
      <c r="B239" s="2"/>
      <c r="C239" s="2"/>
      <c r="D239" s="2"/>
      <c r="E239" s="2"/>
      <c r="F239" s="2"/>
      <c r="G239" s="2"/>
      <c r="H239" s="2"/>
      <c r="I239" s="2"/>
      <c r="J239" s="2"/>
      <c r="K239" s="2"/>
      <c r="L239" s="2"/>
      <c r="M239" s="2"/>
      <c r="N239" s="2"/>
      <c r="O239" s="2"/>
      <c r="P239" s="2"/>
      <c r="Q239" s="2"/>
      <c r="R239" s="2"/>
    </row>
    <row r="240" spans="1:18">
      <c r="A240" s="2"/>
      <c r="B240" s="2"/>
      <c r="C240" s="2"/>
      <c r="D240" s="2"/>
      <c r="E240" s="2"/>
      <c r="F240" s="2"/>
      <c r="G240" s="2"/>
      <c r="H240" s="2"/>
      <c r="I240" s="2"/>
      <c r="J240" s="2"/>
      <c r="K240" s="2"/>
      <c r="L240" s="2"/>
      <c r="M240" s="2"/>
      <c r="N240" s="2"/>
      <c r="O240" s="2"/>
      <c r="P240" s="2"/>
      <c r="Q240" s="2"/>
      <c r="R240" s="2"/>
    </row>
  </sheetData>
  <autoFilter ref="B36:J47"/>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7"/>
  <sheetViews>
    <sheetView workbookViewId="0">
      <selection activeCell="A2" sqref="A2:B2"/>
    </sheetView>
  </sheetViews>
  <sheetFormatPr defaultRowHeight="15"/>
  <cols>
    <col min="1" max="1" width="7.140625" customWidth="1"/>
    <col min="2" max="2" width="29.5703125" customWidth="1"/>
    <col min="3" max="13" width="17.28515625" customWidth="1"/>
    <col min="14" max="14" width="14.5703125" customWidth="1"/>
    <col min="16" max="16" width="10" customWidth="1"/>
  </cols>
  <sheetData>
    <row r="1" spans="1:21">
      <c r="A1" s="44" t="s">
        <v>0</v>
      </c>
      <c r="B1" s="153"/>
      <c r="C1" s="446"/>
      <c r="D1" s="447"/>
      <c r="E1" s="448"/>
      <c r="F1" s="449"/>
      <c r="G1" s="450">
        <f>E18*1000000/C18</f>
        <v>2.0956452491722203E-5</v>
      </c>
      <c r="H1" s="450">
        <v>20000000</v>
      </c>
      <c r="I1" s="450">
        <f>H1-G1</f>
        <v>19999999.999979045</v>
      </c>
      <c r="J1" s="450">
        <v>50000000</v>
      </c>
      <c r="K1" s="451">
        <f>J1-I1</f>
        <v>30000000.000020955</v>
      </c>
      <c r="L1" s="81"/>
      <c r="M1" s="81"/>
      <c r="N1" s="2"/>
      <c r="O1" s="2"/>
      <c r="P1" s="2"/>
      <c r="Q1" s="2"/>
      <c r="R1" s="2"/>
      <c r="S1" s="2"/>
      <c r="T1" s="2"/>
      <c r="U1" s="2"/>
    </row>
    <row r="2" spans="1:21" ht="15.75">
      <c r="A2" s="47" t="s">
        <v>463</v>
      </c>
      <c r="B2" s="153"/>
      <c r="C2" s="446"/>
      <c r="D2" s="452"/>
      <c r="E2" s="71"/>
      <c r="F2" s="453"/>
      <c r="G2" s="450">
        <v>35000000</v>
      </c>
      <c r="H2" s="450"/>
      <c r="I2" s="450">
        <f>H1-G2</f>
        <v>-15000000</v>
      </c>
      <c r="J2" s="454" t="str">
        <f>B18</f>
        <v>Guadeloupe</v>
      </c>
      <c r="K2" s="455">
        <f>J1-I2</f>
        <v>65000000</v>
      </c>
      <c r="L2" s="456"/>
      <c r="M2" s="454" t="str">
        <f>B18</f>
        <v>Guadeloupe</v>
      </c>
      <c r="N2" s="457"/>
      <c r="O2" s="457"/>
      <c r="P2" s="457"/>
      <c r="Q2" s="2"/>
      <c r="R2" s="2"/>
      <c r="S2" s="2"/>
      <c r="T2" s="2"/>
      <c r="U2" s="2"/>
    </row>
    <row r="3" spans="1:21">
      <c r="A3" s="2"/>
      <c r="B3" s="458"/>
      <c r="C3" s="459"/>
      <c r="D3" s="460"/>
      <c r="E3" s="461"/>
      <c r="F3" s="453"/>
      <c r="G3" s="462">
        <v>0.3</v>
      </c>
      <c r="H3" s="463"/>
      <c r="I3" s="464"/>
      <c r="J3" s="457"/>
      <c r="K3" s="465"/>
      <c r="L3" s="457"/>
      <c r="M3" s="465"/>
      <c r="N3" s="457"/>
      <c r="O3" s="457"/>
      <c r="P3" s="457"/>
      <c r="Q3" s="2"/>
      <c r="R3" s="2"/>
      <c r="S3" s="2"/>
      <c r="T3" s="2"/>
      <c r="U3" s="2"/>
    </row>
    <row r="4" spans="1:21">
      <c r="A4" s="2"/>
      <c r="B4" s="466"/>
      <c r="C4" s="446"/>
      <c r="D4" s="467"/>
      <c r="E4" s="467"/>
      <c r="F4" s="453"/>
      <c r="G4" s="468">
        <f>G3/K2*K1</f>
        <v>0.13846153846163517</v>
      </c>
      <c r="H4" s="88"/>
      <c r="I4" s="88"/>
      <c r="J4" s="465"/>
      <c r="K4" s="465"/>
      <c r="L4" s="465"/>
      <c r="M4" s="465"/>
      <c r="N4" s="457"/>
      <c r="O4" s="457"/>
      <c r="P4" s="457"/>
      <c r="Q4" s="2"/>
      <c r="R4" s="2"/>
      <c r="S4" s="2"/>
      <c r="T4" s="2"/>
      <c r="U4" s="2"/>
    </row>
    <row r="5" spans="1:21">
      <c r="A5" s="2"/>
      <c r="B5" s="2"/>
      <c r="C5" s="446"/>
      <c r="D5" s="469"/>
      <c r="E5" s="467"/>
      <c r="F5" s="470"/>
      <c r="G5" s="471"/>
      <c r="H5" s="200"/>
      <c r="I5" s="200"/>
      <c r="J5" s="465"/>
      <c r="K5" s="465"/>
      <c r="L5" s="465"/>
      <c r="M5" s="465"/>
      <c r="N5" s="457"/>
      <c r="O5" s="457"/>
      <c r="P5" s="457"/>
      <c r="Q5" s="2"/>
      <c r="R5" s="2"/>
      <c r="S5" s="2"/>
      <c r="T5" s="2"/>
      <c r="U5" s="2"/>
    </row>
    <row r="6" spans="1:21">
      <c r="A6" s="2"/>
      <c r="B6" s="472" t="str">
        <f>B18</f>
        <v>Guadeloupe</v>
      </c>
      <c r="C6" s="473" t="s">
        <v>446</v>
      </c>
      <c r="D6" s="474" t="s">
        <v>447</v>
      </c>
      <c r="E6" s="473" t="s">
        <v>448</v>
      </c>
      <c r="F6" s="475" t="s">
        <v>449</v>
      </c>
      <c r="G6" s="476"/>
      <c r="H6" s="80"/>
      <c r="I6" s="476"/>
      <c r="J6" s="465"/>
      <c r="K6" s="465"/>
      <c r="L6" s="465"/>
      <c r="M6" s="465"/>
      <c r="N6" s="477"/>
      <c r="O6" s="457"/>
      <c r="P6" s="457"/>
      <c r="Q6" s="2"/>
      <c r="R6" s="2"/>
      <c r="S6" s="2"/>
      <c r="T6" s="2"/>
      <c r="U6" s="2"/>
    </row>
    <row r="7" spans="1:21">
      <c r="A7" s="2"/>
      <c r="B7" s="478"/>
      <c r="C7" s="479"/>
      <c r="D7" s="480"/>
      <c r="E7" s="481"/>
      <c r="F7" s="482"/>
      <c r="G7" s="476"/>
      <c r="H7" s="80"/>
      <c r="I7" s="476"/>
      <c r="J7" s="465"/>
      <c r="K7" s="465"/>
      <c r="L7" s="465"/>
      <c r="M7" s="465"/>
      <c r="N7" s="457"/>
      <c r="O7" s="457"/>
      <c r="P7" s="457"/>
      <c r="Q7" s="2"/>
      <c r="R7" s="2"/>
      <c r="S7" s="2"/>
      <c r="T7" s="2"/>
      <c r="U7" s="2"/>
    </row>
    <row r="8" spans="1:21">
      <c r="A8" s="2"/>
      <c r="B8" s="483" t="s">
        <v>450</v>
      </c>
      <c r="C8" s="484">
        <f>F18/D18</f>
        <v>0.43600000000000005</v>
      </c>
      <c r="D8" s="484">
        <f>H18/D18</f>
        <v>0.21052631578947367</v>
      </c>
      <c r="E8" s="484">
        <f>J18/E18</f>
        <v>0</v>
      </c>
      <c r="F8" s="485">
        <f>L18/E18</f>
        <v>0</v>
      </c>
      <c r="G8" s="486"/>
      <c r="H8" s="55"/>
      <c r="I8" s="486"/>
      <c r="J8" s="465"/>
      <c r="K8" s="465"/>
      <c r="L8" s="465"/>
      <c r="M8" s="465"/>
      <c r="N8" s="457"/>
      <c r="O8" s="457"/>
      <c r="P8" s="457"/>
      <c r="Q8" s="2"/>
      <c r="R8" s="2"/>
      <c r="S8" s="2"/>
      <c r="T8" s="2"/>
      <c r="U8" s="2"/>
    </row>
    <row r="9" spans="1:21">
      <c r="A9" s="2"/>
      <c r="B9" s="483" t="s">
        <v>451</v>
      </c>
      <c r="C9" s="484">
        <f>G18/D18</f>
        <v>0.42500000000000004</v>
      </c>
      <c r="D9" s="484">
        <f>I18/D18</f>
        <v>0.21052631578947367</v>
      </c>
      <c r="E9" s="484">
        <f>K18/E18</f>
        <v>0</v>
      </c>
      <c r="F9" s="485">
        <f>M18/E18</f>
        <v>0</v>
      </c>
      <c r="G9" s="486"/>
      <c r="H9" s="55"/>
      <c r="I9" s="486"/>
      <c r="J9" s="465"/>
      <c r="K9" s="465"/>
      <c r="L9" s="465"/>
      <c r="M9" s="465"/>
      <c r="N9" s="457"/>
      <c r="O9" s="457"/>
      <c r="P9" s="457"/>
      <c r="Q9" s="2"/>
      <c r="R9" s="2"/>
      <c r="S9" s="2"/>
      <c r="T9" s="61"/>
      <c r="U9" s="2"/>
    </row>
    <row r="10" spans="1:21">
      <c r="A10" s="2"/>
      <c r="B10" s="487" t="s">
        <v>452</v>
      </c>
      <c r="C10" s="488">
        <f>G18/C18*1000000</f>
        <v>1523.0101848359113</v>
      </c>
      <c r="D10" s="488">
        <f>I18/C18*1000000</f>
        <v>754.43228970199925</v>
      </c>
      <c r="E10" s="488">
        <f>K18/C18*1000000</f>
        <v>0</v>
      </c>
      <c r="F10" s="489">
        <f>M18/C18*1000000</f>
        <v>0</v>
      </c>
      <c r="G10" s="486"/>
      <c r="H10" s="55"/>
      <c r="I10" s="486"/>
      <c r="J10" s="465"/>
      <c r="K10" s="465"/>
      <c r="L10" s="465"/>
      <c r="M10" s="465"/>
      <c r="N10" s="457"/>
      <c r="O10" s="457"/>
      <c r="P10" s="457"/>
      <c r="Q10" s="2"/>
      <c r="R10" s="2"/>
      <c r="S10" s="2"/>
      <c r="T10" s="490"/>
      <c r="U10" s="2"/>
    </row>
    <row r="11" spans="1:21">
      <c r="A11" s="2"/>
      <c r="B11" s="491" t="s">
        <v>453</v>
      </c>
      <c r="C11" s="492">
        <f>C9-C8</f>
        <v>-1.100000000000001E-2</v>
      </c>
      <c r="D11" s="492">
        <f>D9-D8</f>
        <v>0</v>
      </c>
      <c r="E11" s="493">
        <f>E9-E8</f>
        <v>0</v>
      </c>
      <c r="F11" s="494">
        <f>F9-F8</f>
        <v>0</v>
      </c>
      <c r="G11" s="486"/>
      <c r="H11" s="55"/>
      <c r="I11" s="486"/>
      <c r="J11" s="465"/>
      <c r="K11" s="465"/>
      <c r="L11" s="465"/>
      <c r="M11" s="465"/>
      <c r="N11" s="457"/>
      <c r="O11" s="457"/>
      <c r="P11" s="457"/>
      <c r="Q11" s="2"/>
      <c r="R11" s="2"/>
      <c r="S11" s="2"/>
      <c r="T11" s="218"/>
      <c r="U11" s="2"/>
    </row>
    <row r="12" spans="1:21">
      <c r="A12" s="2"/>
      <c r="B12" s="483" t="s">
        <v>454</v>
      </c>
      <c r="C12" s="495">
        <v>1</v>
      </c>
      <c r="D12" s="495">
        <v>1</v>
      </c>
      <c r="E12" s="496">
        <f>G4</f>
        <v>0.13846153846163517</v>
      </c>
      <c r="F12" s="497">
        <f>G4</f>
        <v>0.13846153846163517</v>
      </c>
      <c r="G12" s="498"/>
      <c r="H12" s="498" t="s">
        <v>455</v>
      </c>
      <c r="I12" s="499"/>
      <c r="J12" s="465"/>
      <c r="K12" s="465"/>
      <c r="L12" s="465"/>
      <c r="M12" s="465"/>
      <c r="N12" s="457"/>
      <c r="O12" s="457"/>
      <c r="P12" s="457"/>
      <c r="Q12" s="2"/>
      <c r="R12" s="2"/>
      <c r="S12" s="2"/>
      <c r="T12" s="218"/>
      <c r="U12" s="2"/>
    </row>
    <row r="13" spans="1:21">
      <c r="A13" s="2"/>
      <c r="B13" s="500" t="s">
        <v>456</v>
      </c>
      <c r="C13" s="501">
        <f>C11*C12*100</f>
        <v>-1.100000000000001</v>
      </c>
      <c r="D13" s="501">
        <f>D11*D12*100</f>
        <v>0</v>
      </c>
      <c r="E13" s="501">
        <f>E11*E12*100</f>
        <v>0</v>
      </c>
      <c r="F13" s="502">
        <f>F11*F12*100</f>
        <v>0</v>
      </c>
      <c r="G13" s="635">
        <f>SUM(C13:E13)</f>
        <v>-1.100000000000001</v>
      </c>
      <c r="H13" s="636">
        <f>20+H15</f>
        <v>15.78</v>
      </c>
      <c r="I13" s="636">
        <f>30+I15</f>
        <v>28.577999999999999</v>
      </c>
      <c r="J13" s="465"/>
      <c r="K13" s="465"/>
      <c r="L13" s="465"/>
      <c r="M13" s="465"/>
      <c r="N13" s="457"/>
      <c r="O13" s="457"/>
      <c r="P13" s="457"/>
      <c r="Q13" s="2"/>
      <c r="R13" s="2"/>
      <c r="S13" s="2"/>
      <c r="T13" s="211"/>
      <c r="U13" s="2"/>
    </row>
    <row r="14" spans="1:21">
      <c r="A14" s="2"/>
      <c r="B14" s="89"/>
      <c r="C14" s="503">
        <f>C8</f>
        <v>0.43600000000000005</v>
      </c>
      <c r="D14" s="504">
        <f>D8</f>
        <v>0.21052631578947367</v>
      </c>
      <c r="E14" s="81"/>
      <c r="F14" s="81"/>
      <c r="G14" s="2"/>
      <c r="H14" s="505">
        <f>G13-20</f>
        <v>-21.1</v>
      </c>
      <c r="I14" s="505">
        <f>H13-30</f>
        <v>-14.22</v>
      </c>
      <c r="J14" s="506" t="s">
        <v>457</v>
      </c>
      <c r="K14" s="507">
        <f>D9/C9</f>
        <v>0.49535603715170273</v>
      </c>
      <c r="L14" s="2"/>
      <c r="M14" s="2"/>
      <c r="N14" s="2"/>
      <c r="O14" s="2"/>
      <c r="P14" s="2"/>
      <c r="Q14" s="2"/>
      <c r="R14" s="2"/>
      <c r="S14" s="2"/>
      <c r="T14" s="211"/>
      <c r="U14" s="2"/>
    </row>
    <row r="15" spans="1:21">
      <c r="A15" s="2"/>
      <c r="B15" s="81"/>
      <c r="C15" s="504">
        <f>C9</f>
        <v>0.42500000000000004</v>
      </c>
      <c r="D15" s="504">
        <f>D9</f>
        <v>0.21052631578947367</v>
      </c>
      <c r="E15" s="81"/>
      <c r="F15" s="81"/>
      <c r="G15" s="2"/>
      <c r="H15" s="505">
        <f>H14/5</f>
        <v>-4.2200000000000006</v>
      </c>
      <c r="I15" s="508">
        <f>I14/10</f>
        <v>-1.4220000000000002</v>
      </c>
      <c r="J15" s="200"/>
      <c r="K15" s="2"/>
      <c r="L15" s="2"/>
      <c r="M15" s="2"/>
      <c r="N15" s="2"/>
      <c r="O15" s="2"/>
      <c r="P15" s="2"/>
      <c r="Q15" s="2"/>
      <c r="R15" s="2"/>
      <c r="S15" s="2"/>
      <c r="T15" s="211"/>
      <c r="U15" s="2"/>
    </row>
    <row r="16" spans="1:21">
      <c r="A16" s="2"/>
      <c r="B16" s="536"/>
      <c r="C16" s="630" t="s">
        <v>21</v>
      </c>
      <c r="D16" s="631" t="s">
        <v>458</v>
      </c>
      <c r="E16" s="631" t="s">
        <v>459</v>
      </c>
      <c r="F16" s="631" t="s">
        <v>446</v>
      </c>
      <c r="G16" s="631" t="s">
        <v>446</v>
      </c>
      <c r="H16" s="632" t="s">
        <v>447</v>
      </c>
      <c r="I16" s="632" t="s">
        <v>447</v>
      </c>
      <c r="J16" s="631" t="s">
        <v>448</v>
      </c>
      <c r="K16" s="631" t="s">
        <v>448</v>
      </c>
      <c r="L16" s="631" t="s">
        <v>449</v>
      </c>
      <c r="M16" s="631" t="s">
        <v>449</v>
      </c>
      <c r="N16" s="2"/>
      <c r="O16" s="2"/>
      <c r="P16" s="2"/>
      <c r="Q16" s="2"/>
      <c r="R16" s="2"/>
      <c r="S16" s="2"/>
      <c r="T16" s="211"/>
      <c r="U16" s="2"/>
    </row>
    <row r="17" spans="1:21">
      <c r="A17" s="2"/>
      <c r="B17" s="536" t="s">
        <v>366</v>
      </c>
      <c r="C17" s="630">
        <v>2012</v>
      </c>
      <c r="D17" s="633"/>
      <c r="E17" s="633"/>
      <c r="F17" s="633">
        <v>1990</v>
      </c>
      <c r="G17" s="633">
        <v>2015</v>
      </c>
      <c r="H17" s="631">
        <v>1990</v>
      </c>
      <c r="I17" s="631">
        <v>2015</v>
      </c>
      <c r="J17" s="631">
        <v>1990</v>
      </c>
      <c r="K17" s="631">
        <v>2014</v>
      </c>
      <c r="L17" s="631" t="s">
        <v>460</v>
      </c>
      <c r="M17" s="631" t="s">
        <v>461</v>
      </c>
      <c r="N17" s="2"/>
      <c r="O17" s="2"/>
      <c r="P17" s="2"/>
      <c r="Q17" s="2"/>
      <c r="R17" s="2"/>
      <c r="S17" s="2"/>
      <c r="T17" s="61"/>
      <c r="U17" s="2"/>
    </row>
    <row r="18" spans="1:21">
      <c r="A18" s="2"/>
      <c r="B18" s="235" t="s">
        <v>395</v>
      </c>
      <c r="C18" s="254">
        <v>477180</v>
      </c>
      <c r="D18" s="254">
        <v>1710</v>
      </c>
      <c r="E18" s="254">
        <v>1.0000000000000001E-5</v>
      </c>
      <c r="F18" s="254">
        <v>745.56000000000006</v>
      </c>
      <c r="G18" s="254">
        <v>726.75000000000011</v>
      </c>
      <c r="H18" s="254">
        <v>360</v>
      </c>
      <c r="I18" s="254">
        <v>360</v>
      </c>
      <c r="J18" s="254">
        <v>0</v>
      </c>
      <c r="K18" s="509">
        <v>0</v>
      </c>
      <c r="L18" s="510">
        <v>0</v>
      </c>
      <c r="M18" s="510">
        <v>0</v>
      </c>
      <c r="N18" s="78"/>
      <c r="O18" s="2"/>
      <c r="P18" s="2"/>
      <c r="Q18" s="2"/>
      <c r="R18" s="2"/>
      <c r="S18" s="2"/>
      <c r="T18" s="2"/>
      <c r="U18" s="2"/>
    </row>
    <row r="19" spans="1:21">
      <c r="A19" s="2"/>
      <c r="B19" s="511"/>
      <c r="C19" s="512"/>
      <c r="D19" s="512"/>
      <c r="E19" s="512"/>
      <c r="F19" s="512"/>
      <c r="G19" s="512"/>
      <c r="H19" s="513"/>
      <c r="I19" s="513"/>
      <c r="J19" s="512"/>
      <c r="K19" s="512"/>
      <c r="L19" s="513"/>
      <c r="M19" s="513"/>
      <c r="N19" s="78"/>
      <c r="O19" s="2"/>
      <c r="P19" s="2"/>
      <c r="Q19" s="2"/>
      <c r="R19" s="2"/>
      <c r="S19" s="2"/>
      <c r="T19" s="2"/>
      <c r="U19" s="2"/>
    </row>
    <row r="20" spans="1:21">
      <c r="A20" s="2"/>
      <c r="B20" s="734"/>
      <c r="C20" s="735"/>
      <c r="D20" s="735" t="s">
        <v>464</v>
      </c>
      <c r="E20" s="735" t="s">
        <v>464</v>
      </c>
      <c r="F20" s="735" t="s">
        <v>464</v>
      </c>
      <c r="G20" s="735" t="s">
        <v>464</v>
      </c>
      <c r="H20" s="735" t="s">
        <v>464</v>
      </c>
      <c r="I20" s="735" t="s">
        <v>464</v>
      </c>
      <c r="J20" s="735" t="s">
        <v>464</v>
      </c>
      <c r="K20" s="735" t="s">
        <v>464</v>
      </c>
      <c r="L20" s="735" t="s">
        <v>464</v>
      </c>
      <c r="M20" s="735" t="s">
        <v>464</v>
      </c>
      <c r="N20" s="729"/>
      <c r="O20" s="2"/>
      <c r="P20" s="2"/>
      <c r="Q20" s="2"/>
      <c r="R20" s="2"/>
      <c r="S20" s="2"/>
      <c r="T20" s="2"/>
      <c r="U20" s="2"/>
    </row>
    <row r="21" spans="1:21">
      <c r="A21" s="2"/>
      <c r="B21" s="525" t="s">
        <v>300</v>
      </c>
      <c r="C21" s="630" t="s">
        <v>21</v>
      </c>
      <c r="D21" s="631" t="s">
        <v>458</v>
      </c>
      <c r="E21" s="631" t="s">
        <v>459</v>
      </c>
      <c r="F21" s="631" t="s">
        <v>446</v>
      </c>
      <c r="G21" s="631" t="s">
        <v>446</v>
      </c>
      <c r="H21" s="632" t="s">
        <v>447</v>
      </c>
      <c r="I21" s="632" t="s">
        <v>447</v>
      </c>
      <c r="J21" s="634" t="s">
        <v>448</v>
      </c>
      <c r="K21" s="634" t="s">
        <v>448</v>
      </c>
      <c r="L21" s="631" t="s">
        <v>449</v>
      </c>
      <c r="M21" s="631" t="s">
        <v>449</v>
      </c>
      <c r="N21" s="730" t="s">
        <v>371</v>
      </c>
      <c r="O21" s="2"/>
      <c r="P21" s="2"/>
      <c r="Q21" s="2"/>
      <c r="R21" s="2"/>
      <c r="S21" s="2"/>
      <c r="T21" s="2"/>
      <c r="U21" s="2"/>
    </row>
    <row r="22" spans="1:21">
      <c r="A22" s="2"/>
      <c r="B22" s="525" t="s">
        <v>295</v>
      </c>
      <c r="C22" s="630">
        <v>2012</v>
      </c>
      <c r="D22" s="633"/>
      <c r="E22" s="633"/>
      <c r="F22" s="633">
        <v>1990</v>
      </c>
      <c r="G22" s="633">
        <v>2015</v>
      </c>
      <c r="H22" s="631">
        <v>1990</v>
      </c>
      <c r="I22" s="631">
        <v>2015</v>
      </c>
      <c r="J22" s="631">
        <v>1990</v>
      </c>
      <c r="K22" s="631">
        <v>2014</v>
      </c>
      <c r="L22" s="631" t="s">
        <v>460</v>
      </c>
      <c r="M22" s="631" t="s">
        <v>461</v>
      </c>
      <c r="N22" s="730"/>
      <c r="O22" s="2"/>
      <c r="P22" s="2"/>
      <c r="Q22" s="2"/>
      <c r="R22" s="2"/>
      <c r="S22" s="2"/>
      <c r="T22" s="514"/>
      <c r="U22" s="2"/>
    </row>
    <row r="23" spans="1:21">
      <c r="A23" s="2"/>
      <c r="B23" s="525"/>
      <c r="C23" s="525"/>
      <c r="D23" s="525"/>
      <c r="E23" s="525"/>
      <c r="F23" s="525"/>
      <c r="G23" s="525"/>
      <c r="H23" s="630"/>
      <c r="I23" s="525"/>
      <c r="J23" s="525"/>
      <c r="K23" s="525"/>
      <c r="L23" s="525"/>
      <c r="M23" s="525"/>
      <c r="N23" s="592"/>
      <c r="O23" s="2"/>
      <c r="P23" s="2"/>
      <c r="Q23" s="2"/>
      <c r="R23" s="2"/>
      <c r="S23" s="2"/>
      <c r="T23" s="2"/>
      <c r="U23" s="2"/>
    </row>
    <row r="24" spans="1:21">
      <c r="A24" s="2"/>
      <c r="B24" s="517" t="s">
        <v>462</v>
      </c>
      <c r="C24" s="413">
        <v>7014557695</v>
      </c>
      <c r="D24" s="413">
        <v>135989354.80001</v>
      </c>
      <c r="E24" s="413">
        <v>267911116.00024006</v>
      </c>
      <c r="F24" s="413">
        <v>42954820.078000128</v>
      </c>
      <c r="G24" s="413">
        <v>41626361.747000135</v>
      </c>
      <c r="H24" s="413">
        <v>13215530</v>
      </c>
      <c r="I24" s="413">
        <v>12858780</v>
      </c>
      <c r="J24" s="413">
        <v>1970909</v>
      </c>
      <c r="K24" s="518">
        <v>8403126</v>
      </c>
      <c r="L24" s="515"/>
      <c r="M24" s="510">
        <v>0</v>
      </c>
      <c r="N24" s="592"/>
      <c r="O24" s="2"/>
      <c r="P24" s="2"/>
      <c r="Q24" s="2"/>
      <c r="R24" s="2"/>
      <c r="S24" s="2"/>
      <c r="T24" s="514"/>
      <c r="U24" s="2"/>
    </row>
    <row r="25" spans="1:21">
      <c r="A25" s="2"/>
      <c r="B25" s="235" t="s">
        <v>227</v>
      </c>
      <c r="C25" s="236">
        <v>30419928</v>
      </c>
      <c r="D25" s="254">
        <v>652090</v>
      </c>
      <c r="E25" s="254">
        <v>65209</v>
      </c>
      <c r="F25" s="254">
        <v>13693.89</v>
      </c>
      <c r="G25" s="254">
        <v>13693.89</v>
      </c>
      <c r="H25" s="418">
        <v>0</v>
      </c>
      <c r="I25" s="510">
        <v>0</v>
      </c>
      <c r="J25" s="254">
        <v>0</v>
      </c>
      <c r="K25" s="509">
        <v>0</v>
      </c>
      <c r="L25" s="515"/>
      <c r="M25" s="510">
        <v>0</v>
      </c>
      <c r="N25" s="639" t="s">
        <v>540</v>
      </c>
      <c r="O25" s="2"/>
      <c r="P25" s="2"/>
      <c r="Q25" s="2"/>
      <c r="R25" s="2"/>
      <c r="S25" s="2"/>
      <c r="T25" s="2"/>
      <c r="U25" s="2"/>
    </row>
    <row r="26" spans="1:21">
      <c r="A26" s="2"/>
      <c r="B26" s="235" t="s">
        <v>206</v>
      </c>
      <c r="C26" s="254">
        <v>3002859</v>
      </c>
      <c r="D26" s="254">
        <v>28748</v>
      </c>
      <c r="E26" s="254">
        <v>42439</v>
      </c>
      <c r="F26" s="254">
        <v>8279.4240000000009</v>
      </c>
      <c r="G26" s="254">
        <v>8106.9360000000006</v>
      </c>
      <c r="H26" s="254">
        <v>850</v>
      </c>
      <c r="I26" s="254">
        <v>850</v>
      </c>
      <c r="J26" s="254">
        <v>0</v>
      </c>
      <c r="K26" s="509">
        <v>91</v>
      </c>
      <c r="L26" s="515"/>
      <c r="M26" s="510">
        <v>0</v>
      </c>
      <c r="N26" s="639"/>
      <c r="O26" s="2"/>
      <c r="P26" s="2"/>
      <c r="Q26" s="2"/>
      <c r="R26" s="2"/>
      <c r="S26" s="2"/>
      <c r="T26" s="2"/>
      <c r="U26" s="2"/>
    </row>
    <row r="27" spans="1:21">
      <c r="A27" s="2"/>
      <c r="B27" s="235" t="s">
        <v>182</v>
      </c>
      <c r="C27" s="254">
        <v>35406303</v>
      </c>
      <c r="D27" s="254">
        <v>2381741</v>
      </c>
      <c r="E27" s="254">
        <v>2508094</v>
      </c>
      <c r="F27" s="254">
        <v>16672.186999999998</v>
      </c>
      <c r="G27" s="254">
        <v>19053.928</v>
      </c>
      <c r="H27" s="254">
        <v>0</v>
      </c>
      <c r="I27" s="254">
        <v>0</v>
      </c>
      <c r="J27" s="254">
        <v>41</v>
      </c>
      <c r="K27" s="509">
        <v>339</v>
      </c>
      <c r="L27" s="515"/>
      <c r="M27" s="510">
        <v>0</v>
      </c>
      <c r="N27" s="639"/>
      <c r="O27" s="2"/>
      <c r="P27" s="2"/>
      <c r="Q27" s="2"/>
      <c r="R27" s="2"/>
      <c r="S27" s="2"/>
      <c r="T27" s="2"/>
      <c r="U27" s="2"/>
    </row>
    <row r="28" spans="1:21">
      <c r="A28" s="2"/>
      <c r="B28" s="235" t="s">
        <v>210</v>
      </c>
      <c r="C28" s="254">
        <v>18056072</v>
      </c>
      <c r="D28" s="254">
        <v>1246700</v>
      </c>
      <c r="E28" s="254">
        <v>1765133</v>
      </c>
      <c r="F28" s="254">
        <v>609636.29999999993</v>
      </c>
      <c r="G28" s="254">
        <v>578468.79999999993</v>
      </c>
      <c r="H28" s="254">
        <v>0</v>
      </c>
      <c r="I28" s="254">
        <v>0</v>
      </c>
      <c r="J28" s="254">
        <v>24</v>
      </c>
      <c r="K28" s="509">
        <v>24</v>
      </c>
      <c r="L28" s="515"/>
      <c r="M28" s="510">
        <v>0</v>
      </c>
      <c r="N28" s="639"/>
      <c r="O28" s="2"/>
      <c r="P28" s="2"/>
      <c r="Q28" s="2"/>
      <c r="R28" s="2"/>
      <c r="S28" s="2"/>
      <c r="T28" s="2"/>
      <c r="U28" s="2"/>
    </row>
    <row r="29" spans="1:21">
      <c r="A29" s="2"/>
      <c r="B29" s="235" t="s">
        <v>377</v>
      </c>
      <c r="C29" s="254">
        <v>89018</v>
      </c>
      <c r="D29" s="254">
        <v>442</v>
      </c>
      <c r="E29" s="254">
        <v>110531</v>
      </c>
      <c r="F29" s="254">
        <v>103.428</v>
      </c>
      <c r="G29" s="254">
        <v>98.566000000000003</v>
      </c>
      <c r="H29" s="510">
        <v>0</v>
      </c>
      <c r="I29" s="510">
        <v>0</v>
      </c>
      <c r="J29" s="254">
        <v>19</v>
      </c>
      <c r="K29" s="509">
        <v>140</v>
      </c>
      <c r="L29" s="515"/>
      <c r="M29" s="510">
        <v>0</v>
      </c>
      <c r="N29" s="639" t="s">
        <v>496</v>
      </c>
      <c r="O29" s="2"/>
      <c r="P29" s="2"/>
      <c r="Q29" s="2"/>
      <c r="R29" s="2"/>
      <c r="S29" s="2"/>
      <c r="T29" s="2"/>
      <c r="U29" s="2"/>
    </row>
    <row r="30" spans="1:21">
      <c r="A30" s="2"/>
      <c r="B30" s="235" t="s">
        <v>378</v>
      </c>
      <c r="C30" s="254">
        <v>42192494</v>
      </c>
      <c r="D30" s="254">
        <v>2780400</v>
      </c>
      <c r="E30" s="254">
        <v>3939463</v>
      </c>
      <c r="F30" s="254">
        <v>353110.8</v>
      </c>
      <c r="G30" s="254">
        <v>275259.60000000003</v>
      </c>
      <c r="H30" s="254">
        <v>17380</v>
      </c>
      <c r="I30" s="254">
        <v>17380</v>
      </c>
      <c r="J30" s="254">
        <v>3905</v>
      </c>
      <c r="K30" s="509">
        <v>18437</v>
      </c>
      <c r="L30" s="515"/>
      <c r="M30" s="510">
        <v>0</v>
      </c>
      <c r="N30" s="639" t="s">
        <v>496</v>
      </c>
      <c r="O30" s="2"/>
      <c r="P30" s="2"/>
      <c r="Q30" s="2"/>
      <c r="R30" s="2"/>
      <c r="S30" s="2"/>
      <c r="T30" s="2"/>
      <c r="U30" s="2"/>
    </row>
    <row r="31" spans="1:21">
      <c r="A31" s="2"/>
      <c r="B31" s="235" t="s">
        <v>212</v>
      </c>
      <c r="C31" s="254">
        <v>2970495</v>
      </c>
      <c r="D31" s="254">
        <v>29743</v>
      </c>
      <c r="E31" s="254">
        <v>29743</v>
      </c>
      <c r="F31" s="254">
        <v>3539.4170000000004</v>
      </c>
      <c r="G31" s="254">
        <v>3509.6740000000004</v>
      </c>
      <c r="H31" s="254">
        <v>170</v>
      </c>
      <c r="I31" s="254">
        <v>170</v>
      </c>
      <c r="J31" s="254">
        <v>0</v>
      </c>
      <c r="K31" s="509">
        <v>0</v>
      </c>
      <c r="L31" s="515"/>
      <c r="M31" s="510">
        <v>0</v>
      </c>
      <c r="N31" s="639"/>
      <c r="O31" s="2"/>
      <c r="P31" s="2"/>
      <c r="Q31" s="2"/>
      <c r="R31" s="2"/>
      <c r="S31" s="2"/>
      <c r="T31" s="2"/>
      <c r="U31" s="2"/>
    </row>
    <row r="32" spans="1:21">
      <c r="A32" s="2"/>
      <c r="B32" s="235" t="s">
        <v>379</v>
      </c>
      <c r="C32" s="254">
        <v>107635</v>
      </c>
      <c r="D32" s="254">
        <v>140</v>
      </c>
      <c r="E32" s="254">
        <v>1.0000000000000001E-5</v>
      </c>
      <c r="F32" s="254">
        <v>3.2199999999999998</v>
      </c>
      <c r="G32" s="254">
        <v>3.2199999999999998</v>
      </c>
      <c r="H32" s="510">
        <v>0</v>
      </c>
      <c r="I32" s="510">
        <v>0</v>
      </c>
      <c r="J32" s="254">
        <v>0</v>
      </c>
      <c r="K32" s="509">
        <v>0</v>
      </c>
      <c r="L32" s="515"/>
      <c r="M32" s="510">
        <v>0</v>
      </c>
      <c r="N32" s="639" t="s">
        <v>496</v>
      </c>
      <c r="O32" s="2"/>
      <c r="P32" s="2"/>
      <c r="Q32" s="2"/>
      <c r="R32" s="2"/>
      <c r="S32" s="2"/>
      <c r="T32" s="2"/>
      <c r="U32" s="2"/>
    </row>
    <row r="33" spans="1:21">
      <c r="A33" s="2"/>
      <c r="B33" s="235" t="s">
        <v>53</v>
      </c>
      <c r="C33" s="254">
        <v>22015576</v>
      </c>
      <c r="D33" s="254">
        <v>7692024</v>
      </c>
      <c r="E33" s="254">
        <v>16197464</v>
      </c>
      <c r="F33" s="254">
        <v>1284568.0080000001</v>
      </c>
      <c r="G33" s="254">
        <v>1246107.888</v>
      </c>
      <c r="H33" s="254">
        <v>52330</v>
      </c>
      <c r="I33" s="254">
        <v>50390</v>
      </c>
      <c r="J33" s="254">
        <v>420568</v>
      </c>
      <c r="K33" s="509">
        <v>3270908</v>
      </c>
      <c r="L33" s="515"/>
      <c r="M33" s="510">
        <v>0</v>
      </c>
      <c r="N33" s="639" t="s">
        <v>538</v>
      </c>
      <c r="O33" s="2"/>
      <c r="P33" s="2"/>
      <c r="Q33" s="2"/>
      <c r="R33" s="2"/>
      <c r="S33" s="2"/>
      <c r="T33" s="2"/>
      <c r="U33" s="2"/>
    </row>
    <row r="34" spans="1:21">
      <c r="A34" s="2"/>
      <c r="B34" s="235" t="s">
        <v>71</v>
      </c>
      <c r="C34" s="254">
        <v>8219743</v>
      </c>
      <c r="D34" s="254">
        <v>83871</v>
      </c>
      <c r="E34" s="254">
        <v>83871</v>
      </c>
      <c r="F34" s="254">
        <v>38412.917999999998</v>
      </c>
      <c r="G34" s="254">
        <v>39335.499000000003</v>
      </c>
      <c r="H34" s="254">
        <v>1140</v>
      </c>
      <c r="I34" s="254">
        <v>1140</v>
      </c>
      <c r="J34" s="254">
        <v>0</v>
      </c>
      <c r="K34" s="509">
        <v>0</v>
      </c>
      <c r="L34" s="515"/>
      <c r="M34" s="510">
        <v>0</v>
      </c>
      <c r="N34" s="639"/>
      <c r="O34" s="2"/>
      <c r="P34" s="2"/>
      <c r="Q34" s="2"/>
      <c r="R34" s="2"/>
      <c r="S34" s="2"/>
      <c r="T34" s="2"/>
      <c r="U34" s="2"/>
    </row>
    <row r="35" spans="1:21">
      <c r="A35" s="2"/>
      <c r="B35" s="235" t="s">
        <v>228</v>
      </c>
      <c r="C35" s="254">
        <v>9493600</v>
      </c>
      <c r="D35" s="254">
        <v>86600</v>
      </c>
      <c r="E35" s="254">
        <v>866</v>
      </c>
      <c r="F35" s="254">
        <v>8919.8000000000011</v>
      </c>
      <c r="G35" s="254">
        <v>11950.800000000001</v>
      </c>
      <c r="H35" s="510">
        <v>0</v>
      </c>
      <c r="I35" s="510">
        <v>0</v>
      </c>
      <c r="J35" s="254">
        <v>0</v>
      </c>
      <c r="K35" s="509">
        <v>0</v>
      </c>
      <c r="L35" s="515"/>
      <c r="M35" s="510">
        <v>0</v>
      </c>
      <c r="N35" s="639" t="s">
        <v>540</v>
      </c>
      <c r="O35" s="2"/>
      <c r="P35" s="2"/>
      <c r="Q35" s="2"/>
      <c r="R35" s="2"/>
      <c r="S35" s="2"/>
      <c r="T35" s="2"/>
      <c r="U35" s="2"/>
    </row>
    <row r="36" spans="1:21">
      <c r="A36" s="2"/>
      <c r="B36" s="235" t="s">
        <v>138</v>
      </c>
      <c r="C36" s="254">
        <v>316182</v>
      </c>
      <c r="D36" s="254">
        <v>13943</v>
      </c>
      <c r="E36" s="254">
        <v>668658</v>
      </c>
      <c r="F36" s="254">
        <v>7166.7020000000002</v>
      </c>
      <c r="G36" s="254">
        <v>7166.7020000000002</v>
      </c>
      <c r="H36" s="254">
        <v>0</v>
      </c>
      <c r="I36" s="254">
        <v>0</v>
      </c>
      <c r="J36" s="254">
        <v>594</v>
      </c>
      <c r="K36" s="509">
        <v>1434</v>
      </c>
      <c r="L36" s="515"/>
      <c r="M36" s="510">
        <v>0</v>
      </c>
      <c r="N36" s="639"/>
      <c r="O36" s="2"/>
      <c r="P36" s="2"/>
      <c r="Q36" s="2"/>
      <c r="R36" s="2"/>
      <c r="S36" s="2"/>
      <c r="T36" s="2"/>
      <c r="U36" s="2"/>
    </row>
    <row r="37" spans="1:21">
      <c r="A37" s="2"/>
      <c r="B37" s="235" t="s">
        <v>51</v>
      </c>
      <c r="C37" s="254">
        <v>1248348</v>
      </c>
      <c r="D37" s="254">
        <v>741</v>
      </c>
      <c r="E37" s="254">
        <v>10975</v>
      </c>
      <c r="F37" s="254">
        <v>2.2229999999999999</v>
      </c>
      <c r="G37" s="254">
        <v>5.9280000000000008</v>
      </c>
      <c r="H37" s="254">
        <v>0</v>
      </c>
      <c r="I37" s="254">
        <v>0</v>
      </c>
      <c r="J37" s="254">
        <v>0</v>
      </c>
      <c r="K37" s="509">
        <v>346</v>
      </c>
      <c r="L37" s="515"/>
      <c r="M37" s="510">
        <v>0</v>
      </c>
      <c r="N37" s="639" t="s">
        <v>538</v>
      </c>
      <c r="O37" s="2"/>
      <c r="P37" s="2"/>
      <c r="Q37" s="2"/>
      <c r="R37" s="2"/>
      <c r="S37" s="2"/>
      <c r="T37" s="2"/>
      <c r="U37" s="2"/>
    </row>
    <row r="38" spans="1:21">
      <c r="A38" s="2"/>
      <c r="B38" s="235" t="s">
        <v>229</v>
      </c>
      <c r="C38" s="254">
        <v>161083804</v>
      </c>
      <c r="D38" s="254">
        <v>143998</v>
      </c>
      <c r="E38" s="254">
        <v>23039</v>
      </c>
      <c r="F38" s="254">
        <v>16559.77</v>
      </c>
      <c r="G38" s="254">
        <v>15839.78</v>
      </c>
      <c r="H38" s="254">
        <v>4360</v>
      </c>
      <c r="I38" s="254">
        <v>4110</v>
      </c>
      <c r="J38" s="254">
        <v>33</v>
      </c>
      <c r="K38" s="509">
        <v>1000</v>
      </c>
      <c r="L38" s="515"/>
      <c r="M38" s="510">
        <v>0</v>
      </c>
      <c r="N38" s="639" t="s">
        <v>540</v>
      </c>
      <c r="O38" s="2"/>
      <c r="P38" s="2"/>
      <c r="Q38" s="2"/>
      <c r="R38" s="2"/>
      <c r="S38" s="2"/>
      <c r="T38" s="2"/>
      <c r="U38" s="2"/>
    </row>
    <row r="39" spans="1:21">
      <c r="A39" s="2"/>
      <c r="B39" s="235" t="s">
        <v>122</v>
      </c>
      <c r="C39" s="254">
        <v>287733</v>
      </c>
      <c r="D39" s="254">
        <v>430</v>
      </c>
      <c r="E39" s="254">
        <v>187328</v>
      </c>
      <c r="F39" s="254">
        <v>63.209999999999994</v>
      </c>
      <c r="G39" s="254">
        <v>63.209999999999994</v>
      </c>
      <c r="H39" s="510">
        <v>0</v>
      </c>
      <c r="I39" s="510">
        <v>0</v>
      </c>
      <c r="J39" s="254">
        <v>2</v>
      </c>
      <c r="K39" s="509">
        <v>3</v>
      </c>
      <c r="L39" s="515"/>
      <c r="M39" s="510">
        <v>0</v>
      </c>
      <c r="N39" s="639"/>
      <c r="O39" s="2"/>
      <c r="P39" s="2"/>
      <c r="Q39" s="2"/>
      <c r="R39" s="2"/>
      <c r="S39" s="2"/>
      <c r="T39" s="2"/>
      <c r="U39" s="2"/>
    </row>
    <row r="40" spans="1:21">
      <c r="A40" s="2"/>
      <c r="B40" s="235" t="s">
        <v>162</v>
      </c>
      <c r="C40" s="254">
        <v>9542883</v>
      </c>
      <c r="D40" s="254">
        <v>208000</v>
      </c>
      <c r="E40" s="254">
        <v>2076</v>
      </c>
      <c r="F40" s="254">
        <v>78000</v>
      </c>
      <c r="G40" s="254">
        <v>86528</v>
      </c>
      <c r="H40" s="254">
        <v>4000</v>
      </c>
      <c r="I40" s="254">
        <v>4000</v>
      </c>
      <c r="J40" s="254">
        <v>0</v>
      </c>
      <c r="K40" s="509">
        <v>0</v>
      </c>
      <c r="L40" s="515"/>
      <c r="M40" s="510">
        <v>0</v>
      </c>
      <c r="N40" s="639"/>
      <c r="O40" s="2"/>
      <c r="P40" s="2"/>
      <c r="Q40" s="2"/>
      <c r="R40" s="2"/>
      <c r="S40" s="2"/>
      <c r="T40" s="2"/>
      <c r="U40" s="2"/>
    </row>
    <row r="41" spans="1:21">
      <c r="A41" s="2"/>
      <c r="B41" s="235" t="s">
        <v>69</v>
      </c>
      <c r="C41" s="254">
        <v>10438353</v>
      </c>
      <c r="D41" s="254">
        <v>30528</v>
      </c>
      <c r="E41" s="254">
        <v>33975</v>
      </c>
      <c r="F41" s="254">
        <v>6838.271999999999</v>
      </c>
      <c r="G41" s="254">
        <v>6899.3279999999995</v>
      </c>
      <c r="H41" s="254">
        <v>0</v>
      </c>
      <c r="I41" s="254">
        <v>0</v>
      </c>
      <c r="J41" s="254">
        <v>53</v>
      </c>
      <c r="K41" s="509">
        <v>1266</v>
      </c>
      <c r="L41" s="515"/>
      <c r="M41" s="510">
        <v>0</v>
      </c>
      <c r="N41" s="639"/>
      <c r="O41" s="2"/>
      <c r="P41" s="2"/>
      <c r="Q41" s="2"/>
      <c r="R41" s="2"/>
      <c r="S41" s="2"/>
      <c r="T41" s="2"/>
      <c r="U41" s="2"/>
    </row>
    <row r="42" spans="1:21">
      <c r="A42" s="2"/>
      <c r="B42" s="235" t="s">
        <v>380</v>
      </c>
      <c r="C42" s="254">
        <v>327719</v>
      </c>
      <c r="D42" s="254">
        <v>22966</v>
      </c>
      <c r="E42" s="254">
        <v>58317</v>
      </c>
      <c r="F42" s="254">
        <v>16259.928</v>
      </c>
      <c r="G42" s="254">
        <v>13756.634</v>
      </c>
      <c r="H42" s="254">
        <v>5990</v>
      </c>
      <c r="I42" s="254">
        <v>5990</v>
      </c>
      <c r="J42" s="254">
        <v>91</v>
      </c>
      <c r="K42" s="509">
        <v>2680</v>
      </c>
      <c r="L42" s="515"/>
      <c r="M42" s="510">
        <v>0</v>
      </c>
      <c r="N42" s="639" t="s">
        <v>496</v>
      </c>
      <c r="O42" s="2"/>
      <c r="P42" s="2"/>
      <c r="Q42" s="2"/>
      <c r="R42" s="2"/>
      <c r="S42" s="2"/>
      <c r="T42" s="2"/>
      <c r="U42" s="2"/>
    </row>
    <row r="43" spans="1:21">
      <c r="A43" s="2"/>
      <c r="B43" s="235" t="s">
        <v>230</v>
      </c>
      <c r="C43" s="254">
        <v>9598787</v>
      </c>
      <c r="D43" s="254">
        <v>112622</v>
      </c>
      <c r="E43" s="254">
        <v>145843</v>
      </c>
      <c r="F43" s="254">
        <v>58676.062000000005</v>
      </c>
      <c r="G43" s="254">
        <v>43922.58</v>
      </c>
      <c r="H43" s="254">
        <v>0</v>
      </c>
      <c r="I43" s="254">
        <v>0</v>
      </c>
      <c r="J43" s="254">
        <v>0</v>
      </c>
      <c r="K43" s="509">
        <v>0</v>
      </c>
      <c r="L43" s="515"/>
      <c r="M43" s="510">
        <v>0</v>
      </c>
      <c r="N43" s="639" t="s">
        <v>540</v>
      </c>
      <c r="O43" s="2"/>
      <c r="P43" s="2"/>
      <c r="Q43" s="2"/>
      <c r="R43" s="2"/>
      <c r="S43" s="2"/>
      <c r="T43" s="2"/>
      <c r="U43" s="2"/>
    </row>
    <row r="44" spans="1:21">
      <c r="A44" s="2"/>
      <c r="B44" s="235" t="s">
        <v>381</v>
      </c>
      <c r="C44" s="254">
        <v>6908</v>
      </c>
      <c r="D44" s="254">
        <v>53</v>
      </c>
      <c r="E44" s="254">
        <v>1.0000000000000001E-5</v>
      </c>
      <c r="F44" s="254">
        <v>10.600000000000001</v>
      </c>
      <c r="G44" s="254">
        <v>10.600000000000001</v>
      </c>
      <c r="H44" s="510">
        <v>0</v>
      </c>
      <c r="I44" s="510">
        <v>0</v>
      </c>
      <c r="J44" s="254">
        <v>0</v>
      </c>
      <c r="K44" s="509">
        <v>0</v>
      </c>
      <c r="L44" s="515"/>
      <c r="M44" s="510">
        <v>0</v>
      </c>
      <c r="N44" s="639" t="s">
        <v>496</v>
      </c>
      <c r="O44" s="2"/>
      <c r="P44" s="2"/>
      <c r="Q44" s="2"/>
      <c r="R44" s="2"/>
      <c r="S44" s="2"/>
      <c r="T44" s="2"/>
      <c r="U44" s="2"/>
    </row>
    <row r="45" spans="1:21">
      <c r="A45" s="2"/>
      <c r="B45" s="235" t="s">
        <v>231</v>
      </c>
      <c r="C45" s="254">
        <v>716896</v>
      </c>
      <c r="D45" s="254">
        <v>38394</v>
      </c>
      <c r="E45" s="254">
        <v>38394</v>
      </c>
      <c r="F45" s="254">
        <v>25263.252</v>
      </c>
      <c r="G45" s="254">
        <v>27758.861999999997</v>
      </c>
      <c r="H45" s="254">
        <v>4130</v>
      </c>
      <c r="I45" s="254">
        <v>4130</v>
      </c>
      <c r="J45" s="254">
        <v>0</v>
      </c>
      <c r="K45" s="509">
        <v>0</v>
      </c>
      <c r="L45" s="515"/>
      <c r="M45" s="510">
        <v>0</v>
      </c>
      <c r="N45" s="639" t="s">
        <v>540</v>
      </c>
      <c r="O45" s="2"/>
      <c r="P45" s="2"/>
      <c r="Q45" s="2"/>
      <c r="R45" s="2"/>
      <c r="S45" s="2"/>
      <c r="T45" s="2"/>
      <c r="U45" s="2"/>
    </row>
    <row r="46" spans="1:21">
      <c r="A46" s="2"/>
      <c r="B46" s="235" t="s">
        <v>204</v>
      </c>
      <c r="C46" s="254">
        <v>10290003</v>
      </c>
      <c r="D46" s="254">
        <v>1098581</v>
      </c>
      <c r="E46" s="254">
        <v>1098581</v>
      </c>
      <c r="F46" s="254">
        <v>637176.98</v>
      </c>
      <c r="G46" s="254">
        <v>555881.98600000003</v>
      </c>
      <c r="H46" s="254">
        <v>408040</v>
      </c>
      <c r="I46" s="254">
        <v>361640</v>
      </c>
      <c r="J46" s="254">
        <v>0</v>
      </c>
      <c r="K46" s="509">
        <v>0</v>
      </c>
      <c r="L46" s="515"/>
      <c r="M46" s="510">
        <v>0</v>
      </c>
      <c r="N46" s="639"/>
      <c r="O46" s="2"/>
      <c r="P46" s="2"/>
      <c r="Q46" s="2"/>
      <c r="R46" s="2"/>
      <c r="S46" s="2"/>
      <c r="T46" s="2"/>
      <c r="U46" s="2"/>
    </row>
    <row r="47" spans="1:21">
      <c r="A47" s="2"/>
      <c r="B47" s="235" t="s">
        <v>382</v>
      </c>
      <c r="C47" s="254">
        <v>4622292</v>
      </c>
      <c r="D47" s="254">
        <v>51197</v>
      </c>
      <c r="E47" s="254">
        <v>51259</v>
      </c>
      <c r="F47" s="254">
        <v>22168.300999999999</v>
      </c>
      <c r="G47" s="254">
        <v>21912.315999999999</v>
      </c>
      <c r="H47" s="254">
        <v>20</v>
      </c>
      <c r="I47" s="254">
        <v>20</v>
      </c>
      <c r="J47" s="254">
        <v>1</v>
      </c>
      <c r="K47" s="509">
        <v>1</v>
      </c>
      <c r="L47" s="515"/>
      <c r="M47" s="510">
        <v>0</v>
      </c>
      <c r="N47" s="639"/>
      <c r="O47" s="2"/>
      <c r="P47" s="2"/>
      <c r="Q47" s="2"/>
      <c r="R47" s="2"/>
      <c r="S47" s="2"/>
      <c r="T47" s="2"/>
      <c r="U47" s="2"/>
    </row>
    <row r="48" spans="1:21">
      <c r="A48" s="2"/>
      <c r="B48" s="235" t="s">
        <v>172</v>
      </c>
      <c r="C48" s="254">
        <v>2098018</v>
      </c>
      <c r="D48" s="254">
        <v>582000</v>
      </c>
      <c r="E48" s="254">
        <v>582</v>
      </c>
      <c r="F48" s="254">
        <v>140844</v>
      </c>
      <c r="G48" s="254">
        <v>111162.00000000001</v>
      </c>
      <c r="H48" s="254">
        <v>0</v>
      </c>
      <c r="I48" s="254">
        <v>0</v>
      </c>
      <c r="J48" s="254">
        <v>0</v>
      </c>
      <c r="K48" s="509">
        <v>0</v>
      </c>
      <c r="L48" s="515"/>
      <c r="M48" s="510">
        <v>0</v>
      </c>
      <c r="N48" s="639"/>
      <c r="O48" s="2"/>
      <c r="P48" s="2"/>
      <c r="Q48" s="2"/>
      <c r="R48" s="2"/>
      <c r="S48" s="2"/>
      <c r="T48" s="2"/>
      <c r="U48" s="2"/>
    </row>
    <row r="49" spans="1:21">
      <c r="A49" s="2"/>
      <c r="B49" s="235" t="s">
        <v>174</v>
      </c>
      <c r="C49" s="254">
        <v>205716890</v>
      </c>
      <c r="D49" s="254">
        <v>8514877</v>
      </c>
      <c r="E49" s="254">
        <v>12175832</v>
      </c>
      <c r="F49" s="254">
        <v>5568729.5580000011</v>
      </c>
      <c r="G49" s="254">
        <v>5023777.4300000006</v>
      </c>
      <c r="H49" s="254">
        <v>2182400</v>
      </c>
      <c r="I49" s="254">
        <v>2026910</v>
      </c>
      <c r="J49" s="254">
        <v>6377</v>
      </c>
      <c r="K49" s="509">
        <v>58309</v>
      </c>
      <c r="L49" s="515"/>
      <c r="M49" s="510">
        <v>0</v>
      </c>
      <c r="N49" s="639"/>
      <c r="O49" s="2"/>
      <c r="P49" s="2"/>
      <c r="Q49" s="2"/>
      <c r="R49" s="2"/>
      <c r="S49" s="2"/>
      <c r="T49" s="2"/>
      <c r="U49" s="2"/>
    </row>
    <row r="50" spans="1:21">
      <c r="A50" s="2"/>
      <c r="B50" s="235" t="s">
        <v>37</v>
      </c>
      <c r="C50" s="254">
        <v>408786</v>
      </c>
      <c r="D50" s="254">
        <v>5765</v>
      </c>
      <c r="E50" s="254">
        <v>15855</v>
      </c>
      <c r="F50" s="254">
        <v>4519.76</v>
      </c>
      <c r="G50" s="254">
        <v>4156.5649999999996</v>
      </c>
      <c r="H50" s="254">
        <v>3130</v>
      </c>
      <c r="I50" s="254">
        <v>2630</v>
      </c>
      <c r="J50" s="254">
        <v>47</v>
      </c>
      <c r="K50" s="509">
        <v>47</v>
      </c>
      <c r="L50" s="515"/>
      <c r="M50" s="510">
        <v>0</v>
      </c>
      <c r="N50" s="639" t="s">
        <v>539</v>
      </c>
      <c r="O50" s="2"/>
      <c r="P50" s="2"/>
      <c r="Q50" s="2"/>
      <c r="R50" s="2"/>
      <c r="S50" s="2"/>
      <c r="T50" s="2"/>
      <c r="U50" s="2"/>
    </row>
    <row r="51" spans="1:21">
      <c r="A51" s="2"/>
      <c r="B51" s="235" t="s">
        <v>160</v>
      </c>
      <c r="C51" s="254">
        <v>7037935</v>
      </c>
      <c r="D51" s="254">
        <v>110879</v>
      </c>
      <c r="E51" s="254">
        <v>145186</v>
      </c>
      <c r="F51" s="254">
        <v>33374.578999999998</v>
      </c>
      <c r="G51" s="254">
        <v>39029.408000000003</v>
      </c>
      <c r="H51" s="254">
        <v>1570</v>
      </c>
      <c r="I51" s="254">
        <v>5970</v>
      </c>
      <c r="J51" s="254">
        <v>5</v>
      </c>
      <c r="K51" s="509">
        <v>1009</v>
      </c>
      <c r="L51" s="515"/>
      <c r="M51" s="510">
        <v>0</v>
      </c>
      <c r="N51" s="639"/>
      <c r="O51" s="2"/>
      <c r="P51" s="2"/>
      <c r="Q51" s="2"/>
      <c r="R51" s="2"/>
      <c r="S51" s="2"/>
      <c r="T51" s="2"/>
      <c r="U51" s="2"/>
    </row>
    <row r="52" spans="1:21">
      <c r="A52" s="2"/>
      <c r="B52" s="235" t="s">
        <v>232</v>
      </c>
      <c r="C52" s="254">
        <v>17275115</v>
      </c>
      <c r="D52" s="254">
        <v>274222</v>
      </c>
      <c r="E52" s="254">
        <v>274222</v>
      </c>
      <c r="F52" s="254">
        <v>68555.5</v>
      </c>
      <c r="G52" s="254">
        <v>53747.512000000002</v>
      </c>
      <c r="H52" s="254">
        <v>0</v>
      </c>
      <c r="I52" s="254">
        <v>0</v>
      </c>
      <c r="J52" s="254">
        <v>0</v>
      </c>
      <c r="K52" s="509">
        <v>0</v>
      </c>
      <c r="L52" s="515"/>
      <c r="M52" s="510">
        <v>0</v>
      </c>
      <c r="N52" s="639" t="s">
        <v>540</v>
      </c>
      <c r="O52" s="2"/>
      <c r="P52" s="2"/>
      <c r="Q52" s="2"/>
      <c r="R52" s="2"/>
      <c r="S52" s="2"/>
      <c r="T52" s="2"/>
      <c r="U52" s="2"/>
    </row>
    <row r="53" spans="1:21">
      <c r="A53" s="2"/>
      <c r="B53" s="235" t="s">
        <v>233</v>
      </c>
      <c r="C53" s="254">
        <v>10557259</v>
      </c>
      <c r="D53" s="254">
        <v>27834</v>
      </c>
      <c r="E53" s="254">
        <v>27834</v>
      </c>
      <c r="F53" s="254">
        <v>3145.2419999999997</v>
      </c>
      <c r="G53" s="254">
        <v>2978.2379999999994</v>
      </c>
      <c r="H53" s="254">
        <v>400</v>
      </c>
      <c r="I53" s="254">
        <v>400</v>
      </c>
      <c r="J53" s="254">
        <v>0</v>
      </c>
      <c r="K53" s="509">
        <v>0</v>
      </c>
      <c r="L53" s="515"/>
      <c r="M53" s="510">
        <v>0</v>
      </c>
      <c r="N53" s="639" t="s">
        <v>540</v>
      </c>
      <c r="O53" s="2"/>
      <c r="P53" s="2"/>
      <c r="Q53" s="2"/>
      <c r="R53" s="2"/>
      <c r="S53" s="2"/>
      <c r="T53" s="2"/>
      <c r="U53" s="2"/>
    </row>
    <row r="54" spans="1:21">
      <c r="A54" s="2"/>
      <c r="B54" s="235" t="s">
        <v>234</v>
      </c>
      <c r="C54" s="254">
        <v>14952665</v>
      </c>
      <c r="D54" s="254">
        <v>181035</v>
      </c>
      <c r="E54" s="254">
        <v>24355</v>
      </c>
      <c r="F54" s="254">
        <v>132698.655</v>
      </c>
      <c r="G54" s="254">
        <v>97034.76</v>
      </c>
      <c r="H54" s="254">
        <v>7660</v>
      </c>
      <c r="I54" s="254">
        <v>3220</v>
      </c>
      <c r="J54" s="254">
        <v>0</v>
      </c>
      <c r="K54" s="509">
        <v>89</v>
      </c>
      <c r="L54" s="515"/>
      <c r="M54" s="510">
        <v>0</v>
      </c>
      <c r="N54" s="639" t="s">
        <v>540</v>
      </c>
      <c r="O54" s="2"/>
      <c r="P54" s="2"/>
      <c r="Q54" s="2"/>
      <c r="R54" s="2"/>
      <c r="S54" s="2"/>
      <c r="T54" s="2"/>
      <c r="U54" s="2"/>
    </row>
    <row r="55" spans="1:21">
      <c r="A55" s="2"/>
      <c r="B55" s="235" t="s">
        <v>235</v>
      </c>
      <c r="C55" s="254">
        <v>20129878</v>
      </c>
      <c r="D55" s="254">
        <v>475442</v>
      </c>
      <c r="E55" s="254">
        <v>491989</v>
      </c>
      <c r="F55" s="254">
        <v>244377.18799999999</v>
      </c>
      <c r="G55" s="254">
        <v>189225.916</v>
      </c>
      <c r="H55" s="510">
        <v>0</v>
      </c>
      <c r="I55" s="510">
        <v>0</v>
      </c>
      <c r="J55" s="254">
        <v>52</v>
      </c>
      <c r="K55" s="509">
        <v>568</v>
      </c>
      <c r="L55" s="515"/>
      <c r="M55" s="510">
        <v>0</v>
      </c>
      <c r="N55" s="639" t="s">
        <v>540</v>
      </c>
      <c r="O55" s="2"/>
      <c r="P55" s="2"/>
      <c r="Q55" s="2"/>
      <c r="R55" s="2"/>
      <c r="S55" s="2"/>
      <c r="T55" s="2"/>
      <c r="U55" s="2"/>
    </row>
    <row r="56" spans="1:21">
      <c r="A56" s="2"/>
      <c r="B56" s="235" t="s">
        <v>59</v>
      </c>
      <c r="C56" s="254">
        <v>34300083</v>
      </c>
      <c r="D56" s="254">
        <v>9984670</v>
      </c>
      <c r="E56" s="254">
        <v>15607077</v>
      </c>
      <c r="F56" s="254">
        <v>3824128.6099999994</v>
      </c>
      <c r="G56" s="254">
        <v>3814143.94</v>
      </c>
      <c r="H56" s="254">
        <v>2066380</v>
      </c>
      <c r="I56" s="254">
        <v>2059240</v>
      </c>
      <c r="J56" s="254">
        <v>17695</v>
      </c>
      <c r="K56" s="509">
        <v>46327</v>
      </c>
      <c r="L56" s="515"/>
      <c r="M56" s="510">
        <v>0</v>
      </c>
      <c r="N56" s="639" t="s">
        <v>538</v>
      </c>
      <c r="O56" s="2"/>
      <c r="P56" s="2"/>
      <c r="Q56" s="2"/>
      <c r="R56" s="2"/>
      <c r="S56" s="2"/>
      <c r="T56" s="2"/>
      <c r="U56" s="2"/>
    </row>
    <row r="57" spans="1:21">
      <c r="A57" s="2"/>
      <c r="B57" s="235" t="s">
        <v>383</v>
      </c>
      <c r="C57" s="254">
        <v>523568</v>
      </c>
      <c r="D57" s="254">
        <v>4033</v>
      </c>
      <c r="E57" s="254">
        <v>804594</v>
      </c>
      <c r="F57" s="254">
        <v>576.71900000000005</v>
      </c>
      <c r="G57" s="254">
        <v>899.35900000000004</v>
      </c>
      <c r="H57" s="254">
        <v>0</v>
      </c>
      <c r="I57" s="254">
        <v>0</v>
      </c>
      <c r="J57" s="254">
        <v>0</v>
      </c>
      <c r="K57" s="509">
        <v>0</v>
      </c>
      <c r="L57" s="515"/>
      <c r="M57" s="510">
        <v>0</v>
      </c>
      <c r="N57" s="639" t="s">
        <v>496</v>
      </c>
      <c r="O57" s="2"/>
      <c r="P57" s="2"/>
      <c r="Q57" s="2"/>
      <c r="R57" s="2"/>
      <c r="S57" s="2"/>
      <c r="T57" s="2"/>
      <c r="U57" s="2"/>
    </row>
    <row r="58" spans="1:21">
      <c r="A58" s="2"/>
      <c r="B58" s="235" t="s">
        <v>384</v>
      </c>
      <c r="C58" s="254">
        <v>5256</v>
      </c>
      <c r="D58" s="254">
        <v>260</v>
      </c>
      <c r="E58" s="254">
        <v>1E-4</v>
      </c>
      <c r="F58" s="254">
        <v>137.54</v>
      </c>
      <c r="G58" s="254">
        <v>137.54</v>
      </c>
      <c r="H58" s="510">
        <v>0</v>
      </c>
      <c r="I58" s="510">
        <v>0</v>
      </c>
      <c r="J58" s="254">
        <v>0</v>
      </c>
      <c r="K58" s="509">
        <v>0</v>
      </c>
      <c r="L58" s="515"/>
      <c r="M58" s="510">
        <v>0</v>
      </c>
      <c r="N58" s="639" t="s">
        <v>496</v>
      </c>
      <c r="O58" s="2"/>
      <c r="P58" s="2"/>
      <c r="Q58" s="2"/>
      <c r="R58" s="2"/>
      <c r="S58" s="2"/>
      <c r="T58" s="2"/>
      <c r="U58" s="2"/>
    </row>
    <row r="59" spans="1:21">
      <c r="A59" s="2"/>
      <c r="B59" s="235" t="s">
        <v>385</v>
      </c>
      <c r="C59" s="254">
        <v>5057208</v>
      </c>
      <c r="D59" s="254">
        <v>622984</v>
      </c>
      <c r="E59" s="254">
        <v>622984</v>
      </c>
      <c r="F59" s="254">
        <v>225520.20800000001</v>
      </c>
      <c r="G59" s="254">
        <v>221782.304</v>
      </c>
      <c r="H59" s="254">
        <v>39000</v>
      </c>
      <c r="I59" s="254">
        <v>19880</v>
      </c>
      <c r="J59" s="254">
        <v>0</v>
      </c>
      <c r="K59" s="509">
        <v>0</v>
      </c>
      <c r="L59" s="515"/>
      <c r="M59" s="510">
        <v>0</v>
      </c>
      <c r="N59" s="639" t="s">
        <v>540</v>
      </c>
      <c r="O59" s="2"/>
      <c r="P59" s="2"/>
      <c r="Q59" s="2"/>
      <c r="R59" s="2"/>
      <c r="S59" s="2"/>
      <c r="T59" s="2"/>
      <c r="U59" s="2"/>
    </row>
    <row r="60" spans="1:21">
      <c r="A60" s="2"/>
      <c r="B60" s="235" t="s">
        <v>237</v>
      </c>
      <c r="C60" s="254">
        <v>10975648</v>
      </c>
      <c r="D60" s="254">
        <v>1284000</v>
      </c>
      <c r="E60" s="254">
        <v>1284000</v>
      </c>
      <c r="F60" s="254">
        <v>68052</v>
      </c>
      <c r="G60" s="254">
        <v>50076</v>
      </c>
      <c r="H60" s="510">
        <v>0</v>
      </c>
      <c r="I60" s="510">
        <v>0</v>
      </c>
      <c r="J60" s="254">
        <v>0</v>
      </c>
      <c r="K60" s="509">
        <v>0</v>
      </c>
      <c r="L60" s="515"/>
      <c r="M60" s="510">
        <v>0</v>
      </c>
      <c r="N60" s="639" t="s">
        <v>540</v>
      </c>
      <c r="O60" s="2"/>
      <c r="P60" s="2"/>
      <c r="Q60" s="2"/>
      <c r="R60" s="2"/>
      <c r="S60" s="2"/>
      <c r="T60" s="2"/>
      <c r="U60" s="2"/>
    </row>
    <row r="61" spans="1:21">
      <c r="A61" s="2"/>
      <c r="B61" s="235" t="s">
        <v>136</v>
      </c>
      <c r="C61" s="254">
        <v>17067369</v>
      </c>
      <c r="D61" s="254">
        <v>756102</v>
      </c>
      <c r="E61" s="254">
        <v>4431381</v>
      </c>
      <c r="F61" s="254">
        <v>155000.91</v>
      </c>
      <c r="G61" s="254">
        <v>180708.378</v>
      </c>
      <c r="H61" s="254">
        <v>46310</v>
      </c>
      <c r="I61" s="254">
        <v>53550</v>
      </c>
      <c r="J61" s="254">
        <v>8482</v>
      </c>
      <c r="K61" s="509">
        <v>159975</v>
      </c>
      <c r="L61" s="515"/>
      <c r="M61" s="510">
        <v>0</v>
      </c>
      <c r="N61" s="639"/>
      <c r="O61" s="2"/>
      <c r="P61" s="2"/>
      <c r="Q61" s="2"/>
      <c r="R61" s="2"/>
      <c r="S61" s="2"/>
      <c r="T61" s="2"/>
      <c r="U61" s="2"/>
    </row>
    <row r="62" spans="1:21">
      <c r="A62" s="2"/>
      <c r="B62" s="235" t="s">
        <v>132</v>
      </c>
      <c r="C62" s="254">
        <v>1343239923</v>
      </c>
      <c r="D62" s="254">
        <v>9598094</v>
      </c>
      <c r="E62" s="254">
        <v>13520487</v>
      </c>
      <c r="F62" s="254">
        <v>1602881.6979999999</v>
      </c>
      <c r="G62" s="254">
        <v>2121178.7740000002</v>
      </c>
      <c r="H62" s="254">
        <v>116460</v>
      </c>
      <c r="I62" s="254">
        <v>116320</v>
      </c>
      <c r="J62" s="254">
        <v>1440</v>
      </c>
      <c r="K62" s="509">
        <v>8668</v>
      </c>
      <c r="L62" s="515"/>
      <c r="M62" s="510">
        <v>0</v>
      </c>
      <c r="N62" s="639"/>
      <c r="O62" s="2"/>
      <c r="P62" s="2"/>
      <c r="Q62" s="2"/>
      <c r="R62" s="2"/>
      <c r="S62" s="2"/>
      <c r="T62" s="2"/>
      <c r="U62" s="2"/>
    </row>
    <row r="63" spans="1:21">
      <c r="A63" s="2"/>
      <c r="B63" s="235" t="s">
        <v>386</v>
      </c>
      <c r="C63" s="254">
        <v>7153519</v>
      </c>
      <c r="D63" s="254">
        <v>1104</v>
      </c>
      <c r="E63" s="254">
        <v>1.0000000000000001E-5</v>
      </c>
      <c r="F63" s="510">
        <v>0</v>
      </c>
      <c r="G63" s="510">
        <v>0</v>
      </c>
      <c r="H63" s="510">
        <v>0</v>
      </c>
      <c r="I63" s="510">
        <v>0</v>
      </c>
      <c r="J63" s="254">
        <v>0</v>
      </c>
      <c r="K63" s="509">
        <v>0</v>
      </c>
      <c r="L63" s="515"/>
      <c r="M63" s="510">
        <v>0</v>
      </c>
      <c r="N63" s="639" t="s">
        <v>496</v>
      </c>
      <c r="O63" s="2"/>
      <c r="P63" s="2"/>
      <c r="Q63" s="2"/>
      <c r="R63" s="2"/>
      <c r="S63" s="2"/>
      <c r="T63" s="2"/>
      <c r="U63" s="2"/>
    </row>
    <row r="64" spans="1:21">
      <c r="A64" s="2"/>
      <c r="B64" s="235" t="s">
        <v>387</v>
      </c>
      <c r="C64" s="254">
        <v>578025</v>
      </c>
      <c r="D64" s="254">
        <v>26.8</v>
      </c>
      <c r="E64" s="254">
        <v>1.0000000000000001E-5</v>
      </c>
      <c r="F64" s="510">
        <v>0</v>
      </c>
      <c r="G64" s="510">
        <v>0</v>
      </c>
      <c r="H64" s="510">
        <v>0</v>
      </c>
      <c r="I64" s="510">
        <v>0</v>
      </c>
      <c r="J64" s="254">
        <v>0</v>
      </c>
      <c r="K64" s="509">
        <v>0</v>
      </c>
      <c r="L64" s="515"/>
      <c r="M64" s="510">
        <v>0</v>
      </c>
      <c r="N64" s="639" t="s">
        <v>496</v>
      </c>
      <c r="O64" s="2"/>
      <c r="P64" s="2"/>
      <c r="Q64" s="2"/>
      <c r="R64" s="2"/>
      <c r="S64" s="2"/>
      <c r="T64" s="2"/>
      <c r="U64" s="2"/>
    </row>
    <row r="65" spans="1:21">
      <c r="A65" s="2"/>
      <c r="B65" s="235" t="s">
        <v>238</v>
      </c>
      <c r="C65" s="254">
        <v>45239079</v>
      </c>
      <c r="D65" s="254">
        <v>1138914</v>
      </c>
      <c r="E65" s="254">
        <v>1949906</v>
      </c>
      <c r="F65" s="254">
        <v>661709.03399999999</v>
      </c>
      <c r="G65" s="254">
        <v>600207.67799999996</v>
      </c>
      <c r="H65" s="254">
        <v>86850</v>
      </c>
      <c r="I65" s="254">
        <v>85430</v>
      </c>
      <c r="J65" s="254">
        <v>2059</v>
      </c>
      <c r="K65" s="509">
        <v>74471</v>
      </c>
      <c r="L65" s="515"/>
      <c r="M65" s="510">
        <v>0</v>
      </c>
      <c r="N65" s="639" t="s">
        <v>540</v>
      </c>
      <c r="O65" s="2"/>
      <c r="P65" s="2"/>
      <c r="Q65" s="2"/>
      <c r="R65" s="2"/>
      <c r="S65" s="2"/>
      <c r="T65" s="2"/>
      <c r="U65" s="2"/>
    </row>
    <row r="66" spans="1:21">
      <c r="A66" s="2"/>
      <c r="B66" s="235" t="s">
        <v>239</v>
      </c>
      <c r="C66" s="254">
        <v>737284</v>
      </c>
      <c r="D66" s="254">
        <v>2235</v>
      </c>
      <c r="E66" s="254">
        <v>165987</v>
      </c>
      <c r="F66" s="254">
        <v>587.80500000000006</v>
      </c>
      <c r="G66" s="254">
        <v>444.76499999999999</v>
      </c>
      <c r="H66" s="254">
        <v>80</v>
      </c>
      <c r="I66" s="254">
        <v>80</v>
      </c>
      <c r="J66" s="254">
        <v>0</v>
      </c>
      <c r="K66" s="509">
        <v>3808</v>
      </c>
      <c r="L66" s="515"/>
      <c r="M66" s="510">
        <v>0</v>
      </c>
      <c r="N66" s="639" t="s">
        <v>540</v>
      </c>
      <c r="O66" s="2"/>
      <c r="P66" s="2"/>
      <c r="Q66" s="2"/>
      <c r="R66" s="2"/>
      <c r="S66" s="2"/>
      <c r="T66" s="2"/>
      <c r="U66" s="2"/>
    </row>
    <row r="67" spans="1:21">
      <c r="A67" s="2"/>
      <c r="B67" s="235" t="s">
        <v>240</v>
      </c>
      <c r="C67" s="254">
        <v>4366266</v>
      </c>
      <c r="D67" s="254">
        <v>342000</v>
      </c>
      <c r="E67" s="254">
        <v>373017</v>
      </c>
      <c r="F67" s="254">
        <v>227430</v>
      </c>
      <c r="G67" s="254">
        <v>223668.00000000003</v>
      </c>
      <c r="H67" s="254">
        <v>75480</v>
      </c>
      <c r="I67" s="254">
        <v>74070</v>
      </c>
      <c r="J67" s="254">
        <v>0</v>
      </c>
      <c r="K67" s="509">
        <v>1173</v>
      </c>
      <c r="L67" s="515"/>
      <c r="M67" s="510">
        <v>0</v>
      </c>
      <c r="N67" s="639" t="s">
        <v>540</v>
      </c>
      <c r="O67" s="2"/>
      <c r="P67" s="2"/>
      <c r="Q67" s="2"/>
      <c r="R67" s="2"/>
      <c r="S67" s="2"/>
      <c r="T67" s="2"/>
      <c r="U67" s="2"/>
    </row>
    <row r="68" spans="1:21">
      <c r="A68" s="2"/>
      <c r="B68" s="235" t="s">
        <v>241</v>
      </c>
      <c r="C68" s="254">
        <v>4636348</v>
      </c>
      <c r="D68" s="254">
        <v>51100</v>
      </c>
      <c r="E68" s="254">
        <v>625825</v>
      </c>
      <c r="F68" s="254">
        <v>25652.2</v>
      </c>
      <c r="G68" s="254">
        <v>27594</v>
      </c>
      <c r="H68" s="254">
        <v>13130</v>
      </c>
      <c r="I68" s="254">
        <v>18140</v>
      </c>
      <c r="J68" s="254">
        <v>3752</v>
      </c>
      <c r="K68" s="509">
        <v>4987</v>
      </c>
      <c r="L68" s="515"/>
      <c r="M68" s="510">
        <v>0</v>
      </c>
      <c r="N68" s="639" t="s">
        <v>540</v>
      </c>
      <c r="O68" s="2"/>
      <c r="P68" s="2"/>
      <c r="Q68" s="2"/>
      <c r="R68" s="2"/>
      <c r="S68" s="2"/>
      <c r="T68" s="2"/>
      <c r="U68" s="2"/>
    </row>
    <row r="69" spans="1:21">
      <c r="A69" s="2"/>
      <c r="B69" s="235" t="s">
        <v>242</v>
      </c>
      <c r="C69" s="254">
        <v>21952093</v>
      </c>
      <c r="D69" s="254">
        <v>322463</v>
      </c>
      <c r="E69" s="254">
        <v>498717</v>
      </c>
      <c r="F69" s="254">
        <v>103510.62300000001</v>
      </c>
      <c r="G69" s="254">
        <v>105445.40100000001</v>
      </c>
      <c r="H69" s="254">
        <v>6250</v>
      </c>
      <c r="I69" s="254">
        <v>6250</v>
      </c>
      <c r="J69" s="254">
        <v>8</v>
      </c>
      <c r="K69" s="509">
        <v>243</v>
      </c>
      <c r="L69" s="515"/>
      <c r="M69" s="510">
        <v>0</v>
      </c>
      <c r="N69" s="639" t="s">
        <v>540</v>
      </c>
      <c r="O69" s="2"/>
      <c r="P69" s="2"/>
      <c r="Q69" s="2"/>
      <c r="R69" s="2"/>
      <c r="S69" s="2"/>
      <c r="T69" s="2"/>
      <c r="U69" s="2"/>
    </row>
    <row r="70" spans="1:21">
      <c r="A70" s="2"/>
      <c r="B70" s="235" t="s">
        <v>124</v>
      </c>
      <c r="C70" s="254">
        <v>4480043</v>
      </c>
      <c r="D70" s="254">
        <v>56594</v>
      </c>
      <c r="E70" s="254">
        <v>115626</v>
      </c>
      <c r="F70" s="254">
        <v>18732.614000000001</v>
      </c>
      <c r="G70" s="254">
        <v>19411.742000000002</v>
      </c>
      <c r="H70" s="254">
        <v>70</v>
      </c>
      <c r="I70" s="254">
        <v>70</v>
      </c>
      <c r="J70" s="254">
        <v>437</v>
      </c>
      <c r="K70" s="509">
        <v>5113</v>
      </c>
      <c r="L70" s="515"/>
      <c r="M70" s="510">
        <v>0</v>
      </c>
      <c r="N70" s="639"/>
      <c r="O70" s="2"/>
      <c r="P70" s="2"/>
      <c r="Q70" s="2"/>
      <c r="R70" s="2"/>
      <c r="S70" s="2"/>
      <c r="T70" s="2"/>
      <c r="U70" s="2"/>
    </row>
    <row r="71" spans="1:21">
      <c r="A71" s="2"/>
      <c r="B71" s="235" t="s">
        <v>243</v>
      </c>
      <c r="C71" s="254">
        <v>11075244</v>
      </c>
      <c r="D71" s="254">
        <v>109886</v>
      </c>
      <c r="E71" s="254">
        <v>460637</v>
      </c>
      <c r="F71" s="254">
        <v>21098.111999999997</v>
      </c>
      <c r="G71" s="254">
        <v>33075.686000000002</v>
      </c>
      <c r="H71" s="254">
        <v>0</v>
      </c>
      <c r="I71" s="254">
        <v>0</v>
      </c>
      <c r="J71" s="254">
        <v>1531</v>
      </c>
      <c r="K71" s="509">
        <v>9345</v>
      </c>
      <c r="L71" s="515"/>
      <c r="M71" s="510">
        <v>0</v>
      </c>
      <c r="N71" s="639" t="s">
        <v>540</v>
      </c>
      <c r="O71" s="2"/>
      <c r="P71" s="2"/>
      <c r="Q71" s="2"/>
      <c r="R71" s="2"/>
      <c r="S71" s="2"/>
      <c r="T71" s="2"/>
      <c r="U71" s="2"/>
    </row>
    <row r="72" spans="1:21">
      <c r="A72" s="2"/>
      <c r="B72" s="235" t="s">
        <v>85</v>
      </c>
      <c r="C72" s="254">
        <v>1138071</v>
      </c>
      <c r="D72" s="254">
        <v>9251</v>
      </c>
      <c r="E72" s="254">
        <v>107958</v>
      </c>
      <c r="F72" s="254">
        <v>1609.674</v>
      </c>
      <c r="G72" s="254">
        <v>1729.9370000000001</v>
      </c>
      <c r="H72" s="254">
        <v>130</v>
      </c>
      <c r="I72" s="254">
        <v>130</v>
      </c>
      <c r="J72" s="254">
        <v>0</v>
      </c>
      <c r="K72" s="509">
        <v>121</v>
      </c>
      <c r="L72" s="515"/>
      <c r="M72" s="510">
        <v>0</v>
      </c>
      <c r="N72" s="639"/>
      <c r="O72" s="2"/>
      <c r="P72" s="2"/>
      <c r="Q72" s="2"/>
      <c r="R72" s="2"/>
      <c r="S72" s="2"/>
      <c r="T72" s="2"/>
      <c r="U72" s="2"/>
    </row>
    <row r="73" spans="1:21">
      <c r="A73" s="2"/>
      <c r="B73" s="235" t="s">
        <v>89</v>
      </c>
      <c r="C73" s="254">
        <v>10177300</v>
      </c>
      <c r="D73" s="254">
        <v>78867</v>
      </c>
      <c r="E73" s="254">
        <v>78867</v>
      </c>
      <c r="F73" s="254">
        <v>26814.78</v>
      </c>
      <c r="G73" s="254">
        <v>27209.114999999998</v>
      </c>
      <c r="H73" s="254">
        <v>90</v>
      </c>
      <c r="I73" s="254">
        <v>100</v>
      </c>
      <c r="J73" s="254">
        <v>0</v>
      </c>
      <c r="K73" s="509">
        <v>0</v>
      </c>
      <c r="L73" s="515"/>
      <c r="M73" s="510">
        <v>0</v>
      </c>
      <c r="N73" s="639"/>
      <c r="O73" s="2"/>
      <c r="P73" s="2"/>
      <c r="Q73" s="2"/>
      <c r="R73" s="2"/>
      <c r="S73" s="2"/>
      <c r="T73" s="2"/>
      <c r="U73" s="2"/>
    </row>
    <row r="74" spans="1:21">
      <c r="A74" s="2"/>
      <c r="B74" s="235" t="s">
        <v>244</v>
      </c>
      <c r="C74" s="254">
        <v>73599190</v>
      </c>
      <c r="D74" s="254">
        <v>2344858</v>
      </c>
      <c r="E74" s="254">
        <v>2346464</v>
      </c>
      <c r="F74" s="254">
        <v>1657814.6060000001</v>
      </c>
      <c r="G74" s="254">
        <v>1578089.4340000001</v>
      </c>
      <c r="H74" s="254">
        <v>1051890</v>
      </c>
      <c r="I74" s="254">
        <v>1026860</v>
      </c>
      <c r="J74" s="254">
        <v>27</v>
      </c>
      <c r="K74" s="509">
        <v>31</v>
      </c>
      <c r="L74" s="515"/>
      <c r="M74" s="510">
        <v>0</v>
      </c>
      <c r="N74" s="639" t="s">
        <v>540</v>
      </c>
      <c r="O74" s="2"/>
      <c r="P74" s="2"/>
      <c r="Q74" s="2"/>
      <c r="R74" s="2"/>
      <c r="S74" s="2"/>
      <c r="T74" s="2"/>
      <c r="U74" s="2"/>
    </row>
    <row r="75" spans="1:21">
      <c r="A75" s="2"/>
      <c r="B75" s="235" t="s">
        <v>120</v>
      </c>
      <c r="C75" s="254">
        <v>5543453</v>
      </c>
      <c r="D75" s="254">
        <v>43094</v>
      </c>
      <c r="E75" s="254">
        <v>4761811</v>
      </c>
      <c r="F75" s="254">
        <v>5516.0320000000002</v>
      </c>
      <c r="G75" s="254">
        <v>6205.5360000000001</v>
      </c>
      <c r="H75" s="254">
        <v>300</v>
      </c>
      <c r="I75" s="254">
        <v>340</v>
      </c>
      <c r="J75" s="254">
        <v>10968</v>
      </c>
      <c r="K75" s="509">
        <v>17890</v>
      </c>
      <c r="L75" s="515"/>
      <c r="M75" s="510">
        <v>0</v>
      </c>
      <c r="N75" s="639"/>
      <c r="O75" s="2"/>
      <c r="P75" s="2"/>
      <c r="Q75" s="2"/>
      <c r="R75" s="2"/>
      <c r="S75" s="2"/>
      <c r="T75" s="2"/>
      <c r="U75" s="2"/>
    </row>
    <row r="76" spans="1:21">
      <c r="A76" s="2"/>
      <c r="B76" s="235" t="s">
        <v>388</v>
      </c>
      <c r="C76" s="254">
        <v>774389</v>
      </c>
      <c r="D76" s="254">
        <v>23200</v>
      </c>
      <c r="E76" s="254">
        <v>30659</v>
      </c>
      <c r="F76" s="254">
        <v>46.400000000000006</v>
      </c>
      <c r="G76" s="254">
        <v>46.400000000000006</v>
      </c>
      <c r="H76" s="254">
        <v>0</v>
      </c>
      <c r="I76" s="254">
        <v>0</v>
      </c>
      <c r="J76" s="254">
        <v>0</v>
      </c>
      <c r="K76" s="509">
        <v>12</v>
      </c>
      <c r="L76" s="515"/>
      <c r="M76" s="510">
        <v>0</v>
      </c>
      <c r="N76" s="639" t="s">
        <v>496</v>
      </c>
      <c r="O76" s="2"/>
      <c r="P76" s="2"/>
      <c r="Q76" s="2"/>
      <c r="R76" s="2"/>
      <c r="S76" s="2"/>
      <c r="T76" s="2"/>
      <c r="U76" s="2"/>
    </row>
    <row r="77" spans="1:21">
      <c r="A77" s="2"/>
      <c r="B77" s="235" t="s">
        <v>389</v>
      </c>
      <c r="C77" s="254">
        <v>73126</v>
      </c>
      <c r="D77" s="254">
        <v>751</v>
      </c>
      <c r="E77" s="254">
        <v>29736</v>
      </c>
      <c r="F77" s="254">
        <v>500.91700000000003</v>
      </c>
      <c r="G77" s="254">
        <v>434.07799999999997</v>
      </c>
      <c r="H77" s="254">
        <v>280</v>
      </c>
      <c r="I77" s="254">
        <v>260</v>
      </c>
      <c r="J77" s="254">
        <v>5</v>
      </c>
      <c r="K77" s="509">
        <v>5</v>
      </c>
      <c r="L77" s="515"/>
      <c r="M77" s="510">
        <v>0</v>
      </c>
      <c r="N77" s="639" t="s">
        <v>497</v>
      </c>
      <c r="O77" s="2"/>
      <c r="P77" s="2"/>
      <c r="Q77" s="2"/>
      <c r="R77" s="2"/>
      <c r="S77" s="2"/>
      <c r="T77" s="2"/>
      <c r="U77" s="2"/>
    </row>
    <row r="78" spans="1:21">
      <c r="A78" s="2"/>
      <c r="B78" s="235" t="s">
        <v>192</v>
      </c>
      <c r="C78" s="254">
        <v>10088598</v>
      </c>
      <c r="D78" s="254">
        <v>48310</v>
      </c>
      <c r="E78" s="254">
        <v>304569</v>
      </c>
      <c r="F78" s="254">
        <v>19807.100000000002</v>
      </c>
      <c r="G78" s="254">
        <v>19807.100000000002</v>
      </c>
      <c r="H78" s="510">
        <v>0</v>
      </c>
      <c r="I78" s="510">
        <v>0</v>
      </c>
      <c r="J78" s="254">
        <v>1744</v>
      </c>
      <c r="K78" s="509">
        <v>24588</v>
      </c>
      <c r="L78" s="515"/>
      <c r="M78" s="510">
        <v>0</v>
      </c>
      <c r="N78" s="639"/>
      <c r="O78" s="2"/>
      <c r="P78" s="2"/>
      <c r="Q78" s="2"/>
      <c r="R78" s="2"/>
      <c r="S78" s="2"/>
      <c r="T78" s="2"/>
      <c r="U78" s="2"/>
    </row>
    <row r="79" spans="1:21">
      <c r="A79" s="2"/>
      <c r="B79" s="235" t="s">
        <v>180</v>
      </c>
      <c r="C79" s="254">
        <v>15223680</v>
      </c>
      <c r="D79" s="254">
        <v>283561</v>
      </c>
      <c r="E79" s="254">
        <v>1333600</v>
      </c>
      <c r="F79" s="254">
        <v>149720.20799999998</v>
      </c>
      <c r="G79" s="254">
        <v>143198.30499999999</v>
      </c>
      <c r="H79" s="254">
        <v>145860</v>
      </c>
      <c r="I79" s="254">
        <v>124670</v>
      </c>
      <c r="J79" s="254">
        <v>138984</v>
      </c>
      <c r="K79" s="509">
        <v>139951</v>
      </c>
      <c r="L79" s="515"/>
      <c r="M79" s="510">
        <v>0</v>
      </c>
      <c r="N79" s="639"/>
      <c r="O79" s="2"/>
      <c r="P79" s="2"/>
      <c r="Q79" s="2"/>
      <c r="R79" s="2"/>
      <c r="S79" s="2"/>
      <c r="T79" s="2"/>
      <c r="U79" s="2"/>
    </row>
    <row r="80" spans="1:21">
      <c r="A80" s="2"/>
      <c r="B80" s="235" t="s">
        <v>178</v>
      </c>
      <c r="C80" s="254">
        <v>83688164</v>
      </c>
      <c r="D80" s="254">
        <v>1002000</v>
      </c>
      <c r="E80" s="254">
        <v>1265451</v>
      </c>
      <c r="F80" s="254">
        <v>1002</v>
      </c>
      <c r="G80" s="254">
        <v>1002</v>
      </c>
      <c r="H80" s="254">
        <v>0</v>
      </c>
      <c r="I80" s="254">
        <v>0</v>
      </c>
      <c r="J80" s="254">
        <v>940</v>
      </c>
      <c r="K80" s="509">
        <v>7920</v>
      </c>
      <c r="L80" s="515"/>
      <c r="M80" s="510">
        <v>0</v>
      </c>
      <c r="N80" s="639"/>
      <c r="O80" s="2"/>
      <c r="P80" s="2"/>
      <c r="Q80" s="2"/>
      <c r="R80" s="2"/>
      <c r="S80" s="2"/>
      <c r="T80" s="2"/>
      <c r="U80" s="2"/>
    </row>
    <row r="81" spans="1:21">
      <c r="A81" s="2"/>
      <c r="B81" s="235" t="s">
        <v>245</v>
      </c>
      <c r="C81" s="254">
        <v>6090646</v>
      </c>
      <c r="D81" s="254">
        <v>21041</v>
      </c>
      <c r="E81" s="254">
        <v>112003</v>
      </c>
      <c r="F81" s="254">
        <v>3829.462</v>
      </c>
      <c r="G81" s="254">
        <v>2693.248</v>
      </c>
      <c r="H81" s="254">
        <v>50</v>
      </c>
      <c r="I81" s="254">
        <v>50</v>
      </c>
      <c r="J81" s="254">
        <v>0</v>
      </c>
      <c r="K81" s="509">
        <v>622</v>
      </c>
      <c r="L81" s="515"/>
      <c r="M81" s="510">
        <v>0</v>
      </c>
      <c r="N81" s="639" t="s">
        <v>540</v>
      </c>
      <c r="O81" s="2"/>
      <c r="P81" s="2"/>
      <c r="Q81" s="2"/>
      <c r="R81" s="2"/>
      <c r="S81" s="2"/>
      <c r="T81" s="2"/>
      <c r="U81" s="2"/>
    </row>
    <row r="82" spans="1:21">
      <c r="A82" s="2"/>
      <c r="B82" s="235" t="s">
        <v>57</v>
      </c>
      <c r="C82" s="254">
        <v>685991</v>
      </c>
      <c r="D82" s="254">
        <v>28051</v>
      </c>
      <c r="E82" s="254">
        <v>33156</v>
      </c>
      <c r="F82" s="254">
        <v>18597.812999999998</v>
      </c>
      <c r="G82" s="254">
        <v>15680.508999999998</v>
      </c>
      <c r="H82" s="254">
        <v>0</v>
      </c>
      <c r="I82" s="254">
        <v>0</v>
      </c>
      <c r="J82" s="254">
        <v>0</v>
      </c>
      <c r="K82" s="509">
        <v>329</v>
      </c>
      <c r="L82" s="515"/>
      <c r="M82" s="510">
        <v>0</v>
      </c>
      <c r="N82" s="639" t="s">
        <v>538</v>
      </c>
      <c r="O82" s="2"/>
      <c r="P82" s="2"/>
      <c r="Q82" s="2"/>
      <c r="R82" s="2"/>
      <c r="S82" s="2"/>
      <c r="T82" s="2"/>
      <c r="U82" s="2"/>
    </row>
    <row r="83" spans="1:21">
      <c r="A83" s="2"/>
      <c r="B83" s="235" t="s">
        <v>246</v>
      </c>
      <c r="C83" s="254">
        <v>6086495</v>
      </c>
      <c r="D83" s="254">
        <v>117600</v>
      </c>
      <c r="E83" s="254">
        <v>195328</v>
      </c>
      <c r="F83" s="254">
        <v>18816</v>
      </c>
      <c r="G83" s="254">
        <v>17640</v>
      </c>
      <c r="H83" s="254">
        <v>0</v>
      </c>
      <c r="I83" s="254">
        <v>0</v>
      </c>
      <c r="J83" s="254">
        <v>0</v>
      </c>
      <c r="K83" s="509">
        <v>0</v>
      </c>
      <c r="L83" s="515"/>
      <c r="M83" s="510">
        <v>0</v>
      </c>
      <c r="N83" s="639" t="s">
        <v>540</v>
      </c>
      <c r="O83" s="2"/>
      <c r="P83" s="2"/>
      <c r="Q83" s="2"/>
      <c r="R83" s="2"/>
      <c r="S83" s="2"/>
      <c r="T83" s="2"/>
      <c r="U83" s="2"/>
    </row>
    <row r="84" spans="1:21">
      <c r="A84" s="2"/>
      <c r="B84" s="235" t="s">
        <v>79</v>
      </c>
      <c r="C84" s="254">
        <v>1274709</v>
      </c>
      <c r="D84" s="254">
        <v>45228</v>
      </c>
      <c r="E84" s="254">
        <v>82219</v>
      </c>
      <c r="F84" s="254">
        <v>23518.559999999998</v>
      </c>
      <c r="G84" s="254">
        <v>23835.155999999999</v>
      </c>
      <c r="H84" s="254">
        <v>400</v>
      </c>
      <c r="I84" s="254">
        <v>580</v>
      </c>
      <c r="J84" s="254">
        <v>45</v>
      </c>
      <c r="K84" s="509">
        <v>6773</v>
      </c>
      <c r="L84" s="515"/>
      <c r="M84" s="510">
        <v>0</v>
      </c>
      <c r="N84" s="639"/>
      <c r="O84" s="2"/>
      <c r="P84" s="2"/>
      <c r="Q84" s="2"/>
      <c r="R84" s="2"/>
      <c r="S84" s="2"/>
      <c r="T84" s="2"/>
      <c r="U84" s="2"/>
    </row>
    <row r="85" spans="1:21">
      <c r="A85" s="2"/>
      <c r="B85" s="235" t="s">
        <v>247</v>
      </c>
      <c r="C85" s="254">
        <v>93815992</v>
      </c>
      <c r="D85" s="254">
        <v>1104300</v>
      </c>
      <c r="E85" s="254">
        <v>1104300</v>
      </c>
      <c r="F85" s="254">
        <v>152393.4</v>
      </c>
      <c r="G85" s="254">
        <v>125890.2</v>
      </c>
      <c r="H85" s="254">
        <v>0</v>
      </c>
      <c r="I85" s="254">
        <v>0</v>
      </c>
      <c r="J85" s="254">
        <v>0</v>
      </c>
      <c r="K85" s="509">
        <v>0</v>
      </c>
      <c r="L85" s="515"/>
      <c r="M85" s="510">
        <v>0</v>
      </c>
      <c r="N85" s="639" t="s">
        <v>540</v>
      </c>
      <c r="O85" s="2"/>
      <c r="P85" s="2"/>
      <c r="Q85" s="2"/>
      <c r="R85" s="2"/>
      <c r="S85" s="2"/>
      <c r="T85" s="2"/>
      <c r="U85" s="2"/>
    </row>
    <row r="86" spans="1:21">
      <c r="A86" s="2"/>
      <c r="B86" s="235" t="s">
        <v>390</v>
      </c>
      <c r="C86" s="254">
        <v>49483</v>
      </c>
      <c r="D86" s="254">
        <v>1393</v>
      </c>
      <c r="E86" s="254">
        <v>1.0000000000000001E-5</v>
      </c>
      <c r="F86" s="254">
        <v>1.393</v>
      </c>
      <c r="G86" s="254">
        <v>1.393</v>
      </c>
      <c r="H86" s="254">
        <v>0</v>
      </c>
      <c r="I86" s="254">
        <v>0</v>
      </c>
      <c r="J86" s="254">
        <v>0</v>
      </c>
      <c r="K86" s="509">
        <v>0</v>
      </c>
      <c r="L86" s="515"/>
      <c r="M86" s="510">
        <v>0</v>
      </c>
      <c r="N86" s="639" t="s">
        <v>496</v>
      </c>
      <c r="O86" s="2"/>
      <c r="P86" s="2"/>
      <c r="Q86" s="2"/>
      <c r="R86" s="2"/>
      <c r="S86" s="2"/>
      <c r="T86" s="2"/>
      <c r="U86" s="2"/>
    </row>
    <row r="87" spans="1:21">
      <c r="A87" s="2"/>
      <c r="B87" s="235" t="s">
        <v>218</v>
      </c>
      <c r="C87" s="254">
        <v>890057</v>
      </c>
      <c r="D87" s="254">
        <v>18274</v>
      </c>
      <c r="E87" s="254">
        <v>1301250</v>
      </c>
      <c r="F87" s="254">
        <v>9539.0280000000002</v>
      </c>
      <c r="G87" s="254">
        <v>10178.618</v>
      </c>
      <c r="H87" s="254">
        <v>4900</v>
      </c>
      <c r="I87" s="254">
        <v>4110</v>
      </c>
      <c r="J87" s="254">
        <v>1404</v>
      </c>
      <c r="K87" s="509">
        <v>11924</v>
      </c>
      <c r="L87" s="515"/>
      <c r="M87" s="510">
        <v>0</v>
      </c>
      <c r="N87" s="639"/>
      <c r="O87" s="2"/>
      <c r="P87" s="2"/>
      <c r="Q87" s="2"/>
      <c r="R87" s="2"/>
      <c r="S87" s="2"/>
      <c r="T87" s="2"/>
      <c r="U87" s="2"/>
    </row>
    <row r="88" spans="1:21">
      <c r="A88" s="2"/>
      <c r="B88" s="235" t="s">
        <v>63</v>
      </c>
      <c r="C88" s="254">
        <v>5262930</v>
      </c>
      <c r="D88" s="254">
        <v>338145</v>
      </c>
      <c r="E88" s="254">
        <v>42559</v>
      </c>
      <c r="F88" s="254">
        <v>243464.4</v>
      </c>
      <c r="G88" s="254">
        <v>247183.99499999997</v>
      </c>
      <c r="H88" s="254">
        <v>2300</v>
      </c>
      <c r="I88" s="254">
        <v>2300</v>
      </c>
      <c r="J88" s="254">
        <v>1727</v>
      </c>
      <c r="K88" s="509">
        <v>8722</v>
      </c>
      <c r="L88" s="515"/>
      <c r="M88" s="510">
        <v>0</v>
      </c>
      <c r="N88" s="639"/>
      <c r="O88" s="2"/>
      <c r="P88" s="2"/>
      <c r="Q88" s="2"/>
      <c r="R88" s="2"/>
      <c r="S88" s="2"/>
      <c r="T88" s="2"/>
      <c r="U88" s="2"/>
    </row>
    <row r="89" spans="1:21">
      <c r="A89" s="2"/>
      <c r="B89" s="235" t="s">
        <v>111</v>
      </c>
      <c r="C89" s="254">
        <v>65630692</v>
      </c>
      <c r="D89" s="254">
        <v>551500</v>
      </c>
      <c r="E89" s="254">
        <v>11655724</v>
      </c>
      <c r="F89" s="254">
        <v>145596</v>
      </c>
      <c r="G89" s="254">
        <v>170965</v>
      </c>
      <c r="H89" s="510">
        <v>0</v>
      </c>
      <c r="I89" s="510">
        <v>0</v>
      </c>
      <c r="J89" s="254">
        <v>1451</v>
      </c>
      <c r="K89" s="509">
        <v>88225</v>
      </c>
      <c r="L89" s="515"/>
      <c r="M89" s="510">
        <v>0</v>
      </c>
      <c r="N89" s="639"/>
      <c r="O89" s="2"/>
      <c r="P89" s="2"/>
      <c r="Q89" s="2"/>
      <c r="R89" s="2"/>
      <c r="S89" s="2"/>
      <c r="T89" s="2"/>
      <c r="U89" s="2"/>
    </row>
    <row r="90" spans="1:21">
      <c r="A90" s="2"/>
      <c r="B90" s="235" t="s">
        <v>391</v>
      </c>
      <c r="C90" s="254">
        <v>242150</v>
      </c>
      <c r="D90" s="254">
        <v>90000</v>
      </c>
      <c r="E90" s="254">
        <v>1.0000000000000001E-5</v>
      </c>
      <c r="F90" s="254">
        <v>89460</v>
      </c>
      <c r="G90" s="254">
        <v>88740</v>
      </c>
      <c r="H90" s="254">
        <v>81470</v>
      </c>
      <c r="I90" s="254">
        <v>78130</v>
      </c>
      <c r="J90" s="254">
        <v>0</v>
      </c>
      <c r="K90" s="509">
        <v>0</v>
      </c>
      <c r="L90" s="515"/>
      <c r="M90" s="510">
        <v>0</v>
      </c>
      <c r="N90" s="639" t="s">
        <v>496</v>
      </c>
      <c r="O90" s="2"/>
      <c r="P90" s="2"/>
      <c r="Q90" s="2"/>
      <c r="R90" s="2"/>
      <c r="S90" s="2"/>
      <c r="T90" s="2"/>
      <c r="U90" s="2"/>
    </row>
    <row r="91" spans="1:21">
      <c r="A91" s="2"/>
      <c r="B91" s="235" t="s">
        <v>392</v>
      </c>
      <c r="C91" s="254">
        <v>274512</v>
      </c>
      <c r="D91" s="254">
        <v>4167</v>
      </c>
      <c r="E91" s="254">
        <v>1.0000000000000001E-5</v>
      </c>
      <c r="F91" s="254">
        <v>625.05000000000007</v>
      </c>
      <c r="G91" s="254">
        <v>1762.6409999999998</v>
      </c>
      <c r="H91" s="254">
        <v>400</v>
      </c>
      <c r="I91" s="254">
        <v>400</v>
      </c>
      <c r="J91" s="254">
        <v>0</v>
      </c>
      <c r="K91" s="509">
        <v>0</v>
      </c>
      <c r="L91" s="515"/>
      <c r="M91" s="510">
        <v>0</v>
      </c>
      <c r="N91" s="639" t="s">
        <v>496</v>
      </c>
      <c r="O91" s="2"/>
      <c r="P91" s="2"/>
      <c r="Q91" s="2"/>
      <c r="R91" s="2"/>
      <c r="S91" s="2"/>
      <c r="T91" s="2"/>
      <c r="U91" s="2"/>
    </row>
    <row r="92" spans="1:21">
      <c r="A92" s="2"/>
      <c r="B92" s="235" t="s">
        <v>158</v>
      </c>
      <c r="C92" s="254">
        <v>1608321</v>
      </c>
      <c r="D92" s="254">
        <v>267668</v>
      </c>
      <c r="E92" s="254">
        <v>470458</v>
      </c>
      <c r="F92" s="254">
        <v>228588.47200000001</v>
      </c>
      <c r="G92" s="254">
        <v>239027.52399999998</v>
      </c>
      <c r="H92" s="254">
        <v>209340</v>
      </c>
      <c r="I92" s="254">
        <v>128040</v>
      </c>
      <c r="J92" s="254">
        <v>84</v>
      </c>
      <c r="K92" s="509">
        <v>1896</v>
      </c>
      <c r="L92" s="515"/>
      <c r="M92" s="510">
        <v>0</v>
      </c>
      <c r="N92" s="639"/>
      <c r="O92" s="2"/>
      <c r="P92" s="2"/>
      <c r="Q92" s="2"/>
      <c r="R92" s="2"/>
      <c r="S92" s="2"/>
      <c r="T92" s="2"/>
      <c r="U92" s="2"/>
    </row>
    <row r="93" spans="1:21">
      <c r="A93" s="2"/>
      <c r="B93" s="235" t="s">
        <v>248</v>
      </c>
      <c r="C93" s="254">
        <v>1840454</v>
      </c>
      <c r="D93" s="254">
        <v>11295</v>
      </c>
      <c r="E93" s="254">
        <v>34407</v>
      </c>
      <c r="F93" s="254">
        <v>4992.3900000000003</v>
      </c>
      <c r="G93" s="254">
        <v>5511.96</v>
      </c>
      <c r="H93" s="254">
        <v>10</v>
      </c>
      <c r="I93" s="254">
        <v>10</v>
      </c>
      <c r="J93" s="254">
        <v>13</v>
      </c>
      <c r="K93" s="509">
        <v>27</v>
      </c>
      <c r="L93" s="515"/>
      <c r="M93" s="510">
        <v>0</v>
      </c>
      <c r="N93" s="639" t="s">
        <v>540</v>
      </c>
      <c r="O93" s="2"/>
      <c r="P93" s="2"/>
      <c r="Q93" s="2"/>
      <c r="R93" s="2"/>
      <c r="S93" s="2"/>
      <c r="T93" s="2"/>
      <c r="U93" s="2"/>
    </row>
    <row r="94" spans="1:21">
      <c r="A94" s="2"/>
      <c r="B94" s="235" t="s">
        <v>249</v>
      </c>
      <c r="C94" s="254">
        <v>4570934</v>
      </c>
      <c r="D94" s="254">
        <v>69700</v>
      </c>
      <c r="E94" s="254">
        <v>91646</v>
      </c>
      <c r="F94" s="254">
        <v>27601.200000000001</v>
      </c>
      <c r="G94" s="254">
        <v>28298.2</v>
      </c>
      <c r="H94" s="254">
        <v>5000</v>
      </c>
      <c r="I94" s="254">
        <v>5000</v>
      </c>
      <c r="J94" s="254">
        <v>0</v>
      </c>
      <c r="K94" s="509">
        <v>153</v>
      </c>
      <c r="L94" s="515"/>
      <c r="M94" s="510">
        <v>0</v>
      </c>
      <c r="N94" s="639" t="s">
        <v>540</v>
      </c>
      <c r="O94" s="2"/>
      <c r="P94" s="2"/>
      <c r="Q94" s="2"/>
      <c r="R94" s="2"/>
      <c r="S94" s="2"/>
      <c r="T94" s="2"/>
      <c r="U94" s="2"/>
    </row>
    <row r="95" spans="1:21">
      <c r="A95" s="2"/>
      <c r="B95" s="235" t="s">
        <v>83</v>
      </c>
      <c r="C95" s="254">
        <v>81305856</v>
      </c>
      <c r="D95" s="254">
        <v>357022</v>
      </c>
      <c r="E95" s="254">
        <v>414599</v>
      </c>
      <c r="F95" s="254">
        <v>115675.12799999998</v>
      </c>
      <c r="G95" s="254">
        <v>117103.21599999999</v>
      </c>
      <c r="H95" s="254">
        <v>0</v>
      </c>
      <c r="I95" s="254">
        <v>0</v>
      </c>
      <c r="J95" s="254">
        <v>9366</v>
      </c>
      <c r="K95" s="509">
        <v>25437</v>
      </c>
      <c r="L95" s="515"/>
      <c r="M95" s="510">
        <v>0</v>
      </c>
      <c r="N95" s="639"/>
      <c r="O95" s="2"/>
      <c r="P95" s="2"/>
      <c r="Q95" s="2"/>
      <c r="R95" s="2"/>
      <c r="S95" s="2"/>
      <c r="T95" s="2"/>
      <c r="U95" s="2"/>
    </row>
    <row r="96" spans="1:21">
      <c r="A96" s="2"/>
      <c r="B96" s="235" t="s">
        <v>250</v>
      </c>
      <c r="C96" s="254">
        <v>25241998</v>
      </c>
      <c r="D96" s="254">
        <v>238533</v>
      </c>
      <c r="E96" s="254">
        <v>473888</v>
      </c>
      <c r="F96" s="254">
        <v>90404.006999999998</v>
      </c>
      <c r="G96" s="254">
        <v>97798.53</v>
      </c>
      <c r="H96" s="254">
        <v>3950</v>
      </c>
      <c r="I96" s="254">
        <v>3950</v>
      </c>
      <c r="J96" s="254">
        <v>2</v>
      </c>
      <c r="K96" s="509">
        <v>210</v>
      </c>
      <c r="L96" s="515"/>
      <c r="M96" s="510">
        <v>0</v>
      </c>
      <c r="N96" s="639" t="s">
        <v>540</v>
      </c>
      <c r="O96" s="2"/>
      <c r="P96" s="2"/>
      <c r="Q96" s="2"/>
      <c r="R96" s="2"/>
      <c r="S96" s="2"/>
      <c r="T96" s="2"/>
      <c r="U96" s="2"/>
    </row>
    <row r="97" spans="1:21">
      <c r="A97" s="2"/>
      <c r="B97" s="235" t="s">
        <v>95</v>
      </c>
      <c r="C97" s="254">
        <v>10767827</v>
      </c>
      <c r="D97" s="254">
        <v>131957</v>
      </c>
      <c r="E97" s="254">
        <v>637529</v>
      </c>
      <c r="F97" s="254">
        <v>33780.991999999998</v>
      </c>
      <c r="G97" s="254">
        <v>41566.454999999994</v>
      </c>
      <c r="H97" s="254">
        <v>0</v>
      </c>
      <c r="I97" s="254">
        <v>0</v>
      </c>
      <c r="J97" s="254">
        <v>495</v>
      </c>
      <c r="K97" s="509">
        <v>7213</v>
      </c>
      <c r="L97" s="515"/>
      <c r="M97" s="510">
        <v>0</v>
      </c>
      <c r="N97" s="639"/>
      <c r="O97" s="2"/>
      <c r="P97" s="2"/>
      <c r="Q97" s="2"/>
      <c r="R97" s="2"/>
      <c r="S97" s="2"/>
      <c r="T97" s="2"/>
      <c r="U97" s="2"/>
    </row>
    <row r="98" spans="1:21">
      <c r="A98" s="2"/>
      <c r="B98" s="235" t="s">
        <v>393</v>
      </c>
      <c r="C98" s="254">
        <v>57695</v>
      </c>
      <c r="D98" s="254">
        <v>2166086</v>
      </c>
      <c r="E98" s="254">
        <v>1.0000000000000001E-5</v>
      </c>
      <c r="F98" s="254">
        <v>2166.0860000000002</v>
      </c>
      <c r="G98" s="254">
        <v>2166.0860000000002</v>
      </c>
      <c r="H98" s="254">
        <v>0</v>
      </c>
      <c r="I98" s="254">
        <v>0</v>
      </c>
      <c r="J98" s="254">
        <v>0</v>
      </c>
      <c r="K98" s="509">
        <v>0</v>
      </c>
      <c r="L98" s="515"/>
      <c r="M98" s="510">
        <v>0</v>
      </c>
      <c r="N98" s="639" t="s">
        <v>496</v>
      </c>
      <c r="O98" s="2"/>
      <c r="P98" s="2"/>
      <c r="Q98" s="2"/>
      <c r="R98" s="2"/>
      <c r="S98" s="2"/>
      <c r="T98" s="2"/>
      <c r="U98" s="2"/>
    </row>
    <row r="99" spans="1:21">
      <c r="A99" s="2"/>
      <c r="B99" s="235" t="s">
        <v>394</v>
      </c>
      <c r="C99" s="254">
        <v>109011</v>
      </c>
      <c r="D99" s="254">
        <v>344</v>
      </c>
      <c r="E99" s="236">
        <v>2777</v>
      </c>
      <c r="F99" s="254">
        <v>172</v>
      </c>
      <c r="G99" s="254">
        <v>172</v>
      </c>
      <c r="H99" s="254">
        <v>20</v>
      </c>
      <c r="I99" s="254">
        <v>20</v>
      </c>
      <c r="J99" s="254">
        <v>1</v>
      </c>
      <c r="K99" s="509">
        <v>5</v>
      </c>
      <c r="L99" s="515"/>
      <c r="M99" s="510">
        <v>0</v>
      </c>
      <c r="N99" s="639" t="s">
        <v>496</v>
      </c>
      <c r="O99" s="2"/>
      <c r="P99" s="2"/>
      <c r="Q99" s="2"/>
      <c r="R99" s="2"/>
      <c r="S99" s="2"/>
      <c r="T99" s="2"/>
      <c r="U99" s="2"/>
    </row>
    <row r="100" spans="1:21">
      <c r="A100" s="2"/>
      <c r="B100" s="235" t="s">
        <v>395</v>
      </c>
      <c r="C100" s="254">
        <v>477180</v>
      </c>
      <c r="D100" s="254">
        <v>1710</v>
      </c>
      <c r="E100" s="254">
        <v>1.0000000000000001E-5</v>
      </c>
      <c r="F100" s="254">
        <v>745.56000000000006</v>
      </c>
      <c r="G100" s="254">
        <v>726.75000000000011</v>
      </c>
      <c r="H100" s="254">
        <v>360</v>
      </c>
      <c r="I100" s="254">
        <v>360</v>
      </c>
      <c r="J100" s="254">
        <v>0</v>
      </c>
      <c r="K100" s="509">
        <v>0</v>
      </c>
      <c r="L100" s="515"/>
      <c r="M100" s="510">
        <v>0</v>
      </c>
      <c r="N100" s="639" t="s">
        <v>496</v>
      </c>
      <c r="O100" s="2"/>
      <c r="P100" s="2"/>
      <c r="Q100" s="2"/>
      <c r="R100" s="2"/>
      <c r="S100" s="2"/>
      <c r="T100" s="2"/>
      <c r="U100" s="2"/>
    </row>
    <row r="101" spans="1:21">
      <c r="A101" s="2"/>
      <c r="B101" s="235" t="s">
        <v>222</v>
      </c>
      <c r="C101" s="254">
        <v>14099032</v>
      </c>
      <c r="D101" s="254">
        <v>108889</v>
      </c>
      <c r="E101" s="254">
        <v>223059</v>
      </c>
      <c r="F101" s="254">
        <v>48237.827000000005</v>
      </c>
      <c r="G101" s="254">
        <v>35933.370000000003</v>
      </c>
      <c r="H101" s="254">
        <v>29510</v>
      </c>
      <c r="I101" s="254">
        <v>13340</v>
      </c>
      <c r="J101" s="254">
        <v>19</v>
      </c>
      <c r="K101" s="509">
        <v>944</v>
      </c>
      <c r="L101" s="515"/>
      <c r="M101" s="510">
        <v>0</v>
      </c>
      <c r="N101" s="639"/>
      <c r="O101" s="2"/>
      <c r="P101" s="2"/>
      <c r="Q101" s="2"/>
      <c r="R101" s="2"/>
      <c r="S101" s="2"/>
      <c r="T101" s="2"/>
      <c r="U101" s="2"/>
    </row>
    <row r="102" spans="1:21">
      <c r="A102" s="2"/>
      <c r="B102" s="235" t="s">
        <v>251</v>
      </c>
      <c r="C102" s="254">
        <v>10884958</v>
      </c>
      <c r="D102" s="254">
        <v>245857</v>
      </c>
      <c r="E102" s="254">
        <v>305283</v>
      </c>
      <c r="F102" s="254">
        <v>72773.672000000006</v>
      </c>
      <c r="G102" s="254">
        <v>63676.963000000003</v>
      </c>
      <c r="H102" s="254">
        <v>630</v>
      </c>
      <c r="I102" s="254">
        <v>630</v>
      </c>
      <c r="J102" s="254">
        <v>0</v>
      </c>
      <c r="K102" s="509">
        <v>577</v>
      </c>
      <c r="L102" s="515"/>
      <c r="M102" s="510">
        <v>0</v>
      </c>
      <c r="N102" s="639" t="s">
        <v>540</v>
      </c>
      <c r="O102" s="2"/>
      <c r="P102" s="2"/>
      <c r="Q102" s="2"/>
      <c r="R102" s="2"/>
      <c r="S102" s="2"/>
      <c r="T102" s="2"/>
      <c r="U102" s="2"/>
    </row>
    <row r="103" spans="1:21">
      <c r="A103" s="2"/>
      <c r="B103" s="235" t="s">
        <v>252</v>
      </c>
      <c r="C103" s="254">
        <v>1628603</v>
      </c>
      <c r="D103" s="254">
        <v>36125</v>
      </c>
      <c r="E103" s="254">
        <v>15985</v>
      </c>
      <c r="F103" s="254">
        <v>28466.5</v>
      </c>
      <c r="G103" s="254">
        <v>25323.624999999996</v>
      </c>
      <c r="H103" s="254">
        <v>0</v>
      </c>
      <c r="I103" s="254">
        <v>0</v>
      </c>
      <c r="J103" s="254">
        <v>524</v>
      </c>
      <c r="K103" s="509">
        <v>9021</v>
      </c>
      <c r="L103" s="515"/>
      <c r="M103" s="510">
        <v>0</v>
      </c>
      <c r="N103" s="639" t="s">
        <v>540</v>
      </c>
      <c r="O103" s="2"/>
      <c r="P103" s="2"/>
      <c r="Q103" s="2"/>
      <c r="R103" s="2"/>
      <c r="S103" s="2"/>
      <c r="T103" s="2"/>
      <c r="U103" s="2"/>
    </row>
    <row r="104" spans="1:21">
      <c r="A104" s="2"/>
      <c r="B104" s="235" t="s">
        <v>198</v>
      </c>
      <c r="C104" s="254">
        <v>741908</v>
      </c>
      <c r="D104" s="254">
        <v>214969</v>
      </c>
      <c r="E104" s="254">
        <v>352734</v>
      </c>
      <c r="F104" s="254">
        <v>181863.774</v>
      </c>
      <c r="G104" s="254">
        <v>180573.96</v>
      </c>
      <c r="H104" s="254">
        <v>94770</v>
      </c>
      <c r="I104" s="254">
        <v>64770</v>
      </c>
      <c r="J104" s="254">
        <v>0</v>
      </c>
      <c r="K104" s="509">
        <v>17</v>
      </c>
      <c r="L104" s="515"/>
      <c r="M104" s="510">
        <v>0</v>
      </c>
      <c r="N104" s="639"/>
      <c r="O104" s="2"/>
      <c r="P104" s="2"/>
      <c r="Q104" s="2"/>
      <c r="R104" s="2"/>
      <c r="S104" s="2"/>
      <c r="T104" s="2"/>
      <c r="U104" s="2"/>
    </row>
    <row r="105" spans="1:21">
      <c r="A105" s="2"/>
      <c r="B105" s="235" t="s">
        <v>253</v>
      </c>
      <c r="C105" s="254">
        <v>9801664</v>
      </c>
      <c r="D105" s="254">
        <v>27750</v>
      </c>
      <c r="E105" s="254">
        <v>15451</v>
      </c>
      <c r="F105" s="254">
        <v>1165.5</v>
      </c>
      <c r="G105" s="254">
        <v>971.25</v>
      </c>
      <c r="H105" s="254">
        <v>0</v>
      </c>
      <c r="I105" s="254">
        <v>0</v>
      </c>
      <c r="J105" s="254">
        <v>0</v>
      </c>
      <c r="K105" s="509">
        <v>6</v>
      </c>
      <c r="L105" s="515"/>
      <c r="M105" s="510">
        <v>0</v>
      </c>
      <c r="N105" s="639" t="s">
        <v>540</v>
      </c>
      <c r="O105" s="2"/>
      <c r="P105" s="2"/>
      <c r="Q105" s="2"/>
      <c r="R105" s="2"/>
      <c r="S105" s="2"/>
      <c r="T105" s="2"/>
      <c r="U105" s="2"/>
    </row>
    <row r="106" spans="1:21">
      <c r="A106" s="2"/>
      <c r="B106" s="235" t="s">
        <v>200</v>
      </c>
      <c r="C106" s="254">
        <v>8296693</v>
      </c>
      <c r="D106" s="254">
        <v>112492</v>
      </c>
      <c r="E106" s="254">
        <v>362034</v>
      </c>
      <c r="F106" s="254">
        <v>81781.684000000008</v>
      </c>
      <c r="G106" s="254">
        <v>46121.72</v>
      </c>
      <c r="H106" s="254">
        <v>4570</v>
      </c>
      <c r="I106" s="254">
        <v>4570</v>
      </c>
      <c r="J106" s="254">
        <v>1036</v>
      </c>
      <c r="K106" s="509">
        <v>1468</v>
      </c>
      <c r="L106" s="515"/>
      <c r="M106" s="510">
        <v>0</v>
      </c>
      <c r="N106" s="639"/>
      <c r="O106" s="2"/>
      <c r="P106" s="2"/>
      <c r="Q106" s="2"/>
      <c r="R106" s="2"/>
      <c r="S106" s="2"/>
      <c r="T106" s="2"/>
      <c r="U106" s="2"/>
    </row>
    <row r="107" spans="1:21">
      <c r="A107" s="2"/>
      <c r="B107" s="235" t="s">
        <v>156</v>
      </c>
      <c r="C107" s="254">
        <v>9958453</v>
      </c>
      <c r="D107" s="254">
        <v>93028</v>
      </c>
      <c r="E107" s="254">
        <v>93028</v>
      </c>
      <c r="F107" s="254">
        <v>18326.516</v>
      </c>
      <c r="G107" s="254">
        <v>21117.356</v>
      </c>
      <c r="H107" s="254">
        <v>0</v>
      </c>
      <c r="I107" s="254">
        <v>0</v>
      </c>
      <c r="J107" s="254">
        <v>0</v>
      </c>
      <c r="K107" s="509">
        <v>0</v>
      </c>
      <c r="L107" s="515"/>
      <c r="M107" s="510">
        <v>0</v>
      </c>
      <c r="N107" s="639"/>
      <c r="O107" s="2"/>
      <c r="P107" s="2"/>
      <c r="Q107" s="2"/>
      <c r="R107" s="2"/>
      <c r="S107" s="2"/>
      <c r="T107" s="2"/>
      <c r="U107" s="2"/>
    </row>
    <row r="108" spans="1:21">
      <c r="A108" s="2"/>
      <c r="B108" s="235" t="s">
        <v>396</v>
      </c>
      <c r="C108" s="254">
        <v>313183</v>
      </c>
      <c r="D108" s="254">
        <v>103000</v>
      </c>
      <c r="E108" s="254">
        <v>854345</v>
      </c>
      <c r="F108" s="254">
        <v>206</v>
      </c>
      <c r="G108" s="254">
        <v>515</v>
      </c>
      <c r="H108" s="254">
        <v>0</v>
      </c>
      <c r="I108" s="254">
        <v>0</v>
      </c>
      <c r="J108" s="254">
        <v>9</v>
      </c>
      <c r="K108" s="509">
        <v>2768</v>
      </c>
      <c r="L108" s="515"/>
      <c r="M108" s="510">
        <v>0</v>
      </c>
      <c r="N108" s="639" t="s">
        <v>496</v>
      </c>
      <c r="O108" s="2"/>
      <c r="P108" s="2"/>
      <c r="Q108" s="2"/>
      <c r="R108" s="2"/>
      <c r="S108" s="2"/>
      <c r="T108" s="2"/>
      <c r="U108" s="2"/>
    </row>
    <row r="109" spans="1:21">
      <c r="A109" s="2"/>
      <c r="B109" s="235" t="s">
        <v>226</v>
      </c>
      <c r="C109" s="254">
        <v>1205073612</v>
      </c>
      <c r="D109" s="254">
        <v>3287263</v>
      </c>
      <c r="E109" s="254">
        <v>5592406</v>
      </c>
      <c r="F109" s="254">
        <v>706761.54499999993</v>
      </c>
      <c r="G109" s="254">
        <v>782368.59399999992</v>
      </c>
      <c r="H109" s="254">
        <v>157010</v>
      </c>
      <c r="I109" s="254">
        <v>157010</v>
      </c>
      <c r="J109" s="254">
        <v>3035</v>
      </c>
      <c r="K109" s="509">
        <v>4049</v>
      </c>
      <c r="L109" s="515"/>
      <c r="M109" s="510">
        <v>0</v>
      </c>
      <c r="N109" s="639"/>
      <c r="O109" s="2"/>
      <c r="P109" s="2"/>
      <c r="Q109" s="2"/>
      <c r="R109" s="2"/>
      <c r="S109" s="2"/>
      <c r="T109" s="2"/>
      <c r="U109" s="2"/>
    </row>
    <row r="110" spans="1:21">
      <c r="A110" s="2"/>
      <c r="B110" s="235" t="s">
        <v>184</v>
      </c>
      <c r="C110" s="254">
        <v>248216193</v>
      </c>
      <c r="D110" s="254">
        <v>1904569</v>
      </c>
      <c r="E110" s="254">
        <v>8019392</v>
      </c>
      <c r="F110" s="254">
        <v>1314152.6099999999</v>
      </c>
      <c r="G110" s="254">
        <v>1009421.57</v>
      </c>
      <c r="H110" s="254">
        <v>494530</v>
      </c>
      <c r="I110" s="254">
        <v>460240</v>
      </c>
      <c r="J110" s="254">
        <v>14600</v>
      </c>
      <c r="K110" s="509">
        <v>195766</v>
      </c>
      <c r="L110" s="515"/>
      <c r="M110" s="510">
        <v>0</v>
      </c>
      <c r="N110" s="639"/>
      <c r="O110" s="2"/>
      <c r="P110" s="2"/>
      <c r="Q110" s="2"/>
      <c r="R110" s="2"/>
      <c r="S110" s="2"/>
      <c r="T110" s="2"/>
      <c r="U110" s="2"/>
    </row>
    <row r="111" spans="1:21">
      <c r="A111" s="2"/>
      <c r="B111" s="235" t="s">
        <v>97</v>
      </c>
      <c r="C111" s="254">
        <v>78868711</v>
      </c>
      <c r="D111" s="254">
        <v>1648195</v>
      </c>
      <c r="E111" s="254">
        <v>1797468</v>
      </c>
      <c r="F111" s="254">
        <v>80761.555000000008</v>
      </c>
      <c r="G111" s="254">
        <v>95595.31</v>
      </c>
      <c r="H111" s="254">
        <v>2000</v>
      </c>
      <c r="I111" s="254">
        <v>2000</v>
      </c>
      <c r="J111" s="254">
        <v>1000</v>
      </c>
      <c r="K111" s="509">
        <v>1444</v>
      </c>
      <c r="L111" s="515"/>
      <c r="M111" s="510">
        <v>0</v>
      </c>
      <c r="N111" s="639"/>
      <c r="O111" s="2"/>
      <c r="P111" s="2"/>
      <c r="Q111" s="2"/>
      <c r="R111" s="2"/>
      <c r="S111" s="2"/>
      <c r="T111" s="2"/>
      <c r="U111" s="2"/>
    </row>
    <row r="112" spans="1:21">
      <c r="A112" s="2"/>
      <c r="B112" s="235" t="s">
        <v>154</v>
      </c>
      <c r="C112" s="254">
        <v>31129225</v>
      </c>
      <c r="D112" s="254">
        <v>438317</v>
      </c>
      <c r="E112" s="254">
        <v>439088</v>
      </c>
      <c r="F112" s="254">
        <v>7889.7060000000001</v>
      </c>
      <c r="G112" s="254">
        <v>8328.0229999999992</v>
      </c>
      <c r="H112" s="254">
        <v>0</v>
      </c>
      <c r="I112" s="254">
        <v>0</v>
      </c>
      <c r="J112" s="254">
        <v>0</v>
      </c>
      <c r="K112" s="509">
        <v>0</v>
      </c>
      <c r="L112" s="515"/>
      <c r="M112" s="510">
        <v>0</v>
      </c>
      <c r="N112" s="639"/>
      <c r="O112" s="2"/>
      <c r="P112" s="2"/>
      <c r="Q112" s="2"/>
      <c r="R112" s="2"/>
      <c r="S112" s="2"/>
      <c r="T112" s="2"/>
      <c r="U112" s="2"/>
    </row>
    <row r="113" spans="1:21">
      <c r="A113" s="2"/>
      <c r="B113" s="235" t="s">
        <v>67</v>
      </c>
      <c r="C113" s="254">
        <v>4722028</v>
      </c>
      <c r="D113" s="254">
        <v>70273</v>
      </c>
      <c r="E113" s="254">
        <v>480583</v>
      </c>
      <c r="F113" s="254">
        <v>4708.2910000000002</v>
      </c>
      <c r="G113" s="254">
        <v>7659.7570000000005</v>
      </c>
      <c r="H113" s="254">
        <v>0</v>
      </c>
      <c r="I113" s="254">
        <v>0</v>
      </c>
      <c r="J113" s="254">
        <v>186</v>
      </c>
      <c r="K113" s="509">
        <v>6597</v>
      </c>
      <c r="L113" s="515"/>
      <c r="M113" s="510">
        <v>0</v>
      </c>
      <c r="N113" s="639"/>
      <c r="O113" s="2"/>
      <c r="P113" s="2"/>
      <c r="Q113" s="2"/>
      <c r="R113" s="2"/>
      <c r="S113" s="2"/>
      <c r="T113" s="2"/>
      <c r="U113" s="2"/>
    </row>
    <row r="114" spans="1:21">
      <c r="A114" s="2"/>
      <c r="B114" s="235" t="s">
        <v>77</v>
      </c>
      <c r="C114" s="254">
        <v>7590758</v>
      </c>
      <c r="D114" s="254">
        <v>22072</v>
      </c>
      <c r="E114" s="254">
        <v>48424</v>
      </c>
      <c r="F114" s="254">
        <v>1346.3919999999998</v>
      </c>
      <c r="G114" s="254">
        <v>1677.472</v>
      </c>
      <c r="H114" s="254">
        <v>0</v>
      </c>
      <c r="I114" s="254">
        <v>0</v>
      </c>
      <c r="J114" s="254">
        <v>6</v>
      </c>
      <c r="K114" s="509">
        <v>12</v>
      </c>
      <c r="L114" s="515"/>
      <c r="M114" s="510">
        <v>0</v>
      </c>
      <c r="N114" s="639"/>
      <c r="O114" s="2"/>
      <c r="P114" s="2"/>
      <c r="Q114" s="2"/>
      <c r="R114" s="2"/>
      <c r="S114" s="2"/>
      <c r="T114" s="2"/>
      <c r="U114" s="2"/>
    </row>
    <row r="115" spans="1:21">
      <c r="A115" s="2"/>
      <c r="B115" s="235" t="s">
        <v>105</v>
      </c>
      <c r="C115" s="254">
        <v>61261254</v>
      </c>
      <c r="D115" s="254">
        <v>301318</v>
      </c>
      <c r="E115" s="254">
        <v>843251</v>
      </c>
      <c r="F115" s="254">
        <v>77740.043999999994</v>
      </c>
      <c r="G115" s="254">
        <v>95216.487999999998</v>
      </c>
      <c r="H115" s="254">
        <v>930</v>
      </c>
      <c r="I115" s="254">
        <v>930</v>
      </c>
      <c r="J115" s="254">
        <v>908</v>
      </c>
      <c r="K115" s="509">
        <v>47330</v>
      </c>
      <c r="L115" s="515"/>
      <c r="M115" s="510">
        <v>0</v>
      </c>
      <c r="N115" s="639"/>
      <c r="O115" s="2"/>
      <c r="P115" s="2"/>
      <c r="Q115" s="2"/>
      <c r="R115" s="2"/>
      <c r="S115" s="2"/>
      <c r="T115" s="2"/>
      <c r="U115" s="2"/>
    </row>
    <row r="116" spans="1:21">
      <c r="A116" s="2"/>
      <c r="B116" s="235" t="s">
        <v>186</v>
      </c>
      <c r="C116" s="254">
        <v>2889187</v>
      </c>
      <c r="D116" s="254">
        <v>10991</v>
      </c>
      <c r="E116" s="254">
        <v>269128</v>
      </c>
      <c r="F116" s="254">
        <v>3495.1379999999999</v>
      </c>
      <c r="G116" s="254">
        <v>3407.21</v>
      </c>
      <c r="H116" s="254">
        <v>890</v>
      </c>
      <c r="I116" s="254">
        <v>880</v>
      </c>
      <c r="J116" s="254">
        <v>6</v>
      </c>
      <c r="K116" s="509">
        <v>1860</v>
      </c>
      <c r="L116" s="515"/>
      <c r="M116" s="510">
        <v>0</v>
      </c>
      <c r="N116" s="639"/>
      <c r="O116" s="2"/>
      <c r="P116" s="2"/>
      <c r="Q116" s="2"/>
      <c r="R116" s="2"/>
      <c r="S116" s="2"/>
      <c r="T116" s="2"/>
      <c r="U116" s="2"/>
    </row>
    <row r="117" spans="1:21">
      <c r="A117" s="2"/>
      <c r="B117" s="235" t="s">
        <v>73</v>
      </c>
      <c r="C117" s="254">
        <v>127368088</v>
      </c>
      <c r="D117" s="254">
        <v>377915</v>
      </c>
      <c r="E117" s="254">
        <v>4857318</v>
      </c>
      <c r="F117" s="254">
        <v>258493.86000000002</v>
      </c>
      <c r="G117" s="254">
        <v>258871.77499999999</v>
      </c>
      <c r="H117" s="254">
        <v>37640</v>
      </c>
      <c r="I117" s="254">
        <v>49050</v>
      </c>
      <c r="J117" s="254">
        <v>19301</v>
      </c>
      <c r="K117" s="509">
        <v>19949</v>
      </c>
      <c r="L117" s="515"/>
      <c r="M117" s="510">
        <v>0</v>
      </c>
      <c r="N117" s="639"/>
      <c r="O117" s="2"/>
      <c r="P117" s="2"/>
      <c r="Q117" s="2"/>
      <c r="R117" s="2"/>
      <c r="S117" s="2"/>
      <c r="T117" s="2"/>
      <c r="U117" s="2"/>
    </row>
    <row r="118" spans="1:21">
      <c r="A118" s="2"/>
      <c r="B118" s="235" t="s">
        <v>166</v>
      </c>
      <c r="C118" s="254">
        <v>6508887</v>
      </c>
      <c r="D118" s="254">
        <v>89342</v>
      </c>
      <c r="E118" s="254">
        <v>89508</v>
      </c>
      <c r="F118" s="254">
        <v>982.76200000000006</v>
      </c>
      <c r="G118" s="254">
        <v>982.76200000000006</v>
      </c>
      <c r="H118" s="254">
        <v>0</v>
      </c>
      <c r="I118" s="254">
        <v>0</v>
      </c>
      <c r="J118" s="254">
        <v>0</v>
      </c>
      <c r="K118" s="509">
        <v>29</v>
      </c>
      <c r="L118" s="515"/>
      <c r="M118" s="510">
        <v>0</v>
      </c>
      <c r="N118" s="639"/>
      <c r="O118" s="2"/>
      <c r="P118" s="2"/>
      <c r="Q118" s="2"/>
      <c r="R118" s="2"/>
      <c r="S118" s="2"/>
      <c r="T118" s="2"/>
      <c r="U118" s="2"/>
    </row>
    <row r="119" spans="1:21">
      <c r="A119" s="2"/>
      <c r="B119" s="235" t="s">
        <v>75</v>
      </c>
      <c r="C119" s="254">
        <v>17522010</v>
      </c>
      <c r="D119" s="254">
        <v>2724900</v>
      </c>
      <c r="E119" s="254">
        <v>2724900</v>
      </c>
      <c r="F119" s="254">
        <v>35423.700000000004</v>
      </c>
      <c r="G119" s="254">
        <v>32698.799999999999</v>
      </c>
      <c r="H119" s="254">
        <v>0</v>
      </c>
      <c r="I119" s="254">
        <v>0</v>
      </c>
      <c r="J119" s="254">
        <v>0</v>
      </c>
      <c r="K119" s="509">
        <v>0</v>
      </c>
      <c r="L119" s="515"/>
      <c r="M119" s="510">
        <v>0</v>
      </c>
      <c r="N119" s="639"/>
      <c r="O119" s="2"/>
      <c r="P119" s="2"/>
      <c r="Q119" s="2"/>
      <c r="R119" s="2"/>
      <c r="S119" s="2"/>
      <c r="T119" s="2"/>
      <c r="U119" s="2"/>
    </row>
    <row r="120" spans="1:21">
      <c r="A120" s="2"/>
      <c r="B120" s="235" t="s">
        <v>254</v>
      </c>
      <c r="C120" s="254">
        <v>43013341</v>
      </c>
      <c r="D120" s="254">
        <v>580367</v>
      </c>
      <c r="E120" s="254">
        <v>697309</v>
      </c>
      <c r="F120" s="254">
        <v>48170.461000000003</v>
      </c>
      <c r="G120" s="254">
        <v>45268.625999999997</v>
      </c>
      <c r="H120" s="254">
        <v>0</v>
      </c>
      <c r="I120" s="254">
        <v>0</v>
      </c>
      <c r="J120" s="254">
        <v>497</v>
      </c>
      <c r="K120" s="509">
        <v>1335</v>
      </c>
      <c r="L120" s="515"/>
      <c r="M120" s="510">
        <v>0</v>
      </c>
      <c r="N120" s="639" t="s">
        <v>540</v>
      </c>
      <c r="O120" s="2"/>
      <c r="P120" s="2"/>
      <c r="Q120" s="2"/>
      <c r="R120" s="2"/>
      <c r="S120" s="2"/>
      <c r="T120" s="2"/>
      <c r="U120" s="2"/>
    </row>
    <row r="121" spans="1:21">
      <c r="A121" s="2"/>
      <c r="B121" s="235" t="s">
        <v>397</v>
      </c>
      <c r="C121" s="254">
        <v>101998</v>
      </c>
      <c r="D121" s="254">
        <v>726</v>
      </c>
      <c r="E121" s="254">
        <v>3442536</v>
      </c>
      <c r="F121" s="254">
        <v>108.89999999999999</v>
      </c>
      <c r="G121" s="254">
        <v>108.89999999999999</v>
      </c>
      <c r="H121" s="254">
        <v>0</v>
      </c>
      <c r="I121" s="254">
        <v>0</v>
      </c>
      <c r="J121" s="254">
        <v>233</v>
      </c>
      <c r="K121" s="509">
        <v>408408</v>
      </c>
      <c r="L121" s="515"/>
      <c r="M121" s="510">
        <v>0</v>
      </c>
      <c r="N121" s="639" t="s">
        <v>496</v>
      </c>
      <c r="O121" s="2"/>
      <c r="P121" s="2"/>
      <c r="Q121" s="2"/>
      <c r="R121" s="2"/>
      <c r="S121" s="2"/>
      <c r="T121" s="2"/>
      <c r="U121" s="2"/>
    </row>
    <row r="122" spans="1:21">
      <c r="A122" s="2"/>
      <c r="B122" s="235" t="s">
        <v>35</v>
      </c>
      <c r="C122" s="254">
        <v>2646314</v>
      </c>
      <c r="D122" s="254">
        <v>17818</v>
      </c>
      <c r="E122" s="254">
        <v>28844</v>
      </c>
      <c r="F122" s="254">
        <v>35.636000000000003</v>
      </c>
      <c r="G122" s="254">
        <v>71.272000000000006</v>
      </c>
      <c r="H122" s="254">
        <v>0</v>
      </c>
      <c r="I122" s="254">
        <v>0</v>
      </c>
      <c r="J122" s="254">
        <v>1</v>
      </c>
      <c r="K122" s="509">
        <v>13</v>
      </c>
      <c r="L122" s="515"/>
      <c r="M122" s="510">
        <v>0</v>
      </c>
      <c r="N122" s="639" t="s">
        <v>539</v>
      </c>
      <c r="O122" s="2"/>
      <c r="P122" s="2"/>
      <c r="Q122" s="2"/>
      <c r="R122" s="2"/>
      <c r="S122" s="2"/>
      <c r="T122" s="2"/>
      <c r="U122" s="2"/>
    </row>
    <row r="123" spans="1:21">
      <c r="A123" s="2"/>
      <c r="B123" s="235" t="s">
        <v>255</v>
      </c>
      <c r="C123" s="254">
        <v>5496737</v>
      </c>
      <c r="D123" s="254">
        <v>199951</v>
      </c>
      <c r="E123" s="254">
        <v>199951</v>
      </c>
      <c r="F123" s="254">
        <v>8797.844000000001</v>
      </c>
      <c r="G123" s="254">
        <v>6598.3829999999998</v>
      </c>
      <c r="H123" s="254">
        <v>7930</v>
      </c>
      <c r="I123" s="254">
        <v>6300</v>
      </c>
      <c r="J123" s="254">
        <v>0</v>
      </c>
      <c r="K123" s="509">
        <v>0</v>
      </c>
      <c r="L123" s="515"/>
      <c r="M123" s="510">
        <v>0</v>
      </c>
      <c r="N123" s="639" t="s">
        <v>540</v>
      </c>
      <c r="O123" s="2"/>
      <c r="P123" s="2"/>
      <c r="Q123" s="2"/>
      <c r="R123" s="2"/>
      <c r="S123" s="2"/>
      <c r="T123" s="2"/>
      <c r="U123" s="2"/>
    </row>
    <row r="124" spans="1:21">
      <c r="A124" s="2"/>
      <c r="B124" s="235" t="s">
        <v>256</v>
      </c>
      <c r="C124" s="254">
        <v>6586266</v>
      </c>
      <c r="D124" s="254">
        <v>236800</v>
      </c>
      <c r="E124" s="254">
        <v>2368</v>
      </c>
      <c r="F124" s="254">
        <v>181152</v>
      </c>
      <c r="G124" s="254">
        <v>192518.39999999999</v>
      </c>
      <c r="H124" s="254">
        <v>15930</v>
      </c>
      <c r="I124" s="254">
        <v>11940</v>
      </c>
      <c r="J124" s="254">
        <v>0</v>
      </c>
      <c r="K124" s="509">
        <v>0</v>
      </c>
      <c r="L124" s="515"/>
      <c r="M124" s="510">
        <v>0</v>
      </c>
      <c r="N124" s="639" t="s">
        <v>540</v>
      </c>
      <c r="O124" s="2"/>
      <c r="P124" s="2"/>
      <c r="Q124" s="2"/>
      <c r="R124" s="2"/>
      <c r="S124" s="2"/>
      <c r="T124" s="2"/>
      <c r="U124" s="2"/>
    </row>
    <row r="125" spans="1:21">
      <c r="A125" s="2"/>
      <c r="B125" s="235" t="s">
        <v>257</v>
      </c>
      <c r="C125" s="254">
        <v>2191580</v>
      </c>
      <c r="D125" s="254">
        <v>64589</v>
      </c>
      <c r="E125" s="254">
        <v>93011</v>
      </c>
      <c r="F125" s="254">
        <v>32940.39</v>
      </c>
      <c r="G125" s="254">
        <v>34878.06</v>
      </c>
      <c r="H125" s="254">
        <v>170</v>
      </c>
      <c r="I125" s="254">
        <v>160</v>
      </c>
      <c r="J125" s="254">
        <v>4</v>
      </c>
      <c r="K125" s="509">
        <v>4851</v>
      </c>
      <c r="L125" s="515"/>
      <c r="M125" s="510">
        <v>0</v>
      </c>
      <c r="N125" s="639" t="s">
        <v>540</v>
      </c>
      <c r="O125" s="2"/>
      <c r="P125" s="2"/>
      <c r="Q125" s="2"/>
      <c r="R125" s="2"/>
      <c r="S125" s="2"/>
      <c r="T125" s="2"/>
      <c r="U125" s="2"/>
    </row>
    <row r="126" spans="1:21">
      <c r="A126" s="2"/>
      <c r="B126" s="235" t="s">
        <v>152</v>
      </c>
      <c r="C126" s="254">
        <v>4140289</v>
      </c>
      <c r="D126" s="254">
        <v>10400</v>
      </c>
      <c r="E126" s="254">
        <v>29968</v>
      </c>
      <c r="F126" s="254">
        <v>1331.2</v>
      </c>
      <c r="G126" s="254">
        <v>1393.6000000000001</v>
      </c>
      <c r="H126" s="254">
        <v>0</v>
      </c>
      <c r="I126" s="254">
        <v>0</v>
      </c>
      <c r="J126" s="254">
        <v>0</v>
      </c>
      <c r="K126" s="509">
        <v>1</v>
      </c>
      <c r="L126" s="515"/>
      <c r="M126" s="510">
        <v>0</v>
      </c>
      <c r="N126" s="639"/>
      <c r="O126" s="2"/>
      <c r="P126" s="2"/>
      <c r="Q126" s="2"/>
      <c r="R126" s="2"/>
      <c r="S126" s="2"/>
      <c r="T126" s="2"/>
      <c r="U126" s="2"/>
    </row>
    <row r="127" spans="1:21">
      <c r="A127" s="2"/>
      <c r="B127" s="235" t="s">
        <v>258</v>
      </c>
      <c r="C127" s="254">
        <v>3887886</v>
      </c>
      <c r="D127" s="254">
        <v>111369</v>
      </c>
      <c r="E127" s="254">
        <v>361103</v>
      </c>
      <c r="F127" s="254">
        <v>57020.928000000007</v>
      </c>
      <c r="G127" s="254">
        <v>48334.146000000001</v>
      </c>
      <c r="H127" s="254">
        <v>1750</v>
      </c>
      <c r="I127" s="254">
        <v>1750</v>
      </c>
      <c r="J127" s="254">
        <v>0</v>
      </c>
      <c r="K127" s="509">
        <v>252</v>
      </c>
      <c r="L127" s="515"/>
      <c r="M127" s="510">
        <v>0</v>
      </c>
      <c r="N127" s="639" t="s">
        <v>540</v>
      </c>
      <c r="O127" s="2"/>
      <c r="P127" s="2"/>
      <c r="Q127" s="2"/>
      <c r="R127" s="2"/>
      <c r="S127" s="2"/>
      <c r="T127" s="2"/>
      <c r="U127" s="2"/>
    </row>
    <row r="128" spans="1:21">
      <c r="A128" s="2"/>
      <c r="B128" s="235" t="s">
        <v>103</v>
      </c>
      <c r="C128" s="254">
        <v>6733620</v>
      </c>
      <c r="D128" s="254">
        <v>1759540</v>
      </c>
      <c r="E128" s="254">
        <v>2111129</v>
      </c>
      <c r="F128" s="254">
        <v>1759.5400000000002</v>
      </c>
      <c r="G128" s="254">
        <v>1759.5400000000002</v>
      </c>
      <c r="H128" s="254">
        <v>0</v>
      </c>
      <c r="I128" s="254">
        <v>0</v>
      </c>
      <c r="J128" s="254">
        <v>9</v>
      </c>
      <c r="K128" s="509">
        <v>2287</v>
      </c>
      <c r="L128" s="515"/>
      <c r="M128" s="510">
        <v>0</v>
      </c>
      <c r="N128" s="639"/>
      <c r="O128" s="2"/>
      <c r="P128" s="2"/>
      <c r="Q128" s="2"/>
      <c r="R128" s="2"/>
      <c r="S128" s="2"/>
      <c r="T128" s="2"/>
      <c r="U128" s="2"/>
    </row>
    <row r="129" spans="1:21">
      <c r="A129" s="2"/>
      <c r="B129" s="235" t="s">
        <v>208</v>
      </c>
      <c r="C129" s="254">
        <v>3525761</v>
      </c>
      <c r="D129" s="254">
        <v>65300</v>
      </c>
      <c r="E129" s="254">
        <v>72331</v>
      </c>
      <c r="F129" s="254">
        <v>20243</v>
      </c>
      <c r="G129" s="254">
        <v>22724.399999999998</v>
      </c>
      <c r="H129" s="254">
        <v>200</v>
      </c>
      <c r="I129" s="254">
        <v>260</v>
      </c>
      <c r="J129" s="254">
        <v>4</v>
      </c>
      <c r="K129" s="509">
        <v>682</v>
      </c>
      <c r="L129" s="515"/>
      <c r="M129" s="510">
        <v>0</v>
      </c>
      <c r="N129" s="639"/>
      <c r="O129" s="2"/>
      <c r="P129" s="2"/>
      <c r="Q129" s="2"/>
      <c r="R129" s="2"/>
      <c r="S129" s="2"/>
      <c r="T129" s="2"/>
      <c r="U129" s="2"/>
    </row>
    <row r="130" spans="1:21">
      <c r="A130" s="2"/>
      <c r="B130" s="235" t="s">
        <v>39</v>
      </c>
      <c r="C130" s="254">
        <v>509074</v>
      </c>
      <c r="D130" s="254">
        <v>2586</v>
      </c>
      <c r="E130" s="254">
        <v>2586</v>
      </c>
      <c r="F130" s="254">
        <v>855.96600000000001</v>
      </c>
      <c r="G130" s="254">
        <v>866.31</v>
      </c>
      <c r="H130" s="254">
        <v>0</v>
      </c>
      <c r="I130" s="254">
        <v>0</v>
      </c>
      <c r="J130" s="254">
        <v>0</v>
      </c>
      <c r="K130" s="509">
        <v>0</v>
      </c>
      <c r="L130" s="515"/>
      <c r="M130" s="510">
        <v>0</v>
      </c>
      <c r="N130" s="639" t="s">
        <v>539</v>
      </c>
      <c r="O130" s="2"/>
      <c r="P130" s="2"/>
      <c r="Q130" s="2"/>
      <c r="R130" s="2"/>
      <c r="S130" s="2"/>
      <c r="T130" s="2"/>
      <c r="U130" s="2"/>
    </row>
    <row r="131" spans="1:21">
      <c r="A131" s="2"/>
      <c r="B131" s="235" t="s">
        <v>176</v>
      </c>
      <c r="C131" s="254">
        <v>2082370</v>
      </c>
      <c r="D131" s="254">
        <v>25713</v>
      </c>
      <c r="E131" s="254">
        <v>25713</v>
      </c>
      <c r="F131" s="254">
        <v>9308.1059999999998</v>
      </c>
      <c r="G131" s="254">
        <v>10182.348</v>
      </c>
      <c r="H131" s="254">
        <v>0</v>
      </c>
      <c r="I131" s="254">
        <v>0</v>
      </c>
      <c r="J131" s="254">
        <v>0</v>
      </c>
      <c r="K131" s="509">
        <v>0</v>
      </c>
      <c r="L131" s="515"/>
      <c r="M131" s="510">
        <v>0</v>
      </c>
      <c r="N131" s="639"/>
      <c r="O131" s="2"/>
      <c r="P131" s="2"/>
      <c r="Q131" s="2"/>
      <c r="R131" s="2"/>
      <c r="S131" s="2"/>
      <c r="T131" s="2"/>
      <c r="U131" s="2"/>
    </row>
    <row r="132" spans="1:21">
      <c r="A132" s="2"/>
      <c r="B132" s="235" t="s">
        <v>259</v>
      </c>
      <c r="C132" s="254">
        <v>22585517</v>
      </c>
      <c r="D132" s="254">
        <v>587041</v>
      </c>
      <c r="E132" s="236">
        <v>1812300</v>
      </c>
      <c r="F132" s="254">
        <v>137954.63500000001</v>
      </c>
      <c r="G132" s="254">
        <v>125626.77399999999</v>
      </c>
      <c r="H132" s="254">
        <v>33670</v>
      </c>
      <c r="I132" s="254">
        <v>29930</v>
      </c>
      <c r="J132" s="254">
        <v>20</v>
      </c>
      <c r="K132" s="509">
        <v>6094</v>
      </c>
      <c r="L132" s="515"/>
      <c r="M132" s="510">
        <v>0</v>
      </c>
      <c r="N132" s="639" t="s">
        <v>540</v>
      </c>
      <c r="O132" s="2"/>
      <c r="P132" s="2"/>
      <c r="Q132" s="2"/>
      <c r="R132" s="2"/>
      <c r="S132" s="2"/>
      <c r="T132" s="2"/>
      <c r="U132" s="2"/>
    </row>
    <row r="133" spans="1:21">
      <c r="A133" s="2"/>
      <c r="B133" s="235" t="s">
        <v>260</v>
      </c>
      <c r="C133" s="254">
        <v>16323044</v>
      </c>
      <c r="D133" s="254">
        <v>118484</v>
      </c>
      <c r="E133" s="254">
        <v>118484</v>
      </c>
      <c r="F133" s="254">
        <v>48933.891999999993</v>
      </c>
      <c r="G133" s="254">
        <v>39573.655999999995</v>
      </c>
      <c r="H133" s="254">
        <v>17270</v>
      </c>
      <c r="I133" s="254">
        <v>8450</v>
      </c>
      <c r="J133" s="254">
        <v>0</v>
      </c>
      <c r="K133" s="509">
        <v>0</v>
      </c>
      <c r="L133" s="515"/>
      <c r="M133" s="510">
        <v>0</v>
      </c>
      <c r="N133" s="639" t="s">
        <v>540</v>
      </c>
      <c r="O133" s="2"/>
      <c r="P133" s="2"/>
      <c r="Q133" s="2"/>
      <c r="R133" s="2"/>
      <c r="S133" s="2"/>
      <c r="T133" s="2"/>
      <c r="U133" s="2"/>
    </row>
    <row r="134" spans="1:21">
      <c r="A134" s="2"/>
      <c r="B134" s="235" t="s">
        <v>91</v>
      </c>
      <c r="C134" s="254">
        <v>29179952</v>
      </c>
      <c r="D134" s="254">
        <v>329847</v>
      </c>
      <c r="E134" s="254">
        <v>665474</v>
      </c>
      <c r="F134" s="254">
        <v>224625.80699999997</v>
      </c>
      <c r="G134" s="254">
        <v>222976.57199999996</v>
      </c>
      <c r="H134" s="254">
        <v>38200</v>
      </c>
      <c r="I134" s="254">
        <v>50410</v>
      </c>
      <c r="J134" s="254">
        <v>2568</v>
      </c>
      <c r="K134" s="509">
        <v>3512</v>
      </c>
      <c r="L134" s="515"/>
      <c r="M134" s="510">
        <v>0</v>
      </c>
      <c r="N134" s="639"/>
      <c r="O134" s="2"/>
      <c r="P134" s="2"/>
      <c r="Q134" s="2"/>
      <c r="R134" s="2"/>
      <c r="S134" s="2"/>
      <c r="T134" s="2"/>
      <c r="U134" s="2"/>
    </row>
    <row r="135" spans="1:21">
      <c r="A135" s="2"/>
      <c r="B135" s="235" t="s">
        <v>398</v>
      </c>
      <c r="C135" s="254">
        <v>394451</v>
      </c>
      <c r="D135" s="254">
        <v>298</v>
      </c>
      <c r="E135" s="254">
        <v>923622</v>
      </c>
      <c r="F135" s="254">
        <v>9.8339999999999996</v>
      </c>
      <c r="G135" s="254">
        <v>9.8339999999999996</v>
      </c>
      <c r="H135" s="510">
        <v>0</v>
      </c>
      <c r="I135" s="510">
        <v>0</v>
      </c>
      <c r="J135" s="254">
        <v>84371</v>
      </c>
      <c r="K135" s="509">
        <v>608</v>
      </c>
      <c r="L135" s="515"/>
      <c r="M135" s="510">
        <v>0</v>
      </c>
      <c r="N135" s="639" t="s">
        <v>496</v>
      </c>
      <c r="O135" s="2"/>
      <c r="P135" s="2"/>
      <c r="Q135" s="2"/>
      <c r="R135" s="2"/>
      <c r="S135" s="2"/>
      <c r="T135" s="2"/>
      <c r="U135" s="2"/>
    </row>
    <row r="136" spans="1:21">
      <c r="A136" s="2"/>
      <c r="B136" s="235" t="s">
        <v>261</v>
      </c>
      <c r="C136" s="254">
        <v>14533511</v>
      </c>
      <c r="D136" s="254">
        <v>1240192</v>
      </c>
      <c r="E136" s="254">
        <v>1240192</v>
      </c>
      <c r="F136" s="254">
        <v>68210.559999999998</v>
      </c>
      <c r="G136" s="254">
        <v>48367.487999999998</v>
      </c>
      <c r="H136" s="254">
        <v>0</v>
      </c>
      <c r="I136" s="254">
        <v>0</v>
      </c>
      <c r="J136" s="254">
        <v>0</v>
      </c>
      <c r="K136" s="509">
        <v>0</v>
      </c>
      <c r="L136" s="515"/>
      <c r="M136" s="510">
        <v>0</v>
      </c>
      <c r="N136" s="639" t="s">
        <v>540</v>
      </c>
      <c r="O136" s="2"/>
      <c r="P136" s="2"/>
      <c r="Q136" s="2"/>
      <c r="R136" s="2"/>
      <c r="S136" s="2"/>
      <c r="T136" s="2"/>
      <c r="U136" s="2"/>
    </row>
    <row r="137" spans="1:21">
      <c r="A137" s="2"/>
      <c r="B137" s="235" t="s">
        <v>399</v>
      </c>
      <c r="C137" s="254">
        <v>409836</v>
      </c>
      <c r="D137" s="254">
        <v>316</v>
      </c>
      <c r="E137" s="254">
        <v>55139</v>
      </c>
      <c r="F137" s="254">
        <v>3.4760000000000004</v>
      </c>
      <c r="G137" s="254">
        <v>3.4760000000000004</v>
      </c>
      <c r="H137" s="254">
        <v>0</v>
      </c>
      <c r="I137" s="254">
        <v>0</v>
      </c>
      <c r="J137" s="254">
        <v>11</v>
      </c>
      <c r="K137" s="509">
        <v>187</v>
      </c>
      <c r="L137" s="515"/>
      <c r="M137" s="510">
        <v>0</v>
      </c>
      <c r="N137" s="639" t="s">
        <v>496</v>
      </c>
      <c r="O137" s="2"/>
      <c r="P137" s="2"/>
      <c r="Q137" s="2"/>
      <c r="R137" s="2"/>
      <c r="S137" s="2"/>
      <c r="T137" s="2"/>
      <c r="U137" s="2"/>
    </row>
    <row r="138" spans="1:21">
      <c r="A138" s="2"/>
      <c r="B138" s="235" t="s">
        <v>400</v>
      </c>
      <c r="C138" s="254">
        <v>412280</v>
      </c>
      <c r="D138" s="254">
        <v>1100</v>
      </c>
      <c r="E138" s="254">
        <v>1.0000000000000001E-5</v>
      </c>
      <c r="F138" s="254">
        <v>503.79999999999995</v>
      </c>
      <c r="G138" s="254">
        <v>503.79999999999995</v>
      </c>
      <c r="H138" s="254">
        <v>0</v>
      </c>
      <c r="I138" s="254">
        <v>0</v>
      </c>
      <c r="J138" s="254">
        <v>0</v>
      </c>
      <c r="K138" s="509">
        <v>0</v>
      </c>
      <c r="L138" s="515"/>
      <c r="M138" s="510">
        <v>0</v>
      </c>
      <c r="N138" s="639" t="s">
        <v>496</v>
      </c>
      <c r="O138" s="2"/>
      <c r="P138" s="2"/>
      <c r="Q138" s="2"/>
      <c r="R138" s="2"/>
      <c r="S138" s="2"/>
      <c r="T138" s="2"/>
      <c r="U138" s="2"/>
    </row>
    <row r="139" spans="1:21">
      <c r="A139" s="2"/>
      <c r="B139" s="235" t="s">
        <v>262</v>
      </c>
      <c r="C139" s="254">
        <v>3359185</v>
      </c>
      <c r="D139" s="254">
        <v>1025520</v>
      </c>
      <c r="E139" s="254">
        <v>1190858</v>
      </c>
      <c r="F139" s="254">
        <v>4102.0800000000008</v>
      </c>
      <c r="G139" s="254">
        <v>2051.0400000000004</v>
      </c>
      <c r="H139" s="254">
        <v>0</v>
      </c>
      <c r="I139" s="254">
        <v>0</v>
      </c>
      <c r="J139" s="254">
        <v>6475</v>
      </c>
      <c r="K139" s="509">
        <v>6488</v>
      </c>
      <c r="L139" s="515"/>
      <c r="M139" s="510">
        <v>0</v>
      </c>
      <c r="N139" s="639" t="s">
        <v>540</v>
      </c>
      <c r="O139" s="2"/>
      <c r="P139" s="2"/>
      <c r="Q139" s="2"/>
      <c r="R139" s="2"/>
      <c r="S139" s="2"/>
      <c r="T139" s="2"/>
      <c r="U139" s="2"/>
    </row>
    <row r="140" spans="1:21">
      <c r="A140" s="2"/>
      <c r="B140" s="235" t="s">
        <v>148</v>
      </c>
      <c r="C140" s="254">
        <v>1313095</v>
      </c>
      <c r="D140" s="254">
        <v>2040</v>
      </c>
      <c r="E140" s="254">
        <v>1287037</v>
      </c>
      <c r="F140" s="254">
        <v>416.15999999999997</v>
      </c>
      <c r="G140" s="254">
        <v>391.67999999999995</v>
      </c>
      <c r="H140" s="254">
        <v>0</v>
      </c>
      <c r="I140" s="254">
        <v>0</v>
      </c>
      <c r="J140" s="254">
        <v>6</v>
      </c>
      <c r="K140" s="509">
        <v>50</v>
      </c>
      <c r="L140" s="515"/>
      <c r="M140" s="510">
        <v>0</v>
      </c>
      <c r="N140" s="639"/>
      <c r="O140" s="2"/>
      <c r="P140" s="2"/>
      <c r="Q140" s="2"/>
      <c r="R140" s="2"/>
      <c r="S140" s="2"/>
      <c r="T140" s="2"/>
      <c r="U140" s="2"/>
    </row>
    <row r="141" spans="1:21">
      <c r="A141" s="2"/>
      <c r="B141" s="235" t="s">
        <v>150</v>
      </c>
      <c r="C141" s="254">
        <v>114975406</v>
      </c>
      <c r="D141" s="254">
        <v>1964375</v>
      </c>
      <c r="E141" s="254">
        <v>5141968</v>
      </c>
      <c r="F141" s="254">
        <v>705210.625</v>
      </c>
      <c r="G141" s="254">
        <v>667887.5</v>
      </c>
      <c r="H141" s="254">
        <v>394430</v>
      </c>
      <c r="I141" s="254">
        <v>330560</v>
      </c>
      <c r="J141" s="254">
        <v>4738</v>
      </c>
      <c r="K141" s="509">
        <v>62226</v>
      </c>
      <c r="L141" s="515"/>
      <c r="M141" s="510">
        <v>0</v>
      </c>
      <c r="N141" s="639"/>
      <c r="O141" s="2"/>
      <c r="P141" s="2"/>
      <c r="Q141" s="2"/>
      <c r="R141" s="2"/>
      <c r="S141" s="2"/>
      <c r="T141" s="2"/>
      <c r="U141" s="2"/>
    </row>
    <row r="142" spans="1:21">
      <c r="A142" s="2"/>
      <c r="B142" s="235" t="s">
        <v>263</v>
      </c>
      <c r="C142" s="254">
        <v>3656843</v>
      </c>
      <c r="D142" s="254">
        <v>33851</v>
      </c>
      <c r="E142" s="254">
        <v>33846</v>
      </c>
      <c r="F142" s="254">
        <v>3283.5469999999996</v>
      </c>
      <c r="G142" s="254">
        <v>4197.5240000000003</v>
      </c>
      <c r="H142" s="254">
        <v>0</v>
      </c>
      <c r="I142" s="254">
        <v>0</v>
      </c>
      <c r="J142" s="254">
        <v>0</v>
      </c>
      <c r="K142" s="509">
        <v>0</v>
      </c>
      <c r="L142" s="515"/>
      <c r="M142" s="510">
        <v>0</v>
      </c>
      <c r="N142" s="639" t="s">
        <v>540</v>
      </c>
      <c r="O142" s="2"/>
      <c r="P142" s="2"/>
      <c r="Q142" s="2"/>
      <c r="R142" s="2"/>
      <c r="S142" s="2"/>
      <c r="T142" s="2"/>
      <c r="U142" s="2"/>
    </row>
    <row r="143" spans="1:21">
      <c r="A143" s="2"/>
      <c r="B143" s="235" t="s">
        <v>130</v>
      </c>
      <c r="C143" s="254">
        <v>3179997</v>
      </c>
      <c r="D143" s="254">
        <v>1564100</v>
      </c>
      <c r="E143" s="254">
        <v>1564100</v>
      </c>
      <c r="F143" s="254">
        <v>126692.09999999999</v>
      </c>
      <c r="G143" s="254">
        <v>126692.09999999999</v>
      </c>
      <c r="H143" s="254">
        <v>125340</v>
      </c>
      <c r="I143" s="254">
        <v>125520</v>
      </c>
      <c r="J143" s="254">
        <v>0</v>
      </c>
      <c r="K143" s="509">
        <v>0</v>
      </c>
      <c r="L143" s="515"/>
      <c r="M143" s="510">
        <v>0</v>
      </c>
      <c r="N143" s="639"/>
      <c r="O143" s="2"/>
      <c r="P143" s="2"/>
      <c r="Q143" s="2"/>
      <c r="R143" s="2"/>
      <c r="S143" s="2"/>
      <c r="T143" s="2"/>
      <c r="U143" s="2"/>
    </row>
    <row r="144" spans="1:21">
      <c r="A144" s="2"/>
      <c r="B144" s="235" t="s">
        <v>170</v>
      </c>
      <c r="C144" s="254">
        <v>657394</v>
      </c>
      <c r="D144" s="254">
        <v>13938</v>
      </c>
      <c r="E144" s="254">
        <v>21557</v>
      </c>
      <c r="F144" s="254">
        <v>6481.17</v>
      </c>
      <c r="G144" s="254">
        <v>8571.869999999999</v>
      </c>
      <c r="H144" s="254">
        <v>1090</v>
      </c>
      <c r="I144" s="254">
        <v>1090</v>
      </c>
      <c r="J144" s="254">
        <v>0</v>
      </c>
      <c r="K144" s="509">
        <v>0</v>
      </c>
      <c r="L144" s="515"/>
      <c r="M144" s="510">
        <v>0</v>
      </c>
      <c r="N144" s="639"/>
      <c r="O144" s="2"/>
      <c r="P144" s="2"/>
      <c r="Q144" s="2"/>
      <c r="R144" s="2"/>
      <c r="S144" s="2"/>
      <c r="T144" s="2"/>
      <c r="U144" s="2"/>
    </row>
    <row r="145" spans="1:21">
      <c r="A145" s="2"/>
      <c r="B145" s="235" t="s">
        <v>216</v>
      </c>
      <c r="C145" s="254">
        <v>32309239</v>
      </c>
      <c r="D145" s="254">
        <v>446550</v>
      </c>
      <c r="E145" s="254">
        <v>721127</v>
      </c>
      <c r="F145" s="254">
        <v>49567.049999999996</v>
      </c>
      <c r="G145" s="254">
        <v>56265.299999999996</v>
      </c>
      <c r="H145" s="254">
        <v>0</v>
      </c>
      <c r="I145" s="254">
        <v>0</v>
      </c>
      <c r="J145" s="254">
        <v>10</v>
      </c>
      <c r="K145" s="509">
        <v>502</v>
      </c>
      <c r="L145" s="515"/>
      <c r="M145" s="510">
        <v>0</v>
      </c>
      <c r="N145" s="639"/>
      <c r="O145" s="2"/>
      <c r="P145" s="2"/>
      <c r="Q145" s="2"/>
      <c r="R145" s="2"/>
      <c r="S145" s="2"/>
      <c r="T145" s="2"/>
      <c r="U145" s="2"/>
    </row>
    <row r="146" spans="1:21">
      <c r="A146" s="2"/>
      <c r="B146" s="235" t="s">
        <v>264</v>
      </c>
      <c r="C146" s="254">
        <v>23515934</v>
      </c>
      <c r="D146" s="254">
        <v>801590</v>
      </c>
      <c r="E146" s="254">
        <v>1380576</v>
      </c>
      <c r="F146" s="254">
        <v>442477.68</v>
      </c>
      <c r="G146" s="254">
        <v>386366.38</v>
      </c>
      <c r="H146" s="254">
        <v>0</v>
      </c>
      <c r="I146" s="254">
        <v>0</v>
      </c>
      <c r="J146" s="254">
        <v>1264</v>
      </c>
      <c r="K146" s="509">
        <v>12672</v>
      </c>
      <c r="L146" s="515"/>
      <c r="M146" s="510">
        <v>0</v>
      </c>
      <c r="N146" s="639" t="s">
        <v>540</v>
      </c>
      <c r="O146" s="2"/>
      <c r="P146" s="2"/>
      <c r="Q146" s="2"/>
      <c r="R146" s="2"/>
      <c r="S146" s="2"/>
      <c r="T146" s="2"/>
      <c r="U146" s="2"/>
    </row>
    <row r="147" spans="1:21">
      <c r="A147" s="2"/>
      <c r="B147" s="235" t="s">
        <v>401</v>
      </c>
      <c r="C147" s="254">
        <v>54584650</v>
      </c>
      <c r="D147" s="254">
        <v>676578</v>
      </c>
      <c r="E147" s="254">
        <v>1209353</v>
      </c>
      <c r="F147" s="254">
        <v>403240.48800000001</v>
      </c>
      <c r="G147" s="254">
        <v>299047.47600000002</v>
      </c>
      <c r="H147" s="254">
        <v>31920</v>
      </c>
      <c r="I147" s="254">
        <v>31920</v>
      </c>
      <c r="J147" s="254">
        <v>252</v>
      </c>
      <c r="K147" s="509">
        <v>324</v>
      </c>
      <c r="L147" s="515"/>
      <c r="M147" s="510">
        <v>0</v>
      </c>
      <c r="N147" s="639" t="s">
        <v>496</v>
      </c>
      <c r="O147" s="2"/>
      <c r="P147" s="2"/>
      <c r="Q147" s="2"/>
      <c r="R147" s="2"/>
      <c r="S147" s="2"/>
      <c r="T147" s="2"/>
      <c r="U147" s="2"/>
    </row>
    <row r="148" spans="1:21">
      <c r="A148" s="2"/>
      <c r="B148" s="235" t="s">
        <v>265</v>
      </c>
      <c r="C148" s="254">
        <v>2165828</v>
      </c>
      <c r="D148" s="254">
        <v>824292</v>
      </c>
      <c r="E148" s="254">
        <v>1388864</v>
      </c>
      <c r="F148" s="254">
        <v>87374.952000000005</v>
      </c>
      <c r="G148" s="254">
        <v>69240.528000000006</v>
      </c>
      <c r="H148" s="254">
        <v>0</v>
      </c>
      <c r="I148" s="254">
        <v>0</v>
      </c>
      <c r="J148" s="254">
        <v>162</v>
      </c>
      <c r="K148" s="509">
        <v>9637</v>
      </c>
      <c r="L148" s="515"/>
      <c r="M148" s="510">
        <v>0</v>
      </c>
      <c r="N148" s="639" t="s">
        <v>540</v>
      </c>
      <c r="O148" s="2"/>
      <c r="P148" s="2"/>
      <c r="Q148" s="2"/>
      <c r="R148" s="2"/>
      <c r="S148" s="2"/>
      <c r="T148" s="2"/>
      <c r="U148" s="2"/>
    </row>
    <row r="149" spans="1:21">
      <c r="A149" s="2"/>
      <c r="B149" s="235" t="s">
        <v>266</v>
      </c>
      <c r="C149" s="254">
        <v>29890686</v>
      </c>
      <c r="D149" s="254">
        <v>147181</v>
      </c>
      <c r="E149" s="254">
        <v>147181</v>
      </c>
      <c r="F149" s="254">
        <v>49599.997000000003</v>
      </c>
      <c r="G149" s="254">
        <v>37383.973999999995</v>
      </c>
      <c r="H149" s="254">
        <v>5480</v>
      </c>
      <c r="I149" s="254">
        <v>5260</v>
      </c>
      <c r="J149" s="254">
        <v>0</v>
      </c>
      <c r="K149" s="509">
        <v>0</v>
      </c>
      <c r="L149" s="515"/>
      <c r="M149" s="510">
        <v>0</v>
      </c>
      <c r="N149" s="639" t="s">
        <v>540</v>
      </c>
      <c r="O149" s="2"/>
      <c r="P149" s="2"/>
      <c r="Q149" s="2"/>
      <c r="R149" s="2"/>
      <c r="S149" s="2"/>
      <c r="T149" s="2"/>
      <c r="U149" s="2"/>
    </row>
    <row r="150" spans="1:21">
      <c r="A150" s="2"/>
      <c r="B150" s="235" t="s">
        <v>65</v>
      </c>
      <c r="C150" s="254">
        <v>16730632</v>
      </c>
      <c r="D150" s="254">
        <v>41543</v>
      </c>
      <c r="E150" s="254">
        <v>192345</v>
      </c>
      <c r="F150" s="254">
        <v>4237.3859999999995</v>
      </c>
      <c r="G150" s="254">
        <v>4611.2730000000001</v>
      </c>
      <c r="H150" s="254">
        <v>0</v>
      </c>
      <c r="I150" s="254">
        <v>0</v>
      </c>
      <c r="J150" s="254">
        <v>2937</v>
      </c>
      <c r="K150" s="509">
        <v>13894</v>
      </c>
      <c r="L150" s="515"/>
      <c r="M150" s="510">
        <v>0</v>
      </c>
      <c r="N150" s="639"/>
      <c r="O150" s="2"/>
      <c r="P150" s="2"/>
      <c r="Q150" s="2"/>
      <c r="R150" s="2"/>
      <c r="S150" s="2"/>
      <c r="T150" s="2"/>
      <c r="U150" s="2"/>
    </row>
    <row r="151" spans="1:21">
      <c r="A151" s="2"/>
      <c r="B151" s="235" t="s">
        <v>402</v>
      </c>
      <c r="C151" s="254">
        <v>232310</v>
      </c>
      <c r="D151" s="254">
        <v>800</v>
      </c>
      <c r="E151" s="254">
        <v>1.0000000000000001E-5</v>
      </c>
      <c r="F151" s="254">
        <v>12</v>
      </c>
      <c r="G151" s="254">
        <v>12</v>
      </c>
      <c r="H151" s="510">
        <v>0</v>
      </c>
      <c r="I151" s="510">
        <v>0</v>
      </c>
      <c r="J151" s="254">
        <v>0</v>
      </c>
      <c r="K151" s="509">
        <v>0</v>
      </c>
      <c r="L151" s="515"/>
      <c r="M151" s="510">
        <v>0</v>
      </c>
      <c r="N151" s="639" t="s">
        <v>496</v>
      </c>
      <c r="O151" s="2"/>
      <c r="P151" s="2"/>
      <c r="Q151" s="2"/>
      <c r="R151" s="2"/>
      <c r="S151" s="2"/>
      <c r="T151" s="2"/>
      <c r="U151" s="2"/>
    </row>
    <row r="152" spans="1:21">
      <c r="A152" s="2"/>
      <c r="B152" s="235" t="s">
        <v>403</v>
      </c>
      <c r="C152" s="254">
        <v>260166</v>
      </c>
      <c r="D152" s="254">
        <v>19060</v>
      </c>
      <c r="E152" s="254">
        <v>1.0000000000000001E-5</v>
      </c>
      <c r="F152" s="254">
        <v>8748.5399999999991</v>
      </c>
      <c r="G152" s="254">
        <v>8748.5399999999991</v>
      </c>
      <c r="H152" s="254">
        <v>4310</v>
      </c>
      <c r="I152" s="254">
        <v>4310</v>
      </c>
      <c r="J152" s="254">
        <v>0</v>
      </c>
      <c r="K152" s="509">
        <v>0</v>
      </c>
      <c r="L152" s="515"/>
      <c r="M152" s="510">
        <v>0</v>
      </c>
      <c r="N152" s="639" t="s">
        <v>496</v>
      </c>
      <c r="O152" s="2"/>
      <c r="P152" s="2"/>
      <c r="Q152" s="2"/>
      <c r="R152" s="2"/>
      <c r="S152" s="2"/>
      <c r="T152" s="2"/>
      <c r="U152" s="2"/>
    </row>
    <row r="153" spans="1:21">
      <c r="A153" s="2"/>
      <c r="B153" s="235" t="s">
        <v>81</v>
      </c>
      <c r="C153" s="254">
        <v>4327944</v>
      </c>
      <c r="D153" s="254">
        <v>270467</v>
      </c>
      <c r="E153" s="254">
        <v>6953478</v>
      </c>
      <c r="F153" s="254">
        <v>99261.38900000001</v>
      </c>
      <c r="G153" s="254">
        <v>104400.262</v>
      </c>
      <c r="H153" s="254">
        <v>21440</v>
      </c>
      <c r="I153" s="254">
        <v>21600</v>
      </c>
      <c r="J153" s="254">
        <v>276631</v>
      </c>
      <c r="K153" s="509">
        <v>1221395</v>
      </c>
      <c r="L153" s="515"/>
      <c r="M153" s="510">
        <v>0</v>
      </c>
      <c r="N153" s="639"/>
      <c r="O153" s="2"/>
      <c r="P153" s="2"/>
      <c r="Q153" s="2"/>
      <c r="R153" s="2"/>
      <c r="S153" s="2"/>
      <c r="T153" s="2"/>
      <c r="U153" s="2"/>
    </row>
    <row r="154" spans="1:21">
      <c r="A154" s="2"/>
      <c r="B154" s="235" t="s">
        <v>267</v>
      </c>
      <c r="C154" s="254">
        <v>5727707</v>
      </c>
      <c r="D154" s="254">
        <v>120340</v>
      </c>
      <c r="E154" s="254">
        <v>254254</v>
      </c>
      <c r="F154" s="254">
        <v>45127.5</v>
      </c>
      <c r="G154" s="254">
        <v>31168.06</v>
      </c>
      <c r="H154" s="254">
        <v>12340</v>
      </c>
      <c r="I154" s="254">
        <v>12340</v>
      </c>
      <c r="J154" s="254">
        <v>227</v>
      </c>
      <c r="K154" s="509">
        <v>15245</v>
      </c>
      <c r="L154" s="515"/>
      <c r="M154" s="510">
        <v>0</v>
      </c>
      <c r="N154" s="639" t="s">
        <v>540</v>
      </c>
      <c r="O154" s="2"/>
      <c r="P154" s="2"/>
      <c r="Q154" s="2"/>
      <c r="R154" s="2"/>
      <c r="S154" s="2"/>
      <c r="T154" s="2"/>
      <c r="U154" s="2"/>
    </row>
    <row r="155" spans="1:21">
      <c r="A155" s="2"/>
      <c r="B155" s="235" t="s">
        <v>268</v>
      </c>
      <c r="C155" s="254">
        <v>17078839</v>
      </c>
      <c r="D155" s="254">
        <v>1267000</v>
      </c>
      <c r="E155" s="254">
        <v>1267000</v>
      </c>
      <c r="F155" s="254">
        <v>19005</v>
      </c>
      <c r="G155" s="254">
        <v>11403</v>
      </c>
      <c r="H155" s="254">
        <v>2200</v>
      </c>
      <c r="I155" s="254">
        <v>2200</v>
      </c>
      <c r="J155" s="254">
        <v>0</v>
      </c>
      <c r="K155" s="509">
        <v>0</v>
      </c>
      <c r="L155" s="515"/>
      <c r="M155" s="510">
        <v>0</v>
      </c>
      <c r="N155" s="639" t="s">
        <v>540</v>
      </c>
      <c r="O155" s="2"/>
      <c r="P155" s="2"/>
      <c r="Q155" s="2"/>
      <c r="R155" s="2"/>
      <c r="S155" s="2"/>
      <c r="T155" s="2"/>
      <c r="U155" s="2"/>
    </row>
    <row r="156" spans="1:21">
      <c r="A156" s="2"/>
      <c r="B156" s="235" t="s">
        <v>269</v>
      </c>
      <c r="C156" s="254">
        <v>170123740</v>
      </c>
      <c r="D156" s="254">
        <v>923768</v>
      </c>
      <c r="E156" s="254">
        <v>1141081</v>
      </c>
      <c r="F156" s="254">
        <v>174592.152</v>
      </c>
      <c r="G156" s="254">
        <v>71130.135999999999</v>
      </c>
      <c r="H156" s="254">
        <v>15560</v>
      </c>
      <c r="I156" s="254">
        <v>200</v>
      </c>
      <c r="J156" s="254">
        <v>31</v>
      </c>
      <c r="K156" s="509">
        <v>33</v>
      </c>
      <c r="L156" s="515"/>
      <c r="M156" s="510">
        <v>0</v>
      </c>
      <c r="N156" s="639" t="s">
        <v>540</v>
      </c>
      <c r="O156" s="2"/>
      <c r="P156" s="2"/>
      <c r="Q156" s="2"/>
      <c r="R156" s="2"/>
      <c r="S156" s="2"/>
      <c r="T156" s="2"/>
      <c r="U156" s="2"/>
    </row>
    <row r="157" spans="1:21">
      <c r="A157" s="2"/>
      <c r="B157" s="235" t="s">
        <v>404</v>
      </c>
      <c r="C157" s="254">
        <v>24589122</v>
      </c>
      <c r="D157" s="254">
        <v>120538</v>
      </c>
      <c r="E157" s="254">
        <v>253364</v>
      </c>
      <c r="F157" s="254">
        <v>82086.377999999997</v>
      </c>
      <c r="G157" s="254">
        <v>50384.883999999998</v>
      </c>
      <c r="H157" s="236">
        <v>11290</v>
      </c>
      <c r="I157" s="236">
        <v>7010</v>
      </c>
      <c r="J157" s="254">
        <v>26</v>
      </c>
      <c r="K157" s="509">
        <v>26</v>
      </c>
      <c r="L157" s="515"/>
      <c r="M157" s="510">
        <v>0</v>
      </c>
      <c r="N157" s="639" t="s">
        <v>496</v>
      </c>
      <c r="O157" s="2"/>
      <c r="P157" s="2"/>
      <c r="Q157" s="2"/>
      <c r="R157" s="2"/>
      <c r="S157" s="2"/>
      <c r="T157" s="2"/>
      <c r="U157" s="2"/>
    </row>
    <row r="158" spans="1:21">
      <c r="A158" s="2"/>
      <c r="B158" s="235" t="s">
        <v>55</v>
      </c>
      <c r="C158" s="254">
        <v>4707270</v>
      </c>
      <c r="D158" s="254">
        <v>386224</v>
      </c>
      <c r="E158" s="254">
        <v>2770404</v>
      </c>
      <c r="F158" s="254">
        <v>154103.37599999999</v>
      </c>
      <c r="G158" s="254">
        <v>153717.15199999997</v>
      </c>
      <c r="H158" s="254">
        <v>1600</v>
      </c>
      <c r="I158" s="254">
        <v>1600</v>
      </c>
      <c r="J158" s="254">
        <v>71793</v>
      </c>
      <c r="K158" s="509">
        <v>87120</v>
      </c>
      <c r="L158" s="515"/>
      <c r="M158" s="510">
        <v>0</v>
      </c>
      <c r="N158" s="639" t="s">
        <v>538</v>
      </c>
      <c r="O158" s="2"/>
      <c r="P158" s="2"/>
      <c r="Q158" s="2"/>
      <c r="R158" s="2"/>
      <c r="S158" s="2"/>
      <c r="T158" s="2"/>
      <c r="U158" s="2"/>
    </row>
    <row r="159" spans="1:21">
      <c r="A159" s="2"/>
      <c r="B159" s="235" t="s">
        <v>405</v>
      </c>
      <c r="C159" s="254">
        <v>4332801</v>
      </c>
      <c r="D159" s="510">
        <v>1.0000000000000001E-5</v>
      </c>
      <c r="E159" s="236">
        <v>6276</v>
      </c>
      <c r="F159" s="510">
        <v>1.5000000000000002E-7</v>
      </c>
      <c r="G159" s="510">
        <v>1.5000000000000002E-7</v>
      </c>
      <c r="H159" s="510">
        <v>0</v>
      </c>
      <c r="I159" s="510">
        <v>0</v>
      </c>
      <c r="J159" s="254">
        <v>0</v>
      </c>
      <c r="K159" s="509">
        <v>0</v>
      </c>
      <c r="L159" s="515"/>
      <c r="M159" s="510">
        <v>0</v>
      </c>
      <c r="N159" s="639" t="s">
        <v>496</v>
      </c>
      <c r="O159" s="2"/>
      <c r="P159" s="2"/>
      <c r="Q159" s="2"/>
      <c r="R159" s="2"/>
      <c r="S159" s="2"/>
      <c r="T159" s="2"/>
      <c r="U159" s="2"/>
    </row>
    <row r="160" spans="1:21">
      <c r="A160" s="2"/>
      <c r="B160" s="235" t="s">
        <v>45</v>
      </c>
      <c r="C160" s="254">
        <v>3090150</v>
      </c>
      <c r="D160" s="254">
        <v>309500</v>
      </c>
      <c r="E160" s="254">
        <v>84268</v>
      </c>
      <c r="F160" s="254">
        <v>309.5</v>
      </c>
      <c r="G160" s="254">
        <v>309.5</v>
      </c>
      <c r="H160" s="254">
        <v>0</v>
      </c>
      <c r="I160" s="254">
        <v>0</v>
      </c>
      <c r="J160" s="254">
        <v>0</v>
      </c>
      <c r="K160" s="509">
        <v>686</v>
      </c>
      <c r="L160" s="515"/>
      <c r="M160" s="510">
        <v>0</v>
      </c>
      <c r="N160" s="639" t="s">
        <v>539</v>
      </c>
      <c r="O160" s="2"/>
      <c r="P160" s="2"/>
      <c r="Q160" s="2"/>
      <c r="R160" s="2"/>
      <c r="S160" s="2"/>
      <c r="T160" s="2"/>
      <c r="U160" s="2"/>
    </row>
    <row r="161" spans="1:21">
      <c r="A161" s="2"/>
      <c r="B161" s="235" t="s">
        <v>270</v>
      </c>
      <c r="C161" s="254">
        <v>190291129</v>
      </c>
      <c r="D161" s="254">
        <v>796095</v>
      </c>
      <c r="E161" s="254">
        <v>1117911</v>
      </c>
      <c r="F161" s="254">
        <v>26271.134999999998</v>
      </c>
      <c r="G161" s="254">
        <v>15125.804999999998</v>
      </c>
      <c r="H161" s="254">
        <v>0</v>
      </c>
      <c r="I161" s="254">
        <v>0</v>
      </c>
      <c r="J161" s="254">
        <v>578</v>
      </c>
      <c r="K161" s="509">
        <v>1768</v>
      </c>
      <c r="L161" s="515"/>
      <c r="M161" s="510">
        <v>0</v>
      </c>
      <c r="N161" s="639" t="s">
        <v>540</v>
      </c>
      <c r="O161" s="2"/>
      <c r="P161" s="2"/>
      <c r="Q161" s="2"/>
      <c r="R161" s="2"/>
      <c r="S161" s="2"/>
      <c r="T161" s="2"/>
      <c r="U161" s="2"/>
    </row>
    <row r="162" spans="1:21">
      <c r="A162" s="2"/>
      <c r="B162" s="235" t="s">
        <v>164</v>
      </c>
      <c r="C162" s="254">
        <v>3510045</v>
      </c>
      <c r="D162" s="254">
        <v>75517</v>
      </c>
      <c r="E162" s="254">
        <v>411163</v>
      </c>
      <c r="F162" s="254">
        <v>51200.525999999998</v>
      </c>
      <c r="G162" s="254">
        <v>46896.057000000001</v>
      </c>
      <c r="H162" s="254">
        <v>0</v>
      </c>
      <c r="I162" s="254">
        <v>0</v>
      </c>
      <c r="J162" s="254">
        <v>2748</v>
      </c>
      <c r="K162" s="509">
        <v>5530</v>
      </c>
      <c r="L162" s="515"/>
      <c r="M162" s="510">
        <v>0</v>
      </c>
      <c r="N162" s="639"/>
      <c r="O162" s="2"/>
      <c r="P162" s="2"/>
      <c r="Q162" s="2"/>
      <c r="R162" s="2"/>
      <c r="S162" s="2"/>
      <c r="T162" s="2"/>
      <c r="U162" s="2"/>
    </row>
    <row r="163" spans="1:21">
      <c r="A163" s="2"/>
      <c r="B163" s="235" t="s">
        <v>224</v>
      </c>
      <c r="C163" s="254">
        <v>6310129</v>
      </c>
      <c r="D163" s="254">
        <v>462840</v>
      </c>
      <c r="E163" s="254">
        <v>2865128</v>
      </c>
      <c r="F163" s="254">
        <v>343890.11999999994</v>
      </c>
      <c r="G163" s="254">
        <v>335559</v>
      </c>
      <c r="H163" s="254">
        <v>313290</v>
      </c>
      <c r="I163" s="254">
        <v>175990</v>
      </c>
      <c r="J163" s="254">
        <v>4202</v>
      </c>
      <c r="K163" s="509">
        <v>4274</v>
      </c>
      <c r="L163" s="515"/>
      <c r="M163" s="510">
        <v>0</v>
      </c>
      <c r="N163" s="639"/>
      <c r="O163" s="2"/>
      <c r="P163" s="2"/>
      <c r="Q163" s="2"/>
      <c r="R163" s="2"/>
      <c r="S163" s="2"/>
      <c r="T163" s="2"/>
      <c r="U163" s="2"/>
    </row>
    <row r="164" spans="1:21">
      <c r="A164" s="2"/>
      <c r="B164" s="235" t="s">
        <v>271</v>
      </c>
      <c r="C164" s="254">
        <v>6541591</v>
      </c>
      <c r="D164" s="254">
        <v>406752</v>
      </c>
      <c r="E164" s="254">
        <v>406752</v>
      </c>
      <c r="F164" s="254">
        <v>216798.81599999999</v>
      </c>
      <c r="G164" s="254">
        <v>157006.272</v>
      </c>
      <c r="H164" s="254">
        <v>18500</v>
      </c>
      <c r="I164" s="254">
        <v>18840</v>
      </c>
      <c r="J164" s="254">
        <v>0</v>
      </c>
      <c r="K164" s="509">
        <v>0</v>
      </c>
      <c r="L164" s="515"/>
      <c r="M164" s="510">
        <v>0</v>
      </c>
      <c r="N164" s="639" t="s">
        <v>540</v>
      </c>
      <c r="O164" s="2"/>
      <c r="P164" s="2"/>
      <c r="Q164" s="2"/>
      <c r="R164" s="2"/>
      <c r="S164" s="2"/>
      <c r="T164" s="2"/>
      <c r="U164" s="2"/>
    </row>
    <row r="165" spans="1:21">
      <c r="A165" s="2"/>
      <c r="B165" s="235" t="s">
        <v>202</v>
      </c>
      <c r="C165" s="254">
        <v>29549517</v>
      </c>
      <c r="D165" s="254">
        <v>1285216</v>
      </c>
      <c r="E165" s="254">
        <v>2101131</v>
      </c>
      <c r="F165" s="254">
        <v>782696.54399999999</v>
      </c>
      <c r="G165" s="254">
        <v>742854.848</v>
      </c>
      <c r="H165" s="254">
        <v>696320</v>
      </c>
      <c r="I165" s="254">
        <v>657900</v>
      </c>
      <c r="J165" s="254">
        <v>2198</v>
      </c>
      <c r="K165" s="509">
        <v>4935</v>
      </c>
      <c r="L165" s="515"/>
      <c r="M165" s="510">
        <v>0</v>
      </c>
      <c r="N165" s="639"/>
      <c r="O165" s="2"/>
      <c r="P165" s="2"/>
      <c r="Q165" s="2"/>
      <c r="R165" s="2"/>
      <c r="S165" s="2"/>
      <c r="T165" s="2"/>
      <c r="U165" s="2"/>
    </row>
    <row r="166" spans="1:21">
      <c r="A166" s="2"/>
      <c r="B166" s="235" t="s">
        <v>272</v>
      </c>
      <c r="C166" s="254">
        <v>103775002</v>
      </c>
      <c r="D166" s="254">
        <v>300000</v>
      </c>
      <c r="E166" s="254">
        <v>1890780</v>
      </c>
      <c r="F166" s="254">
        <v>66000</v>
      </c>
      <c r="G166" s="254">
        <v>81000</v>
      </c>
      <c r="H166" s="254">
        <v>8610</v>
      </c>
      <c r="I166" s="254">
        <v>8610</v>
      </c>
      <c r="J166" s="254">
        <v>2064</v>
      </c>
      <c r="K166" s="509">
        <v>19104</v>
      </c>
      <c r="L166" s="515"/>
      <c r="M166" s="510">
        <v>0</v>
      </c>
      <c r="N166" s="639" t="s">
        <v>540</v>
      </c>
      <c r="O166" s="2"/>
      <c r="P166" s="2"/>
      <c r="Q166" s="2"/>
      <c r="R166" s="2"/>
      <c r="S166" s="2"/>
      <c r="T166" s="2"/>
      <c r="U166" s="2"/>
    </row>
    <row r="167" spans="1:21">
      <c r="A167" s="2"/>
      <c r="B167" s="235" t="s">
        <v>128</v>
      </c>
      <c r="C167" s="254">
        <v>38415284</v>
      </c>
      <c r="D167" s="254">
        <v>312685</v>
      </c>
      <c r="E167" s="254">
        <v>342482</v>
      </c>
      <c r="F167" s="254">
        <v>91304.01999999999</v>
      </c>
      <c r="G167" s="254">
        <v>96306.98</v>
      </c>
      <c r="H167" s="254">
        <v>300</v>
      </c>
      <c r="I167" s="254">
        <v>590</v>
      </c>
      <c r="J167" s="254">
        <v>148</v>
      </c>
      <c r="K167" s="509">
        <v>7225</v>
      </c>
      <c r="L167" s="515"/>
      <c r="M167" s="510">
        <v>0</v>
      </c>
      <c r="N167" s="639"/>
      <c r="O167" s="2"/>
      <c r="P167" s="2"/>
      <c r="Q167" s="2"/>
      <c r="R167" s="2"/>
      <c r="S167" s="2"/>
      <c r="T167" s="2"/>
      <c r="U167" s="2"/>
    </row>
    <row r="168" spans="1:21">
      <c r="A168" s="2"/>
      <c r="B168" s="235" t="s">
        <v>113</v>
      </c>
      <c r="C168" s="254">
        <v>10781459</v>
      </c>
      <c r="D168" s="254">
        <v>92090</v>
      </c>
      <c r="E168" s="254">
        <v>3969498</v>
      </c>
      <c r="F168" s="254">
        <v>34533.75</v>
      </c>
      <c r="G168" s="254">
        <v>32507.769999999997</v>
      </c>
      <c r="H168" s="254">
        <v>240</v>
      </c>
      <c r="I168" s="254">
        <v>240</v>
      </c>
      <c r="J168" s="254">
        <v>2768</v>
      </c>
      <c r="K168" s="509">
        <v>13973</v>
      </c>
      <c r="L168" s="515"/>
      <c r="M168" s="510">
        <v>0</v>
      </c>
      <c r="N168" s="639"/>
      <c r="O168" s="2"/>
      <c r="P168" s="2"/>
      <c r="Q168" s="2"/>
      <c r="R168" s="2"/>
      <c r="S168" s="2"/>
      <c r="T168" s="2"/>
      <c r="U168" s="2"/>
    </row>
    <row r="169" spans="1:21">
      <c r="A169" s="2"/>
      <c r="B169" s="235" t="s">
        <v>33</v>
      </c>
      <c r="C169" s="254">
        <v>1951591</v>
      </c>
      <c r="D169" s="254">
        <v>11586</v>
      </c>
      <c r="E169" s="254">
        <v>43176</v>
      </c>
      <c r="F169" s="254">
        <v>11.586</v>
      </c>
      <c r="G169" s="254">
        <v>11.586</v>
      </c>
      <c r="H169" s="254">
        <v>0</v>
      </c>
      <c r="I169" s="254">
        <v>0</v>
      </c>
      <c r="J169" s="254">
        <v>0</v>
      </c>
      <c r="K169" s="509">
        <v>172</v>
      </c>
      <c r="L169" s="515"/>
      <c r="M169" s="510">
        <v>0</v>
      </c>
      <c r="N169" s="639" t="s">
        <v>539</v>
      </c>
      <c r="O169" s="2"/>
      <c r="P169" s="2"/>
      <c r="Q169" s="2"/>
      <c r="R169" s="2"/>
      <c r="S169" s="2"/>
      <c r="T169" s="2"/>
      <c r="U169" s="2"/>
    </row>
    <row r="170" spans="1:21">
      <c r="A170" s="2"/>
      <c r="B170" s="235" t="s">
        <v>406</v>
      </c>
      <c r="C170" s="254">
        <v>852190</v>
      </c>
      <c r="D170" s="254">
        <v>2510</v>
      </c>
      <c r="E170" s="254">
        <v>1.0000000000000001E-5</v>
      </c>
      <c r="F170" s="254">
        <v>873.48</v>
      </c>
      <c r="G170" s="254">
        <v>883.5200000000001</v>
      </c>
      <c r="H170" s="254">
        <v>550</v>
      </c>
      <c r="I170" s="254">
        <v>550</v>
      </c>
      <c r="J170" s="254">
        <v>0</v>
      </c>
      <c r="K170" s="509">
        <v>0</v>
      </c>
      <c r="L170" s="515"/>
      <c r="M170" s="510">
        <v>0</v>
      </c>
      <c r="N170" s="639" t="s">
        <v>496</v>
      </c>
      <c r="O170" s="2"/>
      <c r="P170" s="2"/>
      <c r="Q170" s="2"/>
      <c r="R170" s="2"/>
      <c r="S170" s="2"/>
      <c r="T170" s="2"/>
      <c r="U170" s="2"/>
    </row>
    <row r="171" spans="1:21">
      <c r="A171" s="2"/>
      <c r="B171" s="235" t="s">
        <v>188</v>
      </c>
      <c r="C171" s="254">
        <v>21848504</v>
      </c>
      <c r="D171" s="254">
        <v>238391</v>
      </c>
      <c r="E171" s="254">
        <v>262018</v>
      </c>
      <c r="F171" s="254">
        <v>66034.307000000001</v>
      </c>
      <c r="G171" s="254">
        <v>71040.517999999996</v>
      </c>
      <c r="H171" s="254">
        <v>2630</v>
      </c>
      <c r="I171" s="254">
        <v>2830</v>
      </c>
      <c r="J171" s="254">
        <v>85</v>
      </c>
      <c r="K171" s="509">
        <v>2502</v>
      </c>
      <c r="L171" s="515"/>
      <c r="M171" s="510">
        <v>0</v>
      </c>
      <c r="N171" s="639"/>
      <c r="O171" s="2"/>
      <c r="P171" s="2"/>
      <c r="Q171" s="2"/>
      <c r="R171" s="2"/>
      <c r="S171" s="2"/>
      <c r="T171" s="2"/>
      <c r="U171" s="2"/>
    </row>
    <row r="172" spans="1:21">
      <c r="A172" s="2"/>
      <c r="B172" s="235" t="s">
        <v>93</v>
      </c>
      <c r="C172" s="254">
        <v>138082178</v>
      </c>
      <c r="D172" s="254">
        <v>17098242</v>
      </c>
      <c r="E172" s="254">
        <v>24664915</v>
      </c>
      <c r="F172" s="254">
        <v>8446531.5480000004</v>
      </c>
      <c r="G172" s="254">
        <v>8514924.5160000008</v>
      </c>
      <c r="H172" s="254">
        <v>2417260</v>
      </c>
      <c r="I172" s="254">
        <v>2727180</v>
      </c>
      <c r="J172" s="254">
        <v>30156</v>
      </c>
      <c r="K172" s="509">
        <v>222231</v>
      </c>
      <c r="L172" s="515"/>
      <c r="M172" s="510">
        <v>0</v>
      </c>
      <c r="N172" s="639"/>
      <c r="O172" s="2"/>
      <c r="P172" s="2"/>
      <c r="Q172" s="2"/>
      <c r="R172" s="2"/>
      <c r="S172" s="2"/>
      <c r="T172" s="2"/>
      <c r="U172" s="2"/>
    </row>
    <row r="173" spans="1:21">
      <c r="A173" s="2"/>
      <c r="B173" s="235" t="s">
        <v>273</v>
      </c>
      <c r="C173" s="254">
        <v>11689696</v>
      </c>
      <c r="D173" s="254">
        <v>26338</v>
      </c>
      <c r="E173" s="254">
        <v>26338</v>
      </c>
      <c r="F173" s="254">
        <v>3397.6019999999999</v>
      </c>
      <c r="G173" s="254">
        <v>5135.91</v>
      </c>
      <c r="H173" s="254">
        <v>70</v>
      </c>
      <c r="I173" s="254">
        <v>70</v>
      </c>
      <c r="J173" s="254">
        <v>0</v>
      </c>
      <c r="K173" s="509">
        <v>0</v>
      </c>
      <c r="L173" s="515"/>
      <c r="M173" s="510">
        <v>0</v>
      </c>
      <c r="N173" s="639" t="s">
        <v>540</v>
      </c>
      <c r="O173" s="2"/>
      <c r="P173" s="2"/>
      <c r="Q173" s="2"/>
      <c r="R173" s="2"/>
      <c r="S173" s="2"/>
      <c r="T173" s="2"/>
      <c r="U173" s="2"/>
    </row>
    <row r="174" spans="1:21">
      <c r="A174" s="2"/>
      <c r="B174" s="235" t="s">
        <v>407</v>
      </c>
      <c r="C174" s="254">
        <v>50726</v>
      </c>
      <c r="D174" s="254">
        <v>261</v>
      </c>
      <c r="E174" s="254">
        <v>10235</v>
      </c>
      <c r="F174" s="254">
        <v>110.40299999999999</v>
      </c>
      <c r="G174" s="254">
        <v>110.40299999999999</v>
      </c>
      <c r="H174" s="510">
        <v>0</v>
      </c>
      <c r="I174" s="510">
        <v>0</v>
      </c>
      <c r="J174" s="254">
        <v>17</v>
      </c>
      <c r="K174" s="509">
        <v>17</v>
      </c>
      <c r="L174" s="515"/>
      <c r="M174" s="510">
        <v>0</v>
      </c>
      <c r="N174" s="639" t="s">
        <v>496</v>
      </c>
      <c r="O174" s="2"/>
      <c r="P174" s="2"/>
      <c r="Q174" s="2"/>
      <c r="R174" s="2"/>
      <c r="S174" s="2"/>
      <c r="T174" s="2"/>
      <c r="U174" s="2"/>
    </row>
    <row r="175" spans="1:21">
      <c r="A175" s="2"/>
      <c r="B175" s="235" t="s">
        <v>408</v>
      </c>
      <c r="C175" s="254">
        <v>162178</v>
      </c>
      <c r="D175" s="254">
        <v>539</v>
      </c>
      <c r="E175" s="254">
        <v>16156</v>
      </c>
      <c r="F175" s="254">
        <v>192.423</v>
      </c>
      <c r="G175" s="254">
        <v>179.48699999999997</v>
      </c>
      <c r="H175" s="254">
        <v>190</v>
      </c>
      <c r="I175" s="254">
        <v>170</v>
      </c>
      <c r="J175" s="254">
        <v>2</v>
      </c>
      <c r="K175" s="509">
        <v>6</v>
      </c>
      <c r="L175" s="515"/>
      <c r="M175" s="510">
        <v>0</v>
      </c>
      <c r="N175" s="639" t="s">
        <v>496</v>
      </c>
      <c r="O175" s="2"/>
      <c r="P175" s="2"/>
      <c r="Q175" s="2"/>
      <c r="R175" s="2"/>
      <c r="S175" s="2"/>
      <c r="T175" s="2"/>
      <c r="U175" s="2"/>
    </row>
    <row r="176" spans="1:21">
      <c r="A176" s="2"/>
      <c r="B176" s="235" t="s">
        <v>409</v>
      </c>
      <c r="C176" s="254">
        <v>103537</v>
      </c>
      <c r="D176" s="254">
        <v>389</v>
      </c>
      <c r="E176" s="254">
        <v>36691</v>
      </c>
      <c r="F176" s="254">
        <v>249.34899999999999</v>
      </c>
      <c r="G176" s="254">
        <v>269.18800000000005</v>
      </c>
      <c r="H176" s="254">
        <v>0</v>
      </c>
      <c r="I176" s="254">
        <v>0</v>
      </c>
      <c r="J176" s="254">
        <v>79</v>
      </c>
      <c r="K176" s="509">
        <v>79</v>
      </c>
      <c r="L176" s="515"/>
      <c r="M176" s="510">
        <v>0</v>
      </c>
      <c r="N176" s="639" t="s">
        <v>496</v>
      </c>
      <c r="O176" s="2"/>
      <c r="P176" s="2"/>
      <c r="Q176" s="2"/>
      <c r="R176" s="2"/>
      <c r="S176" s="2"/>
      <c r="T176" s="2"/>
      <c r="U176" s="2"/>
    </row>
    <row r="177" spans="1:21">
      <c r="A177" s="2"/>
      <c r="B177" s="235" t="s">
        <v>410</v>
      </c>
      <c r="C177" s="254">
        <v>19432</v>
      </c>
      <c r="D177" s="254">
        <v>2831</v>
      </c>
      <c r="E177" s="254">
        <v>130781</v>
      </c>
      <c r="F177" s="254">
        <v>1299.4289999999999</v>
      </c>
      <c r="G177" s="254">
        <v>1709.924</v>
      </c>
      <c r="H177" s="510">
        <v>0</v>
      </c>
      <c r="I177" s="510">
        <v>0</v>
      </c>
      <c r="J177" s="254">
        <v>54</v>
      </c>
      <c r="K177" s="509">
        <v>113</v>
      </c>
      <c r="L177" s="515"/>
      <c r="M177" s="510">
        <v>0</v>
      </c>
      <c r="N177" s="639" t="s">
        <v>497</v>
      </c>
      <c r="O177" s="2"/>
      <c r="P177" s="2"/>
      <c r="Q177" s="2"/>
      <c r="R177" s="2"/>
      <c r="S177" s="2"/>
      <c r="T177" s="2"/>
      <c r="U177" s="2"/>
    </row>
    <row r="178" spans="1:21">
      <c r="A178" s="2"/>
      <c r="B178" s="235" t="s">
        <v>411</v>
      </c>
      <c r="C178" s="254">
        <v>183176</v>
      </c>
      <c r="D178" s="254">
        <v>964</v>
      </c>
      <c r="E178" s="254">
        <v>132361</v>
      </c>
      <c r="F178" s="254">
        <v>562.01200000000006</v>
      </c>
      <c r="G178" s="254">
        <v>537.91200000000003</v>
      </c>
      <c r="H178" s="254">
        <v>270</v>
      </c>
      <c r="I178" s="254">
        <v>270</v>
      </c>
      <c r="J178" s="254">
        <v>0</v>
      </c>
      <c r="K178" s="509">
        <v>0</v>
      </c>
      <c r="L178" s="515"/>
      <c r="M178" s="510">
        <v>0</v>
      </c>
      <c r="N178" s="639" t="s">
        <v>497</v>
      </c>
      <c r="O178" s="2"/>
      <c r="P178" s="2"/>
      <c r="Q178" s="2"/>
      <c r="R178" s="2"/>
      <c r="S178" s="2"/>
      <c r="T178" s="2"/>
      <c r="U178" s="2"/>
    </row>
    <row r="179" spans="1:21">
      <c r="A179" s="2"/>
      <c r="B179" s="235" t="s">
        <v>47</v>
      </c>
      <c r="C179" s="254">
        <v>26534504</v>
      </c>
      <c r="D179" s="254">
        <v>2000000</v>
      </c>
      <c r="E179" s="254">
        <v>2378323</v>
      </c>
      <c r="F179" s="254">
        <v>10000</v>
      </c>
      <c r="G179" s="254">
        <v>10000</v>
      </c>
      <c r="H179" s="254">
        <v>3600</v>
      </c>
      <c r="I179" s="254">
        <v>3600</v>
      </c>
      <c r="J179" s="254">
        <v>534</v>
      </c>
      <c r="K179" s="509">
        <v>3510</v>
      </c>
      <c r="L179" s="515"/>
      <c r="M179" s="510">
        <v>0</v>
      </c>
      <c r="N179" s="639" t="s">
        <v>538</v>
      </c>
      <c r="O179" s="2"/>
      <c r="P179" s="2"/>
      <c r="Q179" s="2"/>
      <c r="R179" s="2"/>
      <c r="S179" s="2"/>
      <c r="T179" s="2"/>
      <c r="U179" s="2"/>
    </row>
    <row r="180" spans="1:21">
      <c r="A180" s="2"/>
      <c r="B180" s="235" t="s">
        <v>274</v>
      </c>
      <c r="C180" s="254">
        <v>12969606</v>
      </c>
      <c r="D180" s="254">
        <v>196722</v>
      </c>
      <c r="E180" s="254">
        <v>355583</v>
      </c>
      <c r="F180" s="254">
        <v>95606.892000000007</v>
      </c>
      <c r="G180" s="254">
        <v>84590.46</v>
      </c>
      <c r="H180" s="254">
        <v>17590</v>
      </c>
      <c r="I180" s="254">
        <v>15080</v>
      </c>
      <c r="J180" s="254">
        <v>907</v>
      </c>
      <c r="K180" s="509">
        <v>1736</v>
      </c>
      <c r="L180" s="515"/>
      <c r="M180" s="510">
        <v>0</v>
      </c>
      <c r="N180" s="639" t="s">
        <v>540</v>
      </c>
      <c r="O180" s="2"/>
      <c r="P180" s="2"/>
      <c r="Q180" s="2"/>
      <c r="R180" s="2"/>
      <c r="S180" s="2"/>
      <c r="T180" s="2"/>
      <c r="U180" s="2"/>
    </row>
    <row r="181" spans="1:21">
      <c r="A181" s="2"/>
      <c r="B181" s="235" t="s">
        <v>142</v>
      </c>
      <c r="C181" s="254">
        <v>7276604</v>
      </c>
      <c r="D181" s="254">
        <v>88412</v>
      </c>
      <c r="E181" s="254">
        <v>77474</v>
      </c>
      <c r="F181" s="254">
        <v>23340.768</v>
      </c>
      <c r="G181" s="254">
        <v>27496.132000000001</v>
      </c>
      <c r="H181" s="254">
        <v>10</v>
      </c>
      <c r="I181" s="254">
        <v>10</v>
      </c>
      <c r="J181" s="254">
        <v>0</v>
      </c>
      <c r="K181" s="509">
        <v>0</v>
      </c>
      <c r="L181" s="515"/>
      <c r="M181" s="510">
        <v>0</v>
      </c>
      <c r="N181" s="639"/>
      <c r="O181" s="2"/>
      <c r="P181" s="2"/>
      <c r="Q181" s="2"/>
      <c r="R181" s="2"/>
      <c r="S181" s="2"/>
      <c r="T181" s="2"/>
      <c r="U181" s="2"/>
    </row>
    <row r="182" spans="1:21">
      <c r="A182" s="2"/>
      <c r="B182" s="235" t="s">
        <v>412</v>
      </c>
      <c r="C182" s="254">
        <v>90024</v>
      </c>
      <c r="D182" s="254">
        <v>455</v>
      </c>
      <c r="E182" s="254">
        <v>1337014</v>
      </c>
      <c r="F182" s="254">
        <v>402.22</v>
      </c>
      <c r="G182" s="254">
        <v>402.22</v>
      </c>
      <c r="H182" s="254">
        <v>20</v>
      </c>
      <c r="I182" s="254">
        <v>20</v>
      </c>
      <c r="J182" s="254">
        <v>329</v>
      </c>
      <c r="K182" s="509">
        <v>484</v>
      </c>
      <c r="L182" s="515"/>
      <c r="M182" s="510">
        <v>0</v>
      </c>
      <c r="N182" s="639" t="s">
        <v>496</v>
      </c>
      <c r="O182" s="2"/>
      <c r="P182" s="2"/>
      <c r="Q182" s="2"/>
      <c r="R182" s="2"/>
      <c r="S182" s="2"/>
      <c r="T182" s="2"/>
      <c r="U182" s="2"/>
    </row>
    <row r="183" spans="1:21">
      <c r="A183" s="2"/>
      <c r="B183" s="235" t="s">
        <v>275</v>
      </c>
      <c r="C183" s="254">
        <v>5485998</v>
      </c>
      <c r="D183" s="254">
        <v>71740</v>
      </c>
      <c r="E183" s="254">
        <v>287351</v>
      </c>
      <c r="F183" s="254">
        <v>31206.899999999998</v>
      </c>
      <c r="G183" s="254">
        <v>30489.5</v>
      </c>
      <c r="H183" s="254">
        <v>2240</v>
      </c>
      <c r="I183" s="254">
        <v>850</v>
      </c>
      <c r="J183" s="254">
        <v>0</v>
      </c>
      <c r="K183" s="509">
        <v>863</v>
      </c>
      <c r="L183" s="515"/>
      <c r="M183" s="510">
        <v>0</v>
      </c>
      <c r="N183" s="639" t="s">
        <v>540</v>
      </c>
      <c r="O183" s="2"/>
      <c r="P183" s="2"/>
      <c r="Q183" s="2"/>
      <c r="R183" s="2"/>
      <c r="S183" s="2"/>
      <c r="T183" s="2"/>
      <c r="U183" s="2"/>
    </row>
    <row r="184" spans="1:21">
      <c r="A184" s="2"/>
      <c r="B184" s="235" t="s">
        <v>276</v>
      </c>
      <c r="C184" s="254">
        <v>5353494</v>
      </c>
      <c r="D184" s="254">
        <v>699</v>
      </c>
      <c r="E184" s="254">
        <v>1772</v>
      </c>
      <c r="F184" s="254">
        <v>170.55599999999998</v>
      </c>
      <c r="G184" s="254">
        <v>163.566</v>
      </c>
      <c r="H184" s="510">
        <v>0</v>
      </c>
      <c r="I184" s="510">
        <v>0</v>
      </c>
      <c r="J184" s="254">
        <v>0</v>
      </c>
      <c r="K184" s="509">
        <v>9</v>
      </c>
      <c r="L184" s="515"/>
      <c r="M184" s="510">
        <v>0</v>
      </c>
      <c r="N184" s="639" t="s">
        <v>540</v>
      </c>
      <c r="O184" s="2"/>
      <c r="P184" s="2"/>
      <c r="Q184" s="2"/>
      <c r="R184" s="2"/>
      <c r="S184" s="2"/>
      <c r="T184" s="2"/>
      <c r="U184" s="2"/>
    </row>
    <row r="185" spans="1:21">
      <c r="A185" s="2"/>
      <c r="B185" s="235" t="s">
        <v>134</v>
      </c>
      <c r="C185" s="254">
        <v>5483088</v>
      </c>
      <c r="D185" s="254">
        <v>49035</v>
      </c>
      <c r="E185" s="254">
        <v>49035</v>
      </c>
      <c r="F185" s="254">
        <v>19614</v>
      </c>
      <c r="G185" s="254">
        <v>19761.105</v>
      </c>
      <c r="H185" s="254">
        <v>240</v>
      </c>
      <c r="I185" s="254">
        <v>240</v>
      </c>
      <c r="J185" s="254">
        <v>0</v>
      </c>
      <c r="K185" s="509">
        <v>0</v>
      </c>
      <c r="L185" s="515"/>
      <c r="M185" s="510">
        <v>0</v>
      </c>
      <c r="N185" s="639"/>
      <c r="O185" s="2"/>
      <c r="P185" s="2"/>
      <c r="Q185" s="2"/>
      <c r="R185" s="2"/>
      <c r="S185" s="2"/>
      <c r="T185" s="2"/>
      <c r="U185" s="2"/>
    </row>
    <row r="186" spans="1:21">
      <c r="A186" s="2"/>
      <c r="B186" s="235" t="s">
        <v>87</v>
      </c>
      <c r="C186" s="254">
        <v>1996617</v>
      </c>
      <c r="D186" s="254">
        <v>20273</v>
      </c>
      <c r="E186" s="254">
        <v>20493</v>
      </c>
      <c r="F186" s="254">
        <v>11961.07</v>
      </c>
      <c r="G186" s="254">
        <v>12569.26</v>
      </c>
      <c r="H186" s="254">
        <v>490</v>
      </c>
      <c r="I186" s="254">
        <v>490</v>
      </c>
      <c r="J186" s="254">
        <v>0</v>
      </c>
      <c r="K186" s="509">
        <v>162</v>
      </c>
      <c r="L186" s="515"/>
      <c r="M186" s="510">
        <v>0</v>
      </c>
      <c r="N186" s="639"/>
      <c r="O186" s="2"/>
      <c r="P186" s="2"/>
      <c r="Q186" s="2"/>
      <c r="R186" s="2"/>
      <c r="S186" s="2"/>
      <c r="T186" s="2"/>
      <c r="U186" s="2"/>
    </row>
    <row r="187" spans="1:21">
      <c r="A187" s="2"/>
      <c r="B187" s="235" t="s">
        <v>277</v>
      </c>
      <c r="C187" s="254">
        <v>584578</v>
      </c>
      <c r="D187" s="254">
        <v>28896</v>
      </c>
      <c r="E187" s="254">
        <v>1618373</v>
      </c>
      <c r="F187" s="254">
        <v>23983.679999999997</v>
      </c>
      <c r="G187" s="254">
        <v>22567.775999999998</v>
      </c>
      <c r="H187" s="254">
        <v>11050</v>
      </c>
      <c r="I187" s="254">
        <v>11050</v>
      </c>
      <c r="J187" s="254">
        <v>18</v>
      </c>
      <c r="K187" s="509">
        <v>1901</v>
      </c>
      <c r="L187" s="515"/>
      <c r="M187" s="510">
        <v>0</v>
      </c>
      <c r="N187" s="639" t="s">
        <v>540</v>
      </c>
      <c r="O187" s="2"/>
      <c r="P187" s="2"/>
      <c r="Q187" s="2"/>
      <c r="R187" s="2"/>
      <c r="S187" s="2"/>
      <c r="T187" s="2"/>
      <c r="U187" s="2"/>
    </row>
    <row r="188" spans="1:21">
      <c r="A188" s="2"/>
      <c r="B188" s="235" t="s">
        <v>413</v>
      </c>
      <c r="C188" s="254">
        <v>10085638</v>
      </c>
      <c r="D188" s="254">
        <v>637657</v>
      </c>
      <c r="E188" s="254">
        <v>1462709</v>
      </c>
      <c r="F188" s="254">
        <v>84170.723999999987</v>
      </c>
      <c r="G188" s="254">
        <v>64403.356999999996</v>
      </c>
      <c r="H188" s="254">
        <v>0</v>
      </c>
      <c r="I188" s="254">
        <v>0</v>
      </c>
      <c r="J188" s="254">
        <v>0</v>
      </c>
      <c r="K188" s="509">
        <v>0</v>
      </c>
      <c r="L188" s="515"/>
      <c r="M188" s="510">
        <v>0</v>
      </c>
      <c r="N188" s="639" t="s">
        <v>496</v>
      </c>
      <c r="O188" s="2"/>
      <c r="P188" s="2"/>
      <c r="Q188" s="2"/>
      <c r="R188" s="2"/>
      <c r="S188" s="2"/>
      <c r="T188" s="2"/>
      <c r="U188" s="2"/>
    </row>
    <row r="189" spans="1:21">
      <c r="A189" s="2"/>
      <c r="B189" s="235" t="s">
        <v>118</v>
      </c>
      <c r="C189" s="254">
        <v>48810427</v>
      </c>
      <c r="D189" s="254">
        <v>1221037</v>
      </c>
      <c r="E189" s="254">
        <v>2756575</v>
      </c>
      <c r="F189" s="254">
        <v>92798.812000000005</v>
      </c>
      <c r="G189" s="254">
        <v>92798.812000000005</v>
      </c>
      <c r="H189" s="254">
        <v>9470</v>
      </c>
      <c r="I189" s="254">
        <v>9470</v>
      </c>
      <c r="J189" s="254">
        <v>1183</v>
      </c>
      <c r="K189" s="509">
        <v>174954</v>
      </c>
      <c r="L189" s="515"/>
      <c r="M189" s="510">
        <v>0</v>
      </c>
      <c r="N189" s="639"/>
      <c r="O189" s="2"/>
      <c r="P189" s="2"/>
      <c r="Q189" s="2"/>
      <c r="R189" s="2"/>
      <c r="S189" s="2"/>
      <c r="T189" s="2"/>
      <c r="U189" s="2"/>
    </row>
    <row r="190" spans="1:21">
      <c r="A190" s="2"/>
      <c r="B190" s="235" t="s">
        <v>61</v>
      </c>
      <c r="C190" s="254">
        <v>48860500</v>
      </c>
      <c r="D190" s="254">
        <v>99678</v>
      </c>
      <c r="E190" s="254">
        <v>400529</v>
      </c>
      <c r="F190" s="254">
        <v>64292.31</v>
      </c>
      <c r="G190" s="254">
        <v>63494.885999999999</v>
      </c>
      <c r="H190" s="236">
        <v>42770</v>
      </c>
      <c r="I190" s="236">
        <v>34600</v>
      </c>
      <c r="J190" s="254">
        <v>2644</v>
      </c>
      <c r="K190" s="509">
        <v>3411</v>
      </c>
      <c r="L190" s="515"/>
      <c r="M190" s="510">
        <v>0</v>
      </c>
      <c r="N190" s="639" t="s">
        <v>538</v>
      </c>
      <c r="O190" s="2"/>
      <c r="P190" s="2"/>
      <c r="Q190" s="2"/>
      <c r="R190" s="2"/>
      <c r="S190" s="2"/>
      <c r="T190" s="2"/>
      <c r="U190" s="2"/>
    </row>
    <row r="191" spans="1:21">
      <c r="A191" s="2"/>
      <c r="B191" s="235" t="s">
        <v>414</v>
      </c>
      <c r="C191" s="254">
        <v>10625176</v>
      </c>
      <c r="D191" s="254">
        <v>619745</v>
      </c>
      <c r="E191" s="254">
        <v>1.0000000000000001E-5</v>
      </c>
      <c r="F191" s="254">
        <v>70031.184999999998</v>
      </c>
      <c r="G191" s="254">
        <v>70031.184999999998</v>
      </c>
      <c r="H191" s="510">
        <v>0</v>
      </c>
      <c r="I191" s="510">
        <v>0</v>
      </c>
      <c r="J191" s="254">
        <v>0</v>
      </c>
      <c r="K191" s="509">
        <v>0</v>
      </c>
      <c r="L191" s="515"/>
      <c r="M191" s="510">
        <v>0</v>
      </c>
      <c r="N191" s="639" t="s">
        <v>496</v>
      </c>
      <c r="O191" s="2"/>
      <c r="P191" s="2"/>
      <c r="Q191" s="2"/>
      <c r="R191" s="2"/>
      <c r="S191" s="2"/>
      <c r="T191" s="2"/>
      <c r="U191" s="2"/>
    </row>
    <row r="192" spans="1:21">
      <c r="A192" s="2"/>
      <c r="B192" s="235" t="s">
        <v>99</v>
      </c>
      <c r="C192" s="254">
        <v>47042984</v>
      </c>
      <c r="D192" s="254">
        <v>505992</v>
      </c>
      <c r="E192" s="254">
        <v>1545225</v>
      </c>
      <c r="F192" s="254">
        <v>140159.78399999999</v>
      </c>
      <c r="G192" s="254">
        <v>186711.04800000001</v>
      </c>
      <c r="H192" s="254">
        <v>0</v>
      </c>
      <c r="I192" s="254">
        <v>0</v>
      </c>
      <c r="J192" s="254">
        <v>977</v>
      </c>
      <c r="K192" s="509">
        <v>12120</v>
      </c>
      <c r="L192" s="515"/>
      <c r="M192" s="510">
        <v>0</v>
      </c>
      <c r="N192" s="639"/>
      <c r="O192" s="2"/>
      <c r="P192" s="2"/>
      <c r="Q192" s="2"/>
      <c r="R192" s="2"/>
      <c r="S192" s="2"/>
      <c r="T192" s="2"/>
      <c r="U192" s="2"/>
    </row>
    <row r="193" spans="1:21">
      <c r="A193" s="2"/>
      <c r="B193" s="235" t="s">
        <v>278</v>
      </c>
      <c r="C193" s="254">
        <v>21481334</v>
      </c>
      <c r="D193" s="254">
        <v>65610</v>
      </c>
      <c r="E193" s="254">
        <v>598229</v>
      </c>
      <c r="F193" s="254">
        <v>23882.04</v>
      </c>
      <c r="G193" s="254">
        <v>21651.3</v>
      </c>
      <c r="H193" s="254">
        <v>2570</v>
      </c>
      <c r="I193" s="254">
        <v>1670</v>
      </c>
      <c r="J193" s="254">
        <v>39</v>
      </c>
      <c r="K193" s="509">
        <v>416</v>
      </c>
      <c r="L193" s="515"/>
      <c r="M193" s="510">
        <v>0</v>
      </c>
      <c r="N193" s="639" t="s">
        <v>540</v>
      </c>
      <c r="O193" s="2"/>
      <c r="P193" s="2"/>
      <c r="Q193" s="2"/>
      <c r="R193" s="2"/>
      <c r="S193" s="2"/>
      <c r="T193" s="2"/>
      <c r="U193" s="2"/>
    </row>
    <row r="194" spans="1:21">
      <c r="A194" s="2"/>
      <c r="B194" s="235" t="s">
        <v>279</v>
      </c>
      <c r="C194" s="254">
        <v>23581534</v>
      </c>
      <c r="D194" s="254">
        <v>1886068</v>
      </c>
      <c r="E194" s="254">
        <v>2573961</v>
      </c>
      <c r="F194" s="254">
        <v>237644.568</v>
      </c>
      <c r="G194" s="254">
        <v>194265.00400000002</v>
      </c>
      <c r="H194" s="254">
        <v>16500</v>
      </c>
      <c r="I194" s="254">
        <v>13450</v>
      </c>
      <c r="J194" s="254">
        <v>0</v>
      </c>
      <c r="K194" s="509">
        <v>12</v>
      </c>
      <c r="L194" s="515"/>
      <c r="M194" s="510">
        <v>0</v>
      </c>
      <c r="N194" s="639" t="s">
        <v>540</v>
      </c>
      <c r="O194" s="2"/>
      <c r="P194" s="2"/>
      <c r="Q194" s="2"/>
      <c r="R194" s="2"/>
      <c r="S194" s="2"/>
      <c r="T194" s="2"/>
      <c r="U194" s="2"/>
    </row>
    <row r="195" spans="1:21">
      <c r="A195" s="2"/>
      <c r="B195" s="235" t="s">
        <v>168</v>
      </c>
      <c r="C195" s="254">
        <v>560157</v>
      </c>
      <c r="D195" s="254">
        <v>163820</v>
      </c>
      <c r="E195" s="254">
        <v>291592</v>
      </c>
      <c r="F195" s="254">
        <v>157267.20000000001</v>
      </c>
      <c r="G195" s="254">
        <v>156284.28000000003</v>
      </c>
      <c r="H195" s="254">
        <v>149860</v>
      </c>
      <c r="I195" s="254">
        <v>140190</v>
      </c>
      <c r="J195" s="254">
        <v>1981</v>
      </c>
      <c r="K195" s="509">
        <v>1981</v>
      </c>
      <c r="L195" s="515"/>
      <c r="M195" s="510">
        <v>0</v>
      </c>
      <c r="N195" s="639"/>
      <c r="O195" s="2"/>
      <c r="P195" s="2"/>
      <c r="Q195" s="2"/>
      <c r="R195" s="2"/>
      <c r="S195" s="2"/>
      <c r="T195" s="2"/>
      <c r="U195" s="2"/>
    </row>
    <row r="196" spans="1:21">
      <c r="A196" s="2"/>
      <c r="B196" s="235" t="s">
        <v>280</v>
      </c>
      <c r="C196" s="254">
        <v>1386914</v>
      </c>
      <c r="D196" s="254">
        <v>17364</v>
      </c>
      <c r="E196" s="254">
        <v>17364</v>
      </c>
      <c r="F196" s="254">
        <v>4757.735999999999</v>
      </c>
      <c r="G196" s="254">
        <v>5921.1239999999998</v>
      </c>
      <c r="H196" s="254">
        <v>0</v>
      </c>
      <c r="I196" s="254">
        <v>0</v>
      </c>
      <c r="J196" s="254">
        <v>0</v>
      </c>
      <c r="K196" s="509">
        <v>0</v>
      </c>
      <c r="L196" s="515"/>
      <c r="M196" s="510">
        <v>0</v>
      </c>
      <c r="N196" s="639" t="s">
        <v>540</v>
      </c>
      <c r="O196" s="2"/>
      <c r="P196" s="2"/>
      <c r="Q196" s="2"/>
      <c r="R196" s="2"/>
      <c r="S196" s="2"/>
      <c r="T196" s="2"/>
      <c r="U196" s="2"/>
    </row>
    <row r="197" spans="1:21">
      <c r="A197" s="2"/>
      <c r="B197" s="235" t="s">
        <v>107</v>
      </c>
      <c r="C197" s="254">
        <v>9103788</v>
      </c>
      <c r="D197" s="254">
        <v>531796</v>
      </c>
      <c r="E197" s="254">
        <v>602255</v>
      </c>
      <c r="F197" s="254">
        <v>363748.46400000004</v>
      </c>
      <c r="G197" s="254">
        <v>363748.46400000004</v>
      </c>
      <c r="H197" s="254">
        <v>24170</v>
      </c>
      <c r="I197" s="254">
        <v>26090</v>
      </c>
      <c r="J197" s="254">
        <v>3383</v>
      </c>
      <c r="K197" s="509">
        <v>12335</v>
      </c>
      <c r="L197" s="515"/>
      <c r="M197" s="510">
        <v>0</v>
      </c>
      <c r="N197" s="639"/>
      <c r="O197" s="2"/>
      <c r="P197" s="2"/>
      <c r="Q197" s="2"/>
      <c r="R197" s="2"/>
      <c r="S197" s="2"/>
      <c r="T197" s="2"/>
      <c r="U197" s="2"/>
    </row>
    <row r="198" spans="1:21">
      <c r="A198" s="2"/>
      <c r="B198" s="235" t="s">
        <v>126</v>
      </c>
      <c r="C198" s="254">
        <v>7655628</v>
      </c>
      <c r="D198" s="254">
        <v>41277</v>
      </c>
      <c r="E198" s="254">
        <v>41284</v>
      </c>
      <c r="F198" s="254">
        <v>11887.776</v>
      </c>
      <c r="G198" s="254">
        <v>12960.977999999999</v>
      </c>
      <c r="H198" s="254">
        <v>400</v>
      </c>
      <c r="I198" s="254">
        <v>400</v>
      </c>
      <c r="J198" s="254">
        <v>0</v>
      </c>
      <c r="K198" s="509">
        <v>0</v>
      </c>
      <c r="L198" s="515"/>
      <c r="M198" s="510">
        <v>0</v>
      </c>
      <c r="N198" s="639"/>
      <c r="O198" s="2"/>
      <c r="P198" s="2"/>
      <c r="Q198" s="2"/>
      <c r="R198" s="2"/>
      <c r="S198" s="2"/>
      <c r="T198" s="2"/>
      <c r="U198" s="2"/>
    </row>
    <row r="199" spans="1:21">
      <c r="A199" s="2"/>
      <c r="B199" s="235" t="s">
        <v>415</v>
      </c>
      <c r="C199" s="254">
        <v>22530746</v>
      </c>
      <c r="D199" s="254">
        <v>185180</v>
      </c>
      <c r="E199" s="254">
        <v>195683</v>
      </c>
      <c r="F199" s="254">
        <v>3703.6</v>
      </c>
      <c r="G199" s="254">
        <v>4999.8600000000006</v>
      </c>
      <c r="H199" s="254">
        <v>0</v>
      </c>
      <c r="I199" s="254">
        <v>0</v>
      </c>
      <c r="J199" s="254">
        <v>0</v>
      </c>
      <c r="K199" s="509">
        <v>25</v>
      </c>
      <c r="L199" s="515"/>
      <c r="M199" s="510">
        <v>0</v>
      </c>
      <c r="N199" s="639" t="s">
        <v>496</v>
      </c>
      <c r="O199" s="2"/>
      <c r="P199" s="2"/>
      <c r="Q199" s="2"/>
      <c r="R199" s="2"/>
      <c r="S199" s="2"/>
      <c r="T199" s="2"/>
      <c r="U199" s="2"/>
    </row>
    <row r="200" spans="1:21">
      <c r="A200" s="2"/>
      <c r="B200" s="235" t="s">
        <v>416</v>
      </c>
      <c r="C200" s="254">
        <v>23113901</v>
      </c>
      <c r="D200" s="254">
        <v>36188</v>
      </c>
      <c r="E200" s="254">
        <v>119419</v>
      </c>
      <c r="F200" s="510">
        <v>0</v>
      </c>
      <c r="G200" s="510">
        <v>0</v>
      </c>
      <c r="H200" s="510">
        <v>0</v>
      </c>
      <c r="I200" s="510">
        <v>0</v>
      </c>
      <c r="J200" s="510"/>
      <c r="K200" s="516"/>
      <c r="L200" s="515"/>
      <c r="M200" s="510">
        <v>0</v>
      </c>
      <c r="N200" s="639" t="s">
        <v>496</v>
      </c>
      <c r="O200" s="2"/>
      <c r="P200" s="2"/>
      <c r="Q200" s="2"/>
      <c r="R200" s="2"/>
      <c r="S200" s="2"/>
      <c r="T200" s="2"/>
      <c r="U200" s="2"/>
    </row>
    <row r="201" spans="1:21">
      <c r="A201" s="2"/>
      <c r="B201" s="235" t="s">
        <v>281</v>
      </c>
      <c r="C201" s="254">
        <v>7768385</v>
      </c>
      <c r="D201" s="254">
        <v>143100</v>
      </c>
      <c r="E201" s="254">
        <v>1431</v>
      </c>
      <c r="F201" s="254">
        <v>4149.8999999999996</v>
      </c>
      <c r="G201" s="254">
        <v>4293</v>
      </c>
      <c r="H201" s="254">
        <v>2970</v>
      </c>
      <c r="I201" s="254">
        <v>2970</v>
      </c>
      <c r="J201" s="254">
        <v>0</v>
      </c>
      <c r="K201" s="509">
        <v>0</v>
      </c>
      <c r="L201" s="515"/>
      <c r="M201" s="510">
        <v>0</v>
      </c>
      <c r="N201" s="639" t="s">
        <v>540</v>
      </c>
      <c r="O201" s="2"/>
      <c r="P201" s="2"/>
      <c r="Q201" s="2"/>
      <c r="R201" s="2"/>
      <c r="S201" s="2"/>
      <c r="T201" s="2"/>
      <c r="U201" s="2"/>
    </row>
    <row r="202" spans="1:21">
      <c r="A202" s="2"/>
      <c r="B202" s="235" t="s">
        <v>282</v>
      </c>
      <c r="C202" s="254">
        <v>43601796</v>
      </c>
      <c r="D202" s="254">
        <v>945087</v>
      </c>
      <c r="E202" s="254">
        <v>1186975</v>
      </c>
      <c r="F202" s="254">
        <v>596349.89700000011</v>
      </c>
      <c r="G202" s="254">
        <v>491445.24000000005</v>
      </c>
      <c r="H202" s="254">
        <v>0</v>
      </c>
      <c r="I202" s="254">
        <v>0</v>
      </c>
      <c r="J202" s="254">
        <v>1353</v>
      </c>
      <c r="K202" s="509">
        <v>6713</v>
      </c>
      <c r="L202" s="515"/>
      <c r="M202" s="510">
        <v>0</v>
      </c>
      <c r="N202" s="639" t="s">
        <v>540</v>
      </c>
      <c r="O202" s="2"/>
      <c r="P202" s="2"/>
      <c r="Q202" s="2"/>
      <c r="R202" s="2"/>
      <c r="S202" s="2"/>
      <c r="T202" s="2"/>
      <c r="U202" s="2"/>
    </row>
    <row r="203" spans="1:21">
      <c r="A203" s="2"/>
      <c r="B203" s="235" t="s">
        <v>144</v>
      </c>
      <c r="C203" s="254">
        <v>67091089</v>
      </c>
      <c r="D203" s="254">
        <v>513120</v>
      </c>
      <c r="E203" s="254">
        <v>812517</v>
      </c>
      <c r="F203" s="254">
        <v>140594.87999999998</v>
      </c>
      <c r="G203" s="254">
        <v>164711.51999999999</v>
      </c>
      <c r="H203" s="254">
        <v>67260</v>
      </c>
      <c r="I203" s="254">
        <v>67260</v>
      </c>
      <c r="J203" s="254">
        <v>4232</v>
      </c>
      <c r="K203" s="509">
        <v>5685</v>
      </c>
      <c r="L203" s="515"/>
      <c r="M203" s="510">
        <v>0</v>
      </c>
      <c r="N203" s="639"/>
      <c r="O203" s="2"/>
      <c r="P203" s="2"/>
      <c r="Q203" s="2"/>
      <c r="R203" s="2"/>
      <c r="S203" s="2"/>
      <c r="T203" s="2"/>
      <c r="U203" s="2"/>
    </row>
    <row r="204" spans="1:21">
      <c r="A204" s="2"/>
      <c r="B204" s="235" t="s">
        <v>283</v>
      </c>
      <c r="C204" s="254">
        <v>1201255</v>
      </c>
      <c r="D204" s="254">
        <v>14874</v>
      </c>
      <c r="E204" s="236">
        <v>85200</v>
      </c>
      <c r="F204" s="254">
        <v>9668.1</v>
      </c>
      <c r="G204" s="254">
        <v>6856.9140000000007</v>
      </c>
      <c r="H204" s="254">
        <v>0</v>
      </c>
      <c r="I204" s="254">
        <v>0</v>
      </c>
      <c r="J204" s="254">
        <v>0</v>
      </c>
      <c r="K204" s="509">
        <v>573</v>
      </c>
      <c r="L204" s="515"/>
      <c r="M204" s="510">
        <v>0</v>
      </c>
      <c r="N204" s="639" t="s">
        <v>540</v>
      </c>
      <c r="O204" s="2"/>
      <c r="P204" s="2"/>
      <c r="Q204" s="2"/>
      <c r="R204" s="2"/>
      <c r="S204" s="2"/>
      <c r="T204" s="2"/>
      <c r="U204" s="2"/>
    </row>
    <row r="205" spans="1:21">
      <c r="A205" s="2"/>
      <c r="B205" s="235" t="s">
        <v>284</v>
      </c>
      <c r="C205" s="254">
        <v>6961049</v>
      </c>
      <c r="D205" s="254">
        <v>56785</v>
      </c>
      <c r="E205" s="254">
        <v>6883</v>
      </c>
      <c r="F205" s="254">
        <v>7154.91</v>
      </c>
      <c r="G205" s="254">
        <v>1987.4750000000001</v>
      </c>
      <c r="H205" s="254">
        <v>0</v>
      </c>
      <c r="I205" s="254">
        <v>0</v>
      </c>
      <c r="J205" s="254">
        <v>0</v>
      </c>
      <c r="K205" s="509">
        <v>31</v>
      </c>
      <c r="L205" s="515"/>
      <c r="M205" s="510">
        <v>0</v>
      </c>
      <c r="N205" s="639" t="s">
        <v>540</v>
      </c>
      <c r="O205" s="2"/>
      <c r="P205" s="2"/>
      <c r="Q205" s="2"/>
      <c r="R205" s="2"/>
      <c r="S205" s="2"/>
      <c r="T205" s="2"/>
      <c r="U205" s="2"/>
    </row>
    <row r="206" spans="1:21">
      <c r="A206" s="2"/>
      <c r="B206" s="235" t="s">
        <v>417</v>
      </c>
      <c r="C206" s="254">
        <v>106146</v>
      </c>
      <c r="D206" s="254">
        <v>747</v>
      </c>
      <c r="E206" s="254">
        <v>660305</v>
      </c>
      <c r="F206" s="254">
        <v>93.375</v>
      </c>
      <c r="G206" s="254">
        <v>93.375</v>
      </c>
      <c r="H206" s="254">
        <v>40</v>
      </c>
      <c r="I206" s="254">
        <v>40</v>
      </c>
      <c r="J206" s="254">
        <v>30</v>
      </c>
      <c r="K206" s="509">
        <v>10055</v>
      </c>
      <c r="L206" s="515"/>
      <c r="M206" s="510">
        <v>0</v>
      </c>
      <c r="N206" s="639" t="s">
        <v>497</v>
      </c>
      <c r="O206" s="2"/>
      <c r="P206" s="2"/>
      <c r="Q206" s="2"/>
      <c r="R206" s="2"/>
      <c r="S206" s="2"/>
      <c r="T206" s="2"/>
      <c r="U206" s="2"/>
    </row>
    <row r="207" spans="1:21">
      <c r="A207" s="2"/>
      <c r="B207" s="235" t="s">
        <v>418</v>
      </c>
      <c r="C207" s="254">
        <v>1226383</v>
      </c>
      <c r="D207" s="254">
        <v>5130</v>
      </c>
      <c r="E207" s="254">
        <v>79329</v>
      </c>
      <c r="F207" s="254">
        <v>2405.9699999999998</v>
      </c>
      <c r="G207" s="254">
        <v>2344.41</v>
      </c>
      <c r="H207" s="254">
        <v>620</v>
      </c>
      <c r="I207" s="254">
        <v>620</v>
      </c>
      <c r="J207" s="254">
        <v>32</v>
      </c>
      <c r="K207" s="509">
        <v>496</v>
      </c>
      <c r="L207" s="515"/>
      <c r="M207" s="510">
        <v>0</v>
      </c>
      <c r="N207" s="639" t="s">
        <v>539</v>
      </c>
      <c r="O207" s="2"/>
      <c r="P207" s="2"/>
      <c r="Q207" s="2"/>
      <c r="R207" s="2"/>
      <c r="S207" s="2"/>
      <c r="T207" s="2"/>
      <c r="U207" s="2"/>
    </row>
    <row r="208" spans="1:21">
      <c r="A208" s="2"/>
      <c r="B208" s="235" t="s">
        <v>190</v>
      </c>
      <c r="C208" s="254">
        <v>10732900</v>
      </c>
      <c r="D208" s="254">
        <v>163610</v>
      </c>
      <c r="E208" s="254">
        <v>265467</v>
      </c>
      <c r="F208" s="254">
        <v>6708.0099999999993</v>
      </c>
      <c r="G208" s="254">
        <v>10961.869999999999</v>
      </c>
      <c r="H208" s="254">
        <v>0</v>
      </c>
      <c r="I208" s="254">
        <v>0</v>
      </c>
      <c r="J208" s="254">
        <v>408</v>
      </c>
      <c r="K208" s="509">
        <v>998</v>
      </c>
      <c r="L208" s="515"/>
      <c r="M208" s="510">
        <v>0</v>
      </c>
      <c r="N208" s="639"/>
      <c r="O208" s="2"/>
      <c r="P208" s="2"/>
      <c r="Q208" s="2"/>
      <c r="R208" s="2"/>
      <c r="S208" s="2"/>
      <c r="T208" s="2"/>
      <c r="U208" s="2"/>
    </row>
    <row r="209" spans="1:21">
      <c r="A209" s="2"/>
      <c r="B209" s="235" t="s">
        <v>146</v>
      </c>
      <c r="C209" s="254">
        <v>79749461</v>
      </c>
      <c r="D209" s="254">
        <v>783562</v>
      </c>
      <c r="E209" s="254">
        <v>1045216</v>
      </c>
      <c r="F209" s="254">
        <v>97945.25</v>
      </c>
      <c r="G209" s="254">
        <v>119101.424</v>
      </c>
      <c r="H209" s="254">
        <v>8260</v>
      </c>
      <c r="I209" s="254">
        <v>9130</v>
      </c>
      <c r="J209" s="254">
        <v>8</v>
      </c>
      <c r="K209" s="509">
        <v>280</v>
      </c>
      <c r="L209" s="515"/>
      <c r="M209" s="510">
        <v>0</v>
      </c>
      <c r="N209" s="639"/>
      <c r="O209" s="2"/>
      <c r="P209" s="2"/>
      <c r="Q209" s="2"/>
      <c r="R209" s="2"/>
      <c r="S209" s="2"/>
      <c r="T209" s="2"/>
      <c r="U209" s="2"/>
    </row>
    <row r="210" spans="1:21">
      <c r="A210" s="2"/>
      <c r="B210" s="235" t="s">
        <v>101</v>
      </c>
      <c r="C210" s="254">
        <v>5054828</v>
      </c>
      <c r="D210" s="254">
        <v>488100</v>
      </c>
      <c r="E210" s="254">
        <v>4881</v>
      </c>
      <c r="F210" s="254">
        <v>42952.800000000003</v>
      </c>
      <c r="G210" s="254">
        <v>42952.800000000003</v>
      </c>
      <c r="H210" s="254">
        <v>1040</v>
      </c>
      <c r="I210" s="254">
        <v>1040</v>
      </c>
      <c r="J210" s="254">
        <v>0</v>
      </c>
      <c r="K210" s="509">
        <v>0</v>
      </c>
      <c r="L210" s="515"/>
      <c r="M210" s="510">
        <v>0</v>
      </c>
      <c r="N210" s="639"/>
      <c r="O210" s="2"/>
      <c r="P210" s="2"/>
      <c r="Q210" s="2"/>
      <c r="R210" s="2"/>
      <c r="S210" s="2"/>
      <c r="T210" s="2"/>
      <c r="U210" s="2"/>
    </row>
    <row r="211" spans="1:21">
      <c r="A211" s="2"/>
      <c r="B211" s="235" t="s">
        <v>285</v>
      </c>
      <c r="C211" s="254">
        <v>35873253</v>
      </c>
      <c r="D211" s="254">
        <v>241038</v>
      </c>
      <c r="E211" s="254">
        <v>241038</v>
      </c>
      <c r="F211" s="254">
        <v>57367.044000000002</v>
      </c>
      <c r="G211" s="254">
        <v>25067.952000000001</v>
      </c>
      <c r="H211" s="254">
        <v>0</v>
      </c>
      <c r="I211" s="254">
        <v>0</v>
      </c>
      <c r="J211" s="254">
        <v>0</v>
      </c>
      <c r="K211" s="509">
        <v>0</v>
      </c>
      <c r="L211" s="515"/>
      <c r="M211" s="510">
        <v>0</v>
      </c>
      <c r="N211" s="639" t="s">
        <v>540</v>
      </c>
      <c r="O211" s="2"/>
      <c r="P211" s="2"/>
      <c r="Q211" s="2"/>
      <c r="R211" s="2"/>
      <c r="S211" s="2"/>
      <c r="T211" s="2"/>
      <c r="U211" s="2"/>
    </row>
    <row r="212" spans="1:21">
      <c r="A212" s="2"/>
      <c r="B212" s="235" t="s">
        <v>214</v>
      </c>
      <c r="C212" s="254">
        <v>44854065</v>
      </c>
      <c r="D212" s="254">
        <v>603500</v>
      </c>
      <c r="E212" s="254">
        <v>750818</v>
      </c>
      <c r="F212" s="254">
        <v>96560</v>
      </c>
      <c r="G212" s="254">
        <v>100784.5</v>
      </c>
      <c r="H212" s="254">
        <v>590</v>
      </c>
      <c r="I212" s="254">
        <v>590</v>
      </c>
      <c r="J212" s="254">
        <v>2537</v>
      </c>
      <c r="K212" s="509">
        <v>4614</v>
      </c>
      <c r="L212" s="515"/>
      <c r="M212" s="510">
        <v>0</v>
      </c>
      <c r="N212" s="639"/>
      <c r="O212" s="2"/>
      <c r="P212" s="2"/>
      <c r="Q212" s="2"/>
      <c r="R212" s="2"/>
      <c r="S212" s="2"/>
      <c r="T212" s="2"/>
      <c r="U212" s="2"/>
    </row>
    <row r="213" spans="1:21">
      <c r="A213" s="2"/>
      <c r="B213" s="235" t="s">
        <v>43</v>
      </c>
      <c r="C213" s="254">
        <v>5314317</v>
      </c>
      <c r="D213" s="254">
        <v>83600</v>
      </c>
      <c r="E213" s="254">
        <v>141818</v>
      </c>
      <c r="F213" s="254">
        <v>2424.4</v>
      </c>
      <c r="G213" s="254">
        <v>3260.4</v>
      </c>
      <c r="H213" s="254">
        <v>0</v>
      </c>
      <c r="I213" s="254">
        <v>0</v>
      </c>
      <c r="J213" s="254">
        <v>80</v>
      </c>
      <c r="K213" s="509">
        <v>6796</v>
      </c>
      <c r="L213" s="515"/>
      <c r="M213" s="510">
        <v>0</v>
      </c>
      <c r="N213" s="639" t="s">
        <v>539</v>
      </c>
      <c r="O213" s="2"/>
      <c r="P213" s="2"/>
      <c r="Q213" s="2"/>
      <c r="R213" s="2"/>
      <c r="S213" s="2"/>
      <c r="T213" s="2"/>
      <c r="U213" s="2"/>
    </row>
    <row r="214" spans="1:21">
      <c r="A214" s="2"/>
      <c r="B214" s="235" t="s">
        <v>109</v>
      </c>
      <c r="C214" s="254">
        <v>63047162</v>
      </c>
      <c r="D214" s="254">
        <v>242900</v>
      </c>
      <c r="E214" s="254">
        <v>7048486</v>
      </c>
      <c r="F214" s="254">
        <v>27933.5</v>
      </c>
      <c r="G214" s="254">
        <v>31577</v>
      </c>
      <c r="H214" s="254">
        <v>0</v>
      </c>
      <c r="I214" s="254">
        <v>0</v>
      </c>
      <c r="J214" s="254">
        <v>8347</v>
      </c>
      <c r="K214" s="509">
        <v>70541</v>
      </c>
      <c r="L214" s="515"/>
      <c r="M214" s="510">
        <v>0</v>
      </c>
      <c r="N214" s="639"/>
      <c r="O214" s="2"/>
      <c r="P214" s="2"/>
      <c r="Q214" s="2"/>
      <c r="R214" s="2"/>
      <c r="S214" s="2"/>
      <c r="T214" s="2"/>
      <c r="U214" s="2"/>
    </row>
    <row r="215" spans="1:21">
      <c r="A215" s="2"/>
      <c r="B215" s="235" t="s">
        <v>49</v>
      </c>
      <c r="C215" s="254">
        <v>313847465</v>
      </c>
      <c r="D215" s="254">
        <v>9629091</v>
      </c>
      <c r="E215" s="254">
        <v>21814306</v>
      </c>
      <c r="F215" s="254">
        <v>3177600.0300000003</v>
      </c>
      <c r="G215" s="254">
        <v>3254632.7579999999</v>
      </c>
      <c r="H215" s="254">
        <v>700120</v>
      </c>
      <c r="I215" s="254">
        <v>753000</v>
      </c>
      <c r="J215" s="254">
        <v>761470</v>
      </c>
      <c r="K215" s="509">
        <v>1599955</v>
      </c>
      <c r="L215" s="515"/>
      <c r="M215" s="510">
        <v>0</v>
      </c>
      <c r="N215" s="639" t="s">
        <v>538</v>
      </c>
      <c r="O215" s="2"/>
      <c r="P215" s="2"/>
      <c r="Q215" s="2"/>
      <c r="R215" s="2"/>
      <c r="S215" s="2"/>
      <c r="T215" s="2"/>
      <c r="U215" s="2"/>
    </row>
    <row r="216" spans="1:21">
      <c r="A216" s="2"/>
      <c r="B216" s="235" t="s">
        <v>194</v>
      </c>
      <c r="C216" s="254">
        <v>3316328</v>
      </c>
      <c r="D216" s="254">
        <v>176215</v>
      </c>
      <c r="E216" s="254">
        <v>318381</v>
      </c>
      <c r="F216" s="254">
        <v>8105.8899999999994</v>
      </c>
      <c r="G216" s="254">
        <v>18502.575000000001</v>
      </c>
      <c r="H216" s="254">
        <v>2390</v>
      </c>
      <c r="I216" s="254">
        <v>3130</v>
      </c>
      <c r="J216" s="254">
        <v>73</v>
      </c>
      <c r="K216" s="509">
        <v>416</v>
      </c>
      <c r="L216" s="515"/>
      <c r="M216" s="510">
        <v>0</v>
      </c>
      <c r="N216" s="639"/>
      <c r="O216" s="2"/>
      <c r="P216" s="2"/>
      <c r="Q216" s="2"/>
      <c r="R216" s="2"/>
      <c r="S216" s="2"/>
      <c r="T216" s="2"/>
      <c r="U216" s="2"/>
    </row>
    <row r="217" spans="1:21">
      <c r="A217" s="2"/>
      <c r="B217" s="235" t="s">
        <v>196</v>
      </c>
      <c r="C217" s="254">
        <v>28394180</v>
      </c>
      <c r="D217" s="254">
        <v>447400</v>
      </c>
      <c r="E217" s="254">
        <v>4474</v>
      </c>
      <c r="F217" s="254">
        <v>32212.799999999999</v>
      </c>
      <c r="G217" s="254">
        <v>32660.2</v>
      </c>
      <c r="H217" s="254">
        <v>570</v>
      </c>
      <c r="I217" s="254">
        <v>730</v>
      </c>
      <c r="J217" s="254">
        <v>0</v>
      </c>
      <c r="K217" s="509">
        <v>0</v>
      </c>
      <c r="L217" s="515"/>
      <c r="M217" s="510">
        <v>0</v>
      </c>
      <c r="N217" s="639"/>
      <c r="O217" s="2"/>
      <c r="P217" s="2"/>
      <c r="Q217" s="2"/>
      <c r="R217" s="2"/>
      <c r="S217" s="2"/>
      <c r="T217" s="2"/>
      <c r="U217" s="2"/>
    </row>
    <row r="218" spans="1:21">
      <c r="A218" s="2"/>
      <c r="B218" s="235" t="s">
        <v>419</v>
      </c>
      <c r="C218" s="254">
        <v>227574</v>
      </c>
      <c r="D218" s="254">
        <v>12189</v>
      </c>
      <c r="E218" s="254">
        <v>67544</v>
      </c>
      <c r="F218" s="254">
        <v>4400.2290000000003</v>
      </c>
      <c r="G218" s="254">
        <v>4400.2290000000003</v>
      </c>
      <c r="H218" s="510">
        <v>0</v>
      </c>
      <c r="I218" s="510">
        <v>0</v>
      </c>
      <c r="J218" s="254">
        <v>25</v>
      </c>
      <c r="K218" s="509">
        <v>14591</v>
      </c>
      <c r="L218" s="515"/>
      <c r="M218" s="510">
        <v>0</v>
      </c>
      <c r="N218" s="639" t="s">
        <v>496</v>
      </c>
      <c r="O218" s="2"/>
      <c r="P218" s="2"/>
      <c r="Q218" s="2"/>
      <c r="R218" s="2"/>
      <c r="S218" s="2"/>
      <c r="T218" s="2"/>
      <c r="U218" s="2"/>
    </row>
    <row r="219" spans="1:21">
      <c r="A219" s="2"/>
      <c r="B219" s="235" t="s">
        <v>115</v>
      </c>
      <c r="C219" s="254">
        <v>28047938</v>
      </c>
      <c r="D219" s="254">
        <v>912050</v>
      </c>
      <c r="E219" s="254">
        <v>1382716</v>
      </c>
      <c r="F219" s="254">
        <v>538109.5</v>
      </c>
      <c r="G219" s="254">
        <v>482474.45</v>
      </c>
      <c r="H219" s="254">
        <v>465680</v>
      </c>
      <c r="I219" s="254">
        <v>457460</v>
      </c>
      <c r="J219" s="254">
        <v>7255</v>
      </c>
      <c r="K219" s="509">
        <v>16066</v>
      </c>
      <c r="L219" s="515"/>
      <c r="M219" s="510">
        <v>0</v>
      </c>
      <c r="N219" s="639"/>
      <c r="O219" s="2"/>
      <c r="P219" s="2"/>
      <c r="Q219" s="2"/>
      <c r="R219" s="2"/>
      <c r="S219" s="2"/>
      <c r="T219" s="2"/>
      <c r="U219" s="2"/>
    </row>
    <row r="220" spans="1:21">
      <c r="A220" s="2"/>
      <c r="B220" s="235" t="s">
        <v>220</v>
      </c>
      <c r="C220" s="254">
        <v>91519289</v>
      </c>
      <c r="D220" s="254">
        <v>331689</v>
      </c>
      <c r="E220" s="254">
        <v>748875</v>
      </c>
      <c r="F220" s="254">
        <v>95858.120999999985</v>
      </c>
      <c r="G220" s="254">
        <v>157883.96400000001</v>
      </c>
      <c r="H220" s="254">
        <v>3840</v>
      </c>
      <c r="I220" s="254">
        <v>830</v>
      </c>
      <c r="J220" s="254">
        <v>593</v>
      </c>
      <c r="K220" s="509">
        <v>3686</v>
      </c>
      <c r="L220" s="515"/>
      <c r="M220" s="510">
        <v>0</v>
      </c>
      <c r="N220" s="639"/>
      <c r="O220" s="2"/>
      <c r="P220" s="2"/>
      <c r="Q220" s="2"/>
      <c r="R220" s="2"/>
      <c r="S220" s="2"/>
      <c r="T220" s="2"/>
      <c r="U220" s="2"/>
    </row>
    <row r="221" spans="1:21">
      <c r="A221" s="2"/>
      <c r="B221" s="235" t="s">
        <v>286</v>
      </c>
      <c r="C221" s="254">
        <v>24771809</v>
      </c>
      <c r="D221" s="254">
        <v>527968</v>
      </c>
      <c r="E221" s="254">
        <v>1080637</v>
      </c>
      <c r="F221" s="254">
        <v>5279.68</v>
      </c>
      <c r="G221" s="254">
        <v>5279.68</v>
      </c>
      <c r="H221" s="254">
        <v>0</v>
      </c>
      <c r="I221" s="254">
        <v>0</v>
      </c>
      <c r="J221" s="254">
        <v>0</v>
      </c>
      <c r="K221" s="509">
        <v>2562</v>
      </c>
      <c r="L221" s="515"/>
      <c r="M221" s="510">
        <v>0</v>
      </c>
      <c r="N221" s="639" t="s">
        <v>540</v>
      </c>
      <c r="O221" s="2"/>
      <c r="P221" s="2"/>
      <c r="Q221" s="2"/>
      <c r="R221" s="2"/>
      <c r="S221" s="2"/>
      <c r="T221" s="2"/>
      <c r="U221" s="2"/>
    </row>
    <row r="222" spans="1:21">
      <c r="A222" s="2"/>
      <c r="B222" s="235" t="s">
        <v>287</v>
      </c>
      <c r="C222" s="254">
        <v>14309466</v>
      </c>
      <c r="D222" s="254">
        <v>752618</v>
      </c>
      <c r="E222" s="254">
        <v>752612</v>
      </c>
      <c r="F222" s="254">
        <v>534358.78</v>
      </c>
      <c r="G222" s="254">
        <v>492212.17200000008</v>
      </c>
      <c r="H222" s="254">
        <v>0</v>
      </c>
      <c r="I222" s="254">
        <v>0</v>
      </c>
      <c r="J222" s="254">
        <v>0</v>
      </c>
      <c r="K222" s="509">
        <v>0</v>
      </c>
      <c r="L222" s="515"/>
      <c r="M222" s="510">
        <v>0</v>
      </c>
      <c r="N222" s="639" t="s">
        <v>540</v>
      </c>
      <c r="O222" s="2"/>
      <c r="P222" s="2"/>
      <c r="Q222" s="2"/>
      <c r="R222" s="2"/>
      <c r="S222" s="2"/>
      <c r="T222" s="2"/>
      <c r="U222" s="2"/>
    </row>
    <row r="223" spans="1:21">
      <c r="A223" s="2"/>
      <c r="B223" s="235" t="s">
        <v>288</v>
      </c>
      <c r="C223" s="254">
        <v>12619600</v>
      </c>
      <c r="D223" s="254">
        <v>390757</v>
      </c>
      <c r="E223" s="254">
        <v>390757</v>
      </c>
      <c r="F223" s="254">
        <v>223903.761</v>
      </c>
      <c r="G223" s="254">
        <v>142235.54800000001</v>
      </c>
      <c r="H223" s="254">
        <v>8010</v>
      </c>
      <c r="I223" s="254">
        <v>8010</v>
      </c>
      <c r="J223" s="254">
        <v>0</v>
      </c>
      <c r="K223" s="509">
        <v>0</v>
      </c>
      <c r="L223" s="515"/>
      <c r="M223" s="510">
        <v>0</v>
      </c>
      <c r="N223" s="639" t="s">
        <v>540</v>
      </c>
      <c r="O223" s="2"/>
      <c r="P223" s="2"/>
      <c r="Q223" s="2"/>
      <c r="R223" s="2"/>
      <c r="S223" s="2"/>
      <c r="T223" s="2"/>
      <c r="U223" s="2"/>
    </row>
    <row r="224" spans="1:21">
      <c r="A224" s="2"/>
      <c r="B224" s="2"/>
      <c r="C224" s="2"/>
      <c r="D224" s="2"/>
      <c r="E224" s="2"/>
      <c r="F224" s="2"/>
      <c r="G224" s="2"/>
      <c r="H224" s="2"/>
      <c r="I224" s="2"/>
      <c r="J224" s="2"/>
      <c r="K224" s="2"/>
      <c r="L224" s="2"/>
      <c r="M224" s="2"/>
      <c r="N224" s="2"/>
      <c r="O224" s="2"/>
      <c r="P224" s="2"/>
      <c r="Q224" s="2"/>
      <c r="R224" s="2"/>
      <c r="S224" s="2"/>
      <c r="T224" s="2"/>
      <c r="U224" s="2"/>
    </row>
    <row r="225" spans="1:21">
      <c r="A225" s="2"/>
      <c r="B225" s="2"/>
      <c r="C225" s="287"/>
      <c r="D225" s="2"/>
      <c r="E225" s="2"/>
      <c r="F225" s="287"/>
      <c r="G225" s="287"/>
      <c r="H225" s="2"/>
      <c r="I225" s="2"/>
      <c r="J225" s="2"/>
      <c r="K225" s="2"/>
      <c r="L225" s="2"/>
      <c r="M225" s="2"/>
      <c r="N225" s="2"/>
      <c r="O225" s="2"/>
      <c r="P225" s="2"/>
      <c r="Q225" s="2"/>
      <c r="R225" s="2"/>
      <c r="S225" s="2"/>
      <c r="T225" s="2"/>
      <c r="U225" s="2"/>
    </row>
    <row r="226" spans="1:21">
      <c r="A226" s="2"/>
      <c r="B226" s="2"/>
      <c r="C226" s="2"/>
      <c r="D226" s="2"/>
      <c r="E226" s="2"/>
      <c r="F226" s="2"/>
      <c r="G226" s="2"/>
      <c r="H226" s="2"/>
      <c r="I226" s="2"/>
      <c r="J226" s="2"/>
      <c r="K226" s="2"/>
      <c r="L226" s="2"/>
      <c r="M226" s="2"/>
      <c r="N226" s="2"/>
      <c r="O226" s="2"/>
      <c r="P226" s="2"/>
      <c r="Q226" s="2"/>
      <c r="R226" s="2"/>
      <c r="S226" s="2"/>
      <c r="T226" s="2"/>
      <c r="U226" s="2"/>
    </row>
    <row r="227" spans="1:21">
      <c r="A227" s="2"/>
      <c r="B227" s="2"/>
      <c r="C227" s="2"/>
      <c r="D227" s="2"/>
      <c r="E227" s="2"/>
      <c r="F227" s="2"/>
      <c r="G227" s="2"/>
      <c r="H227" s="2"/>
      <c r="I227" s="2"/>
      <c r="J227" s="2"/>
      <c r="K227" s="2"/>
      <c r="L227" s="2"/>
      <c r="M227" s="2"/>
      <c r="N227" s="2"/>
      <c r="O227" s="2"/>
      <c r="P227" s="2"/>
      <c r="Q227" s="2"/>
      <c r="R227" s="2"/>
      <c r="S227" s="2"/>
      <c r="T227" s="2"/>
      <c r="U227" s="2"/>
    </row>
    <row r="228" spans="1:21">
      <c r="A228" s="2"/>
      <c r="B228" s="2"/>
      <c r="C228" s="2"/>
      <c r="D228" s="2"/>
      <c r="E228" s="2"/>
      <c r="F228" s="2"/>
      <c r="G228" s="2"/>
      <c r="H228" s="2"/>
      <c r="I228" s="2"/>
      <c r="J228" s="2"/>
      <c r="K228" s="2"/>
      <c r="L228" s="2"/>
      <c r="M228" s="2"/>
      <c r="N228" s="2"/>
      <c r="O228" s="2"/>
      <c r="P228" s="2"/>
      <c r="Q228" s="2"/>
      <c r="R228" s="2"/>
      <c r="S228" s="2"/>
      <c r="T228" s="2"/>
      <c r="U228" s="2"/>
    </row>
    <row r="229" spans="1:21">
      <c r="A229" s="2"/>
      <c r="B229" s="2"/>
      <c r="C229" s="2"/>
      <c r="D229" s="2"/>
      <c r="E229" s="2"/>
      <c r="F229" s="2"/>
      <c r="G229" s="2"/>
      <c r="H229" s="2"/>
      <c r="I229" s="2"/>
      <c r="J229" s="2"/>
      <c r="K229" s="2"/>
      <c r="L229" s="2"/>
      <c r="M229" s="2"/>
      <c r="N229" s="2"/>
      <c r="O229" s="2"/>
      <c r="P229" s="2"/>
      <c r="Q229" s="2"/>
      <c r="R229" s="2"/>
      <c r="S229" s="2"/>
      <c r="T229" s="2"/>
      <c r="U229" s="2"/>
    </row>
    <row r="230" spans="1:21">
      <c r="A230" s="2"/>
      <c r="B230" s="2"/>
      <c r="C230" s="2"/>
      <c r="D230" s="2"/>
      <c r="E230" s="2"/>
      <c r="F230" s="2"/>
      <c r="G230" s="2"/>
      <c r="H230" s="2"/>
      <c r="I230" s="2"/>
      <c r="J230" s="2"/>
      <c r="K230" s="2"/>
      <c r="L230" s="2"/>
      <c r="M230" s="2"/>
      <c r="N230" s="2"/>
      <c r="O230" s="2"/>
      <c r="P230" s="2"/>
      <c r="Q230" s="2"/>
      <c r="R230" s="2"/>
      <c r="S230" s="2"/>
      <c r="T230" s="2"/>
      <c r="U230" s="2"/>
    </row>
    <row r="231" spans="1:21">
      <c r="A231" s="2"/>
      <c r="B231" s="2"/>
      <c r="C231" s="2"/>
      <c r="D231" s="2"/>
      <c r="E231" s="2"/>
      <c r="F231" s="2"/>
      <c r="G231" s="2"/>
      <c r="H231" s="2"/>
      <c r="I231" s="2"/>
      <c r="J231" s="2"/>
      <c r="K231" s="153"/>
      <c r="L231" s="153"/>
      <c r="M231" s="2"/>
      <c r="N231" s="2"/>
      <c r="O231" s="61"/>
      <c r="P231" s="2"/>
      <c r="Q231" s="2"/>
      <c r="R231" s="2"/>
      <c r="S231" s="2"/>
      <c r="T231" s="2"/>
      <c r="U231" s="2"/>
    </row>
    <row r="232" spans="1:21">
      <c r="A232" s="153"/>
      <c r="B232" s="153"/>
      <c r="C232" s="153"/>
      <c r="D232" s="153"/>
      <c r="E232" s="153"/>
      <c r="F232" s="153"/>
      <c r="G232" s="153"/>
      <c r="H232" s="153"/>
      <c r="I232" s="153"/>
      <c r="J232" s="153"/>
      <c r="K232" s="153"/>
      <c r="L232" s="153"/>
      <c r="M232" s="2"/>
      <c r="N232" s="2"/>
      <c r="O232" s="61"/>
      <c r="P232" s="2"/>
      <c r="Q232" s="2"/>
      <c r="R232" s="2"/>
      <c r="S232" s="2"/>
      <c r="T232" s="2"/>
      <c r="U232" s="2"/>
    </row>
    <row r="233" spans="1:21">
      <c r="A233" s="153"/>
      <c r="B233" s="153"/>
      <c r="C233" s="153"/>
      <c r="D233" s="153"/>
      <c r="E233" s="153"/>
      <c r="F233" s="153"/>
      <c r="G233" s="153"/>
      <c r="H233" s="153"/>
      <c r="I233" s="153"/>
      <c r="J233" s="153"/>
      <c r="K233" s="2"/>
      <c r="L233" s="2"/>
      <c r="M233" s="2"/>
      <c r="N233" s="2"/>
      <c r="O233" s="61"/>
      <c r="P233" s="2"/>
      <c r="Q233" s="2"/>
      <c r="R233" s="2"/>
      <c r="S233" s="2"/>
      <c r="T233" s="2"/>
      <c r="U233" s="2"/>
    </row>
    <row r="234" spans="1:21">
      <c r="A234" s="2"/>
      <c r="B234" s="2"/>
      <c r="C234" s="2"/>
      <c r="D234" s="2"/>
      <c r="E234" s="2"/>
      <c r="F234" s="2"/>
      <c r="G234" s="2"/>
      <c r="H234" s="2"/>
      <c r="I234" s="2"/>
      <c r="J234" s="2"/>
      <c r="K234" s="2"/>
      <c r="L234" s="2"/>
      <c r="M234" s="2"/>
      <c r="N234" s="2"/>
      <c r="O234" s="61"/>
      <c r="P234" s="2"/>
      <c r="Q234" s="2"/>
      <c r="R234" s="2"/>
      <c r="S234" s="2"/>
      <c r="T234" s="2"/>
      <c r="U234" s="2"/>
    </row>
    <row r="235" spans="1:21">
      <c r="A235" s="2"/>
      <c r="B235" s="2"/>
      <c r="C235" s="2"/>
      <c r="D235" s="2"/>
      <c r="E235" s="2"/>
      <c r="F235" s="2"/>
      <c r="G235" s="2"/>
      <c r="H235" s="2"/>
      <c r="I235" s="2"/>
      <c r="J235" s="2"/>
      <c r="K235" s="2"/>
      <c r="L235" s="2"/>
      <c r="M235" s="2"/>
      <c r="N235" s="2"/>
      <c r="O235" s="2"/>
      <c r="P235" s="2"/>
      <c r="Q235" s="2"/>
      <c r="R235" s="2"/>
      <c r="S235" s="2"/>
      <c r="T235" s="2"/>
      <c r="U235" s="2"/>
    </row>
    <row r="236" spans="1:21">
      <c r="A236" s="2"/>
      <c r="B236" s="2"/>
      <c r="C236" s="2"/>
      <c r="D236" s="2"/>
      <c r="E236" s="2"/>
      <c r="F236" s="2"/>
      <c r="G236" s="2"/>
      <c r="H236" s="2"/>
      <c r="I236" s="2"/>
      <c r="J236" s="2"/>
      <c r="K236" s="2"/>
      <c r="L236" s="2"/>
      <c r="M236" s="2"/>
      <c r="N236" s="2"/>
      <c r="O236" s="2"/>
      <c r="P236" s="2"/>
      <c r="Q236" s="2"/>
      <c r="R236" s="2"/>
      <c r="S236" s="2"/>
      <c r="T236" s="2"/>
      <c r="U236" s="2"/>
    </row>
    <row r="237" spans="1:21">
      <c r="A237" s="2"/>
      <c r="B237" s="2"/>
      <c r="C237" s="2"/>
      <c r="D237" s="2"/>
      <c r="E237" s="2"/>
      <c r="F237" s="2"/>
      <c r="G237" s="2"/>
      <c r="H237" s="2"/>
      <c r="I237" s="2"/>
      <c r="J237" s="2"/>
      <c r="K237" s="2"/>
      <c r="L237" s="2"/>
      <c r="M237" s="2"/>
      <c r="N237" s="2"/>
      <c r="O237" s="2"/>
      <c r="P237" s="2"/>
      <c r="Q237" s="2"/>
      <c r="R237" s="2"/>
      <c r="S237" s="2"/>
      <c r="T237" s="2"/>
      <c r="U237" s="2"/>
    </row>
  </sheetData>
  <autoFilter ref="B23:N31"/>
  <pageMargins left="0.7" right="0.7" top="0.75" bottom="0.75" header="0.3" footer="0.3"/>
  <pageSetup paperSize="9" orientation="portrait" r:id="rId1"/>
  <ignoredErrors>
    <ignoredError sqref="J2"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12</vt:i4>
      </vt:variant>
    </vt:vector>
  </HeadingPairs>
  <TitlesOfParts>
    <vt:vector size="12" baseType="lpstr">
      <vt:lpstr>update</vt:lpstr>
      <vt:lpstr>climate debt</vt:lpstr>
      <vt:lpstr>climate debt over time</vt:lpstr>
      <vt:lpstr>share of GDP(ppp-$)</vt:lpstr>
      <vt:lpstr>calculation</vt:lpstr>
      <vt:lpstr>GDP(ppp-$)</vt:lpstr>
      <vt:lpstr>environment</vt:lpstr>
      <vt:lpstr>footprint</vt:lpstr>
      <vt:lpstr>forest and sea</vt:lpstr>
      <vt:lpstr>nuclear</vt:lpstr>
      <vt:lpstr>population</vt:lpstr>
      <vt:lpstr>global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Claus Andersen</cp:lastModifiedBy>
  <dcterms:created xsi:type="dcterms:W3CDTF">2015-06-05T18:19:34Z</dcterms:created>
  <dcterms:modified xsi:type="dcterms:W3CDTF">2017-07-18T08:14:16Z</dcterms:modified>
</cp:coreProperties>
</file>